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מניות'!$B$6:$M$17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Q77" i="78" l="1"/>
  <c r="O76" i="78"/>
  <c r="Q76" i="78" s="1"/>
  <c r="Q73" i="78"/>
  <c r="Q72" i="78"/>
  <c r="Q71" i="78"/>
  <c r="Q70" i="78"/>
  <c r="Q69" i="78"/>
  <c r="Q68" i="78"/>
  <c r="Q67" i="78"/>
  <c r="Q66" i="78"/>
  <c r="Q65" i="78"/>
  <c r="Q64" i="78"/>
  <c r="Q63" i="78"/>
  <c r="Q62" i="78"/>
  <c r="Q61" i="78"/>
  <c r="Q60" i="78"/>
  <c r="Q59" i="78"/>
  <c r="Q58" i="78"/>
  <c r="Q57" i="78"/>
  <c r="Q56" i="78"/>
  <c r="Q55" i="78"/>
  <c r="Q54" i="78"/>
  <c r="Q53" i="78"/>
  <c r="Q52" i="78"/>
  <c r="Q51" i="78"/>
  <c r="Q50" i="78"/>
  <c r="Q49" i="78"/>
  <c r="Q48" i="78"/>
  <c r="Q47" i="78"/>
  <c r="Q46" i="78"/>
  <c r="Q45" i="78"/>
  <c r="Q44" i="78"/>
  <c r="Q43" i="78"/>
  <c r="Q42" i="78"/>
  <c r="Q41" i="78"/>
  <c r="Q40" i="78"/>
  <c r="Q39" i="78"/>
  <c r="Q38" i="78"/>
  <c r="Q37" i="78"/>
  <c r="Q36" i="78"/>
  <c r="Q35" i="78"/>
  <c r="Q34" i="78"/>
  <c r="Q33" i="78"/>
  <c r="Q32" i="78"/>
  <c r="Q31" i="78"/>
  <c r="Q30" i="78"/>
  <c r="Q29" i="78"/>
  <c r="Q28" i="78"/>
  <c r="Q27" i="78"/>
  <c r="O27" i="78"/>
  <c r="Q25" i="78"/>
  <c r="O24" i="78"/>
  <c r="Q24" i="78" s="1"/>
  <c r="Q23" i="78"/>
  <c r="O23" i="78"/>
  <c r="Q22" i="78"/>
  <c r="O22" i="78"/>
  <c r="Q21" i="78"/>
  <c r="Q20" i="78"/>
  <c r="O20" i="78"/>
  <c r="Q19" i="78"/>
  <c r="Q18" i="78"/>
  <c r="Q17" i="78"/>
  <c r="O17" i="78"/>
  <c r="Q16" i="78"/>
  <c r="Q15" i="78"/>
  <c r="Q14" i="78"/>
  <c r="Q13" i="78"/>
  <c r="O12" i="78"/>
  <c r="Q12" i="78" s="1"/>
  <c r="O11" i="78" l="1"/>
  <c r="O75" i="78"/>
  <c r="C11" i="84"/>
  <c r="Q11" i="78" l="1"/>
  <c r="O10" i="78"/>
  <c r="Q75" i="78"/>
  <c r="L42" i="62"/>
  <c r="L13" i="62"/>
  <c r="P25" i="78" l="1"/>
  <c r="Q10" i="78"/>
  <c r="P77" i="78"/>
  <c r="P73" i="78"/>
  <c r="P71" i="78"/>
  <c r="P69" i="78"/>
  <c r="P67" i="78"/>
  <c r="P65" i="78"/>
  <c r="P63" i="78"/>
  <c r="P61" i="78"/>
  <c r="P59" i="78"/>
  <c r="P57" i="78"/>
  <c r="P55" i="78"/>
  <c r="P53" i="78"/>
  <c r="P51" i="78"/>
  <c r="P49" i="78"/>
  <c r="P47" i="78"/>
  <c r="P45" i="78"/>
  <c r="P43" i="78"/>
  <c r="P41" i="78"/>
  <c r="P39" i="78"/>
  <c r="P37" i="78"/>
  <c r="P35" i="78"/>
  <c r="P33" i="78"/>
  <c r="P31" i="78"/>
  <c r="P29" i="78"/>
  <c r="P15" i="78"/>
  <c r="P13" i="78"/>
  <c r="P10" i="78"/>
  <c r="P18" i="78"/>
  <c r="P72" i="78"/>
  <c r="P70" i="78"/>
  <c r="P68" i="78"/>
  <c r="P66" i="78"/>
  <c r="P64" i="78"/>
  <c r="P62" i="78"/>
  <c r="P60" i="78"/>
  <c r="P58" i="78"/>
  <c r="P56" i="78"/>
  <c r="P54" i="78"/>
  <c r="P52" i="78"/>
  <c r="P50" i="78"/>
  <c r="P48" i="78"/>
  <c r="P46" i="78"/>
  <c r="P44" i="78"/>
  <c r="P42" i="78"/>
  <c r="P40" i="78"/>
  <c r="P38" i="78"/>
  <c r="P36" i="78"/>
  <c r="P34" i="78"/>
  <c r="P32" i="78"/>
  <c r="P30" i="78"/>
  <c r="P28" i="78"/>
  <c r="P21" i="78"/>
  <c r="P16" i="78"/>
  <c r="P14" i="78"/>
  <c r="P22" i="78"/>
  <c r="P19" i="78"/>
  <c r="P17" i="78"/>
  <c r="P20" i="78"/>
  <c r="P23" i="78"/>
  <c r="P27" i="78"/>
  <c r="P76" i="78"/>
  <c r="P24" i="78"/>
  <c r="P12" i="78"/>
  <c r="P11" i="78"/>
  <c r="P75" i="78"/>
  <c r="C10" i="84"/>
  <c r="C43" i="88" s="1"/>
  <c r="L125" i="62"/>
  <c r="L147" i="62"/>
  <c r="O221" i="61"/>
  <c r="S221" i="61"/>
  <c r="S193" i="61"/>
  <c r="O193" i="61"/>
  <c r="S130" i="61"/>
  <c r="S129" i="61"/>
  <c r="S128" i="61"/>
  <c r="O130" i="61"/>
  <c r="O129" i="61"/>
  <c r="O128" i="61"/>
  <c r="S120" i="61"/>
  <c r="S119" i="61"/>
  <c r="O120" i="61"/>
  <c r="O119" i="61"/>
  <c r="O110" i="61"/>
  <c r="O109" i="61"/>
  <c r="S110" i="61"/>
  <c r="S109" i="61"/>
  <c r="S67" i="61"/>
  <c r="S66" i="61"/>
  <c r="O67" i="61"/>
  <c r="O66" i="61"/>
  <c r="Q169" i="61"/>
  <c r="Q13" i="61"/>
  <c r="Q12" i="61" s="1"/>
  <c r="Q11" i="61" s="1"/>
  <c r="L124" i="62" l="1"/>
  <c r="J12" i="58"/>
  <c r="J20" i="58"/>
  <c r="J28" i="58"/>
  <c r="J29" i="58"/>
  <c r="C37" i="88"/>
  <c r="C33" i="88"/>
  <c r="C31" i="88"/>
  <c r="C26" i="88"/>
  <c r="C24" i="88"/>
  <c r="C23" i="88" s="1"/>
  <c r="C22" i="88"/>
  <c r="C19" i="88"/>
  <c r="C18" i="88"/>
  <c r="C17" i="88"/>
  <c r="C16" i="88"/>
  <c r="C15" i="88"/>
  <c r="C13" i="88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262" i="61"/>
  <c r="T261" i="61"/>
  <c r="T260" i="61"/>
  <c r="T259" i="61"/>
  <c r="T258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N154" i="62"/>
  <c r="N151" i="62"/>
  <c r="N149" i="62"/>
  <c r="N148" i="62"/>
  <c r="N147" i="62"/>
  <c r="N145" i="62"/>
  <c r="N144" i="62"/>
  <c r="N143" i="62"/>
  <c r="N142" i="62"/>
  <c r="N141" i="62"/>
  <c r="N153" i="62"/>
  <c r="N140" i="62"/>
  <c r="N139" i="62"/>
  <c r="N152" i="62"/>
  <c r="N138" i="62"/>
  <c r="N150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44" i="63"/>
  <c r="M43" i="63"/>
  <c r="M42" i="63"/>
  <c r="M41" i="63"/>
  <c r="M40" i="63"/>
  <c r="M39" i="63"/>
  <c r="M38" i="63"/>
  <c r="M37" i="63"/>
  <c r="M36" i="63"/>
  <c r="M35" i="63"/>
  <c r="M34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4" i="63"/>
  <c r="M13" i="63"/>
  <c r="M12" i="63"/>
  <c r="M11" i="63"/>
  <c r="N16" i="64"/>
  <c r="N15" i="64"/>
  <c r="N14" i="64"/>
  <c r="N13" i="64"/>
  <c r="N12" i="64"/>
  <c r="N11" i="64"/>
  <c r="K15" i="65"/>
  <c r="K14" i="65"/>
  <c r="K13" i="65"/>
  <c r="K12" i="65"/>
  <c r="K11" i="65"/>
  <c r="P14" i="68"/>
  <c r="P13" i="68"/>
  <c r="P12" i="68"/>
  <c r="P11" i="68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30" i="71"/>
  <c r="R29" i="71"/>
  <c r="R28" i="71"/>
  <c r="R26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J30" i="76"/>
  <c r="J29" i="76"/>
  <c r="J27" i="76"/>
  <c r="J26" i="76"/>
  <c r="J25" i="76"/>
  <c r="J24" i="76"/>
  <c r="J23" i="76"/>
  <c r="J22" i="76"/>
  <c r="J21" i="76"/>
  <c r="J20" i="76"/>
  <c r="J18" i="76"/>
  <c r="J17" i="76"/>
  <c r="J16" i="76"/>
  <c r="J15" i="76"/>
  <c r="J14" i="76"/>
  <c r="J13" i="76"/>
  <c r="J12" i="76"/>
  <c r="J11" i="76"/>
  <c r="J12" i="81"/>
  <c r="J11" i="81"/>
  <c r="J10" i="81"/>
  <c r="J11" i="58" l="1"/>
  <c r="J10" i="58" s="1"/>
  <c r="K22" i="58" s="1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25" i="58" l="1"/>
  <c r="K29" i="58"/>
  <c r="K10" i="58"/>
  <c r="K23" i="58"/>
  <c r="K21" i="58"/>
  <c r="K24" i="58"/>
  <c r="K28" i="58"/>
  <c r="K14" i="58"/>
  <c r="K16" i="58"/>
  <c r="K20" i="58"/>
  <c r="K18" i="58"/>
  <c r="K13" i="58"/>
  <c r="K12" i="58"/>
  <c r="K11" i="58"/>
  <c r="K15" i="58"/>
  <c r="K26" i="58"/>
  <c r="K30" i="58"/>
  <c r="C11" i="88"/>
  <c r="C10" i="88" s="1"/>
  <c r="C42" i="88" s="1"/>
  <c r="K17" i="58"/>
  <c r="O74" i="62" l="1"/>
  <c r="P76" i="69"/>
  <c r="O98" i="62"/>
  <c r="U71" i="61"/>
  <c r="U243" i="61"/>
  <c r="K22" i="76"/>
  <c r="N19" i="63"/>
  <c r="P53" i="69"/>
  <c r="O90" i="62"/>
  <c r="O117" i="62"/>
  <c r="P73" i="69"/>
  <c r="N29" i="63"/>
  <c r="N37" i="63"/>
  <c r="P24" i="69"/>
  <c r="P11" i="69"/>
  <c r="R21" i="59"/>
  <c r="U125" i="61"/>
  <c r="O145" i="62"/>
  <c r="U225" i="61"/>
  <c r="U112" i="61"/>
  <c r="O138" i="62"/>
  <c r="U220" i="61"/>
  <c r="U107" i="61"/>
  <c r="U235" i="61"/>
  <c r="U122" i="61"/>
  <c r="O154" i="62"/>
  <c r="O49" i="62"/>
  <c r="P78" i="69"/>
  <c r="P30" i="69"/>
  <c r="O103" i="62"/>
  <c r="O68" i="62"/>
  <c r="O29" i="62"/>
  <c r="N22" i="63"/>
  <c r="O143" i="62"/>
  <c r="O113" i="62"/>
  <c r="O80" i="62"/>
  <c r="O50" i="62"/>
  <c r="O23" i="62"/>
  <c r="N24" i="63"/>
  <c r="L13" i="65"/>
  <c r="P63" i="69"/>
  <c r="P31" i="69"/>
  <c r="S24" i="71"/>
  <c r="K20" i="76"/>
  <c r="U55" i="61"/>
  <c r="O35" i="62"/>
  <c r="P68" i="69"/>
  <c r="P20" i="69"/>
  <c r="K16" i="76"/>
  <c r="K10" i="81"/>
  <c r="N25" i="63"/>
  <c r="U39" i="61"/>
  <c r="O47" i="62"/>
  <c r="O16" i="64"/>
  <c r="P57" i="69"/>
  <c r="S25" i="71"/>
  <c r="P69" i="69"/>
  <c r="O127" i="62"/>
  <c r="O28" i="62"/>
  <c r="Q14" i="68"/>
  <c r="P48" i="69"/>
  <c r="S13" i="71"/>
  <c r="O38" i="62"/>
  <c r="S30" i="71"/>
  <c r="P58" i="69"/>
  <c r="O91" i="62"/>
  <c r="O44" i="62"/>
  <c r="L15" i="65"/>
  <c r="O66" i="62"/>
  <c r="N16" i="63"/>
  <c r="P47" i="69"/>
  <c r="P19" i="69"/>
  <c r="L14" i="65"/>
  <c r="S26" i="71"/>
  <c r="U206" i="61"/>
  <c r="U69" i="61"/>
  <c r="R37" i="59"/>
  <c r="U177" i="61"/>
  <c r="U60" i="61"/>
  <c r="R32" i="59"/>
  <c r="U172" i="61"/>
  <c r="L16" i="58"/>
  <c r="U187" i="61"/>
  <c r="U74" i="61"/>
  <c r="O116" i="62"/>
  <c r="N40" i="63"/>
  <c r="P74" i="69"/>
  <c r="P14" i="69"/>
  <c r="U27" i="61"/>
  <c r="O95" i="62"/>
  <c r="O56" i="62"/>
  <c r="O13" i="62"/>
  <c r="N13" i="63"/>
  <c r="O134" i="62"/>
  <c r="O101" i="62"/>
  <c r="O71" i="62"/>
  <c r="O46" i="62"/>
  <c r="O15" i="62"/>
  <c r="N20" i="63"/>
  <c r="P83" i="69"/>
  <c r="P51" i="69"/>
  <c r="P27" i="69"/>
  <c r="S19" i="71"/>
  <c r="O118" i="62"/>
  <c r="O20" i="62"/>
  <c r="P52" i="69"/>
  <c r="P12" i="69"/>
  <c r="P77" i="69"/>
  <c r="O114" i="62"/>
  <c r="O32" i="62"/>
  <c r="L11" i="65"/>
  <c r="P41" i="69"/>
  <c r="S16" i="71"/>
  <c r="O148" i="62"/>
  <c r="P45" i="69"/>
  <c r="O94" i="62"/>
  <c r="O12" i="62"/>
  <c r="P80" i="69"/>
  <c r="P32" i="69"/>
  <c r="K30" i="76"/>
  <c r="K12" i="81"/>
  <c r="N42" i="63"/>
  <c r="D23" i="88"/>
  <c r="U190" i="61"/>
  <c r="U65" i="61"/>
  <c r="R33" i="59"/>
  <c r="U169" i="61"/>
  <c r="U56" i="61"/>
  <c r="R28" i="59"/>
  <c r="U159" i="61"/>
  <c r="R43" i="59"/>
  <c r="U179" i="61"/>
  <c r="U62" i="61"/>
  <c r="O112" i="62"/>
  <c r="N36" i="63"/>
  <c r="K27" i="76"/>
  <c r="U11" i="61"/>
  <c r="N43" i="63"/>
  <c r="O121" i="62"/>
  <c r="O97" i="62"/>
  <c r="O69" i="62"/>
  <c r="N41" i="63"/>
  <c r="P75" i="69"/>
  <c r="K29" i="76"/>
  <c r="O102" i="62"/>
  <c r="P44" i="69"/>
  <c r="P29" i="69"/>
  <c r="P56" i="69"/>
  <c r="K17" i="76"/>
  <c r="P25" i="69"/>
  <c r="N17" i="63"/>
  <c r="K11" i="81"/>
  <c r="O106" i="62"/>
  <c r="O51" i="62"/>
  <c r="P43" i="69"/>
  <c r="O31" i="62"/>
  <c r="U51" i="61"/>
  <c r="O124" i="62"/>
  <c r="O61" i="62"/>
  <c r="U111" i="61"/>
  <c r="U233" i="61"/>
  <c r="D17" i="88"/>
  <c r="P37" i="69"/>
  <c r="K21" i="76"/>
  <c r="P64" i="69"/>
  <c r="O77" i="62"/>
  <c r="P13" i="69"/>
  <c r="P33" i="69"/>
  <c r="O16" i="62"/>
  <c r="K25" i="76"/>
  <c r="P67" i="69"/>
  <c r="O54" i="62"/>
  <c r="N39" i="63"/>
  <c r="K23" i="76"/>
  <c r="U14" i="61"/>
  <c r="U224" i="61"/>
  <c r="U17" i="61"/>
  <c r="U120" i="61"/>
  <c r="D10" i="88"/>
  <c r="O59" i="62"/>
  <c r="O73" i="62"/>
  <c r="P16" i="69"/>
  <c r="O12" i="64"/>
  <c r="U23" i="61"/>
  <c r="O24" i="62"/>
  <c r="P65" i="69"/>
  <c r="O81" i="62"/>
  <c r="S21" i="71"/>
  <c r="P36" i="69"/>
  <c r="K24" i="76"/>
  <c r="O11" i="64"/>
  <c r="O89" i="62"/>
  <c r="O36" i="62"/>
  <c r="P38" i="69"/>
  <c r="U126" i="61"/>
  <c r="O149" i="62"/>
  <c r="U129" i="61"/>
  <c r="R25" i="59"/>
  <c r="U259" i="61"/>
  <c r="U214" i="61"/>
  <c r="U182" i="61"/>
  <c r="U145" i="61"/>
  <c r="U113" i="61"/>
  <c r="U85" i="61"/>
  <c r="U61" i="61"/>
  <c r="U29" i="61"/>
  <c r="O141" i="62"/>
  <c r="L23" i="58"/>
  <c r="R20" i="59"/>
  <c r="U249" i="61"/>
  <c r="U221" i="61"/>
  <c r="U189" i="61"/>
  <c r="U160" i="61"/>
  <c r="U136" i="61"/>
  <c r="U104" i="61"/>
  <c r="U76" i="61"/>
  <c r="U48" i="61"/>
  <c r="U16" i="61"/>
  <c r="O135" i="62"/>
  <c r="L13" i="58"/>
  <c r="R15" i="59"/>
  <c r="U240" i="61"/>
  <c r="U216" i="61"/>
  <c r="U184" i="61"/>
  <c r="U155" i="61"/>
  <c r="U127" i="61"/>
  <c r="U95" i="61"/>
  <c r="D13" i="88"/>
  <c r="R39" i="59"/>
  <c r="U255" i="61"/>
  <c r="U227" i="61"/>
  <c r="U203" i="61"/>
  <c r="U171" i="61"/>
  <c r="U142" i="61"/>
  <c r="U114" i="61"/>
  <c r="U82" i="61"/>
  <c r="U58" i="61"/>
  <c r="U30" i="61"/>
  <c r="O139" i="62"/>
  <c r="O133" i="62"/>
  <c r="O108" i="62"/>
  <c r="O75" i="62"/>
  <c r="O45" i="62"/>
  <c r="O18" i="62"/>
  <c r="N27" i="63"/>
  <c r="L12" i="65"/>
  <c r="P70" i="69"/>
  <c r="P46" i="69"/>
  <c r="P26" i="69"/>
  <c r="S23" i="71"/>
  <c r="K14" i="76"/>
  <c r="U75" i="61"/>
  <c r="O150" i="62"/>
  <c r="O111" i="62"/>
  <c r="U246" i="61"/>
  <c r="U210" i="61"/>
  <c r="U174" i="61"/>
  <c r="U133" i="61"/>
  <c r="U109" i="61"/>
  <c r="U81" i="61"/>
  <c r="U49" i="61"/>
  <c r="U21" i="61"/>
  <c r="O152" i="62"/>
  <c r="L14" i="58"/>
  <c r="R16" i="59"/>
  <c r="U241" i="61"/>
  <c r="U209" i="61"/>
  <c r="U185" i="61"/>
  <c r="U156" i="61"/>
  <c r="U124" i="61"/>
  <c r="U96" i="61"/>
  <c r="U72" i="61"/>
  <c r="U40" i="61"/>
  <c r="U12" i="61"/>
  <c r="D22" i="88"/>
  <c r="R36" i="59"/>
  <c r="R11" i="59"/>
  <c r="U236" i="61"/>
  <c r="U204" i="61"/>
  <c r="U176" i="61"/>
  <c r="U151" i="61"/>
  <c r="U119" i="61"/>
  <c r="U91" i="61"/>
  <c r="L25" i="58"/>
  <c r="R27" i="59"/>
  <c r="U251" i="61"/>
  <c r="U223" i="61"/>
  <c r="U191" i="61"/>
  <c r="U162" i="61"/>
  <c r="U138" i="61"/>
  <c r="U106" i="61"/>
  <c r="U78" i="61"/>
  <c r="U50" i="61"/>
  <c r="U18" i="61"/>
  <c r="U79" i="61"/>
  <c r="O129" i="62"/>
  <c r="O96" i="62"/>
  <c r="O65" i="62"/>
  <c r="O40" i="62"/>
  <c r="N44" i="63"/>
  <c r="N23" i="63"/>
  <c r="Q12" i="68"/>
  <c r="P62" i="69"/>
  <c r="P42" i="69"/>
  <c r="P22" i="69"/>
  <c r="S14" i="71"/>
  <c r="U59" i="61"/>
  <c r="O128" i="62"/>
  <c r="O107" i="62"/>
  <c r="O87" i="62"/>
  <c r="O60" i="62"/>
  <c r="O39" i="62"/>
  <c r="O21" i="62"/>
  <c r="N30" i="63"/>
  <c r="O13" i="64"/>
  <c r="U35" i="61"/>
  <c r="O126" i="62"/>
  <c r="O109" i="62"/>
  <c r="O93" i="62"/>
  <c r="O76" i="62"/>
  <c r="O58" i="62"/>
  <c r="O42" i="62"/>
  <c r="O27" i="62"/>
  <c r="O11" i="62"/>
  <c r="N28" i="63"/>
  <c r="N11" i="63"/>
  <c r="Q13" i="68"/>
  <c r="P71" i="69"/>
  <c r="P55" i="69"/>
  <c r="P39" i="69"/>
  <c r="P23" i="69"/>
  <c r="S29" i="71"/>
  <c r="S11" i="71"/>
  <c r="K15" i="76"/>
  <c r="O137" i="62"/>
  <c r="O67" i="62"/>
  <c r="N38" i="63"/>
  <c r="D11" i="88"/>
  <c r="K26" i="76"/>
  <c r="P61" i="69"/>
  <c r="O122" i="62"/>
  <c r="K12" i="76"/>
  <c r="S22" i="71"/>
  <c r="P40" i="69"/>
  <c r="P72" i="69"/>
  <c r="N12" i="63"/>
  <c r="O43" i="62"/>
  <c r="O110" i="62"/>
  <c r="S12" i="71"/>
  <c r="Q11" i="68"/>
  <c r="K13" i="76"/>
  <c r="P17" i="69"/>
  <c r="P49" i="69"/>
  <c r="P81" i="69"/>
  <c r="N34" i="63"/>
  <c r="O63" i="62"/>
  <c r="O131" i="62"/>
  <c r="P21" i="69"/>
  <c r="O55" i="62"/>
  <c r="S17" i="71"/>
  <c r="P28" i="69"/>
  <c r="P60" i="69"/>
  <c r="N21" i="63"/>
  <c r="O86" i="62"/>
  <c r="K11" i="76"/>
  <c r="S15" i="71"/>
  <c r="P15" i="69"/>
  <c r="P35" i="69"/>
  <c r="P59" i="69"/>
  <c r="P79" i="69"/>
  <c r="O15" i="64"/>
  <c r="N32" i="63"/>
  <c r="O19" i="62"/>
  <c r="O37" i="62"/>
  <c r="O62" i="62"/>
  <c r="O85" i="62"/>
  <c r="O105" i="62"/>
  <c r="O130" i="62"/>
  <c r="U67" i="61"/>
  <c r="N26" i="63"/>
  <c r="O25" i="62"/>
  <c r="O52" i="62"/>
  <c r="O78" i="62"/>
  <c r="O119" i="62"/>
  <c r="S28" i="71"/>
  <c r="P54" i="69"/>
  <c r="O14" i="64"/>
  <c r="O26" i="62"/>
  <c r="O84" i="62"/>
  <c r="U15" i="61"/>
  <c r="U34" i="61"/>
  <c r="U94" i="61"/>
  <c r="U146" i="61"/>
  <c r="U207" i="61"/>
  <c r="R18" i="59"/>
  <c r="D19" i="88"/>
  <c r="U135" i="61"/>
  <c r="U192" i="61"/>
  <c r="U248" i="61"/>
  <c r="L17" i="58"/>
  <c r="U28" i="61"/>
  <c r="U80" i="61"/>
  <c r="U140" i="61"/>
  <c r="U201" i="61"/>
  <c r="U253" i="61"/>
  <c r="D16" i="88"/>
  <c r="U37" i="61"/>
  <c r="U93" i="61"/>
  <c r="U149" i="61"/>
  <c r="U230" i="61"/>
  <c r="O30" i="62"/>
  <c r="O92" i="62"/>
  <c r="U47" i="61"/>
  <c r="U42" i="61"/>
  <c r="U98" i="61"/>
  <c r="U158" i="61"/>
  <c r="U211" i="61"/>
  <c r="R22" i="59"/>
  <c r="U87" i="61"/>
  <c r="U139" i="61"/>
  <c r="U200" i="61"/>
  <c r="U256" i="61"/>
  <c r="L26" i="58"/>
  <c r="U32" i="61"/>
  <c r="U92" i="61"/>
  <c r="U144" i="61"/>
  <c r="U205" i="61"/>
  <c r="R12" i="59"/>
  <c r="D24" i="88"/>
  <c r="U45" i="61"/>
  <c r="U101" i="61"/>
  <c r="U161" i="61"/>
  <c r="U238" i="61"/>
  <c r="L29" i="58"/>
  <c r="R38" i="59"/>
  <c r="U254" i="61"/>
  <c r="U226" i="61"/>
  <c r="U194" i="61"/>
  <c r="U165" i="61"/>
  <c r="U141" i="61"/>
  <c r="U117" i="61"/>
  <c r="U97" i="61"/>
  <c r="U77" i="61"/>
  <c r="U53" i="61"/>
  <c r="U33" i="61"/>
  <c r="U13" i="61"/>
  <c r="D37" i="88"/>
  <c r="L18" i="58"/>
  <c r="R29" i="59"/>
  <c r="U258" i="61"/>
  <c r="U237" i="61"/>
  <c r="U217" i="61"/>
  <c r="U193" i="61"/>
  <c r="U173" i="61"/>
  <c r="U152" i="61"/>
  <c r="U128" i="61"/>
  <c r="U108" i="61"/>
  <c r="U88" i="61"/>
  <c r="U64" i="61"/>
  <c r="U44" i="61"/>
  <c r="U24" i="61"/>
  <c r="O153" i="62"/>
  <c r="D15" i="88"/>
  <c r="R44" i="59"/>
  <c r="R19" i="59"/>
  <c r="U252" i="61"/>
  <c r="U232" i="61"/>
  <c r="U208" i="61"/>
  <c r="U188" i="61"/>
  <c r="U167" i="61"/>
  <c r="U143" i="61"/>
  <c r="U123" i="61"/>
  <c r="U103" i="61"/>
  <c r="D31" i="88"/>
  <c r="L21" i="58"/>
  <c r="R35" i="59"/>
  <c r="U260" i="61"/>
  <c r="U239" i="61"/>
  <c r="U219" i="61"/>
  <c r="U195" i="61"/>
  <c r="U175" i="61"/>
  <c r="U154" i="61"/>
  <c r="U130" i="61"/>
  <c r="U110" i="61"/>
  <c r="U90" i="61"/>
  <c r="U66" i="61"/>
  <c r="U46" i="61"/>
  <c r="U26" i="61"/>
  <c r="O142" i="62"/>
  <c r="U31" i="61"/>
  <c r="O125" i="62"/>
  <c r="O100" i="62"/>
  <c r="O79" i="62"/>
  <c r="O57" i="62"/>
  <c r="O34" i="62"/>
  <c r="O14" i="62"/>
  <c r="N31" i="63"/>
  <c r="N14" i="63"/>
  <c r="P82" i="69"/>
  <c r="P66" i="69"/>
  <c r="P50" i="69"/>
  <c r="P34" i="69"/>
  <c r="P18" i="69"/>
  <c r="S18" i="71"/>
  <c r="K18" i="76"/>
  <c r="U43" i="61"/>
  <c r="O132" i="62"/>
  <c r="O115" i="62"/>
  <c r="O99" i="62"/>
  <c r="O83" i="62"/>
  <c r="O64" i="62"/>
  <c r="O48" i="62"/>
  <c r="O33" i="62"/>
  <c r="O17" i="62"/>
  <c r="N35" i="63"/>
  <c r="N18" i="63"/>
  <c r="U83" i="61"/>
  <c r="U19" i="61"/>
  <c r="L10" i="58"/>
  <c r="U157" i="61"/>
  <c r="U178" i="61"/>
  <c r="U198" i="61"/>
  <c r="U222" i="61"/>
  <c r="U242" i="61"/>
  <c r="R13" i="59"/>
  <c r="R42" i="59"/>
  <c r="R30" i="59"/>
  <c r="L20" i="58"/>
  <c r="L24" i="58"/>
  <c r="D38" i="88"/>
  <c r="L12" i="58"/>
  <c r="L15" i="58"/>
  <c r="R34" i="59"/>
  <c r="R17" i="59"/>
  <c r="U250" i="61"/>
  <c r="U234" i="61"/>
  <c r="U218" i="61"/>
  <c r="U202" i="61"/>
  <c r="U186" i="61"/>
  <c r="U170" i="61"/>
  <c r="U153" i="61"/>
  <c r="U137" i="61"/>
  <c r="U121" i="61"/>
  <c r="U105" i="61"/>
  <c r="U89" i="61"/>
  <c r="U73" i="61"/>
  <c r="U57" i="61"/>
  <c r="U41" i="61"/>
  <c r="U25" i="61"/>
  <c r="O151" i="62"/>
  <c r="O136" i="62"/>
  <c r="L28" i="58"/>
  <c r="R41" i="59"/>
  <c r="R24" i="59"/>
  <c r="U262" i="61"/>
  <c r="U245" i="61"/>
  <c r="U229" i="61"/>
  <c r="U213" i="61"/>
  <c r="U197" i="61"/>
  <c r="U181" i="61"/>
  <c r="U164" i="61"/>
  <c r="U148" i="61"/>
  <c r="U132" i="61"/>
  <c r="U116" i="61"/>
  <c r="U100" i="61"/>
  <c r="U84" i="61"/>
  <c r="U68" i="61"/>
  <c r="U52" i="61"/>
  <c r="U36" i="61"/>
  <c r="U20" i="61"/>
  <c r="O144" i="62"/>
  <c r="D33" i="88"/>
  <c r="L22" i="58"/>
  <c r="R40" i="59"/>
  <c r="R23" i="59"/>
  <c r="U261" i="61"/>
  <c r="U244" i="61"/>
  <c r="U228" i="61"/>
  <c r="U212" i="61"/>
  <c r="U196" i="61"/>
  <c r="U180" i="61"/>
  <c r="U163" i="61"/>
  <c r="U147" i="61"/>
  <c r="U131" i="61"/>
  <c r="U115" i="61"/>
  <c r="U99" i="61"/>
  <c r="D42" i="88"/>
  <c r="L30" i="58"/>
  <c r="L11" i="58"/>
  <c r="R31" i="59"/>
  <c r="R14" i="59"/>
  <c r="U247" i="61"/>
  <c r="U231" i="61"/>
  <c r="U215" i="61"/>
  <c r="U199" i="61"/>
  <c r="U183" i="61"/>
  <c r="U166" i="61"/>
  <c r="U150" i="61"/>
  <c r="U134" i="61"/>
  <c r="U118" i="61"/>
  <c r="U102" i="61"/>
  <c r="U86" i="61"/>
  <c r="U70" i="61"/>
  <c r="U54" i="61"/>
  <c r="U38" i="61"/>
  <c r="U22" i="61"/>
  <c r="O147" i="62"/>
  <c r="U63" i="61"/>
  <c r="O140" i="62"/>
  <c r="O120" i="62"/>
  <c r="O104" i="62"/>
  <c r="O88" i="62"/>
  <c r="O70" i="62"/>
  <c r="O53" i="62"/>
  <c r="O72" i="62"/>
  <c r="O22" i="62"/>
  <c r="D26" i="88"/>
  <c r="D18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81231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3" si="25">
        <n x="1" s="1"/>
        <n x="23"/>
        <n x="24"/>
      </t>
    </mdx>
    <mdx n="0" f="v">
      <t c="3" si="25">
        <n x="1" s="1"/>
        <n x="26"/>
        <n x="24"/>
      </t>
    </mdx>
    <mdx n="0" f="v">
      <t c="3" si="25">
        <n x="1" s="1"/>
        <n x="27"/>
        <n x="24"/>
      </t>
    </mdx>
    <mdx n="0" f="v">
      <t c="3" si="25">
        <n x="1" s="1"/>
        <n x="28"/>
        <n x="24"/>
      </t>
    </mdx>
    <mdx n="0" f="v">
      <t c="3" si="25">
        <n x="1" s="1"/>
        <n x="29"/>
        <n x="24"/>
      </t>
    </mdx>
    <mdx n="0" f="v">
      <t c="3" si="25">
        <n x="1" s="1"/>
        <n x="30"/>
        <n x="24"/>
      </t>
    </mdx>
    <mdx n="0" f="v">
      <t c="3" si="25">
        <n x="1" s="1"/>
        <n x="31"/>
        <n x="24"/>
      </t>
    </mdx>
    <mdx n="0" f="v">
      <t c="3" si="25">
        <n x="1" s="1"/>
        <n x="32"/>
        <n x="24"/>
      </t>
    </mdx>
    <mdx n="0" f="v">
      <t c="3" si="25">
        <n x="1" s="1"/>
        <n x="33"/>
        <n x="24"/>
      </t>
    </mdx>
    <mdx n="0" f="v">
      <t c="3" si="25">
        <n x="1" s="1"/>
        <n x="34"/>
        <n x="24"/>
      </t>
    </mdx>
    <mdx n="0" f="v">
      <t c="3" si="25">
        <n x="1" s="1"/>
        <n x="35"/>
        <n x="24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<sst xmlns="http://schemas.openxmlformats.org/spreadsheetml/2006/main" count="6070" uniqueCount="1636">
  <si>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</si>
  <si>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</si>
  <si>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</si>
  <si>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</si>
  <si>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</si>
  <si>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</si>
  <si>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</si>
  <si>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</si>
  <si>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</si>
  <si>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</si>
  <si>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</si>
  <si>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</si>
  <si>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</si>
  <si>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</si>
  <si>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</si>
  <si>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</si>
  <si>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</si>
  <si>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</si>
  <si>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</si>
  <si>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</si>
  <si>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</si>
  <si>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</si>
  <si>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</si>
  <si>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</si>
  <si>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</si>
  <si>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</si>
  <si>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</si>
  <si>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</si>
  <si>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</si>
  <si>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</si>
  <si>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</si>
  <si>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</si>
  <si>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</si>
  <si>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</si>
  <si>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</si>
  <si>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</si>
  <si>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</si>
  <si>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</si>
  <si>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</si>
  <si>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</si>
  <si>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</si>
  <si>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</si>
  <si>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</si>
  <si>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</si>
  <si>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</si>
  <si>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</si>
  <si>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</si>
  <si>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</si>
  <si>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</si>
  <si>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</si>
  <si>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</si>
  <si>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</si>
  <si>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</si>
  <si>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</si>
  <si>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</si>
  <si>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</si>
  <si>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</si>
  <si>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</si>
  <si>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</si>
  <si>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</si>
  <si>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</si>
  <si>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</si>
  <si>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</si>
  <si>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</si>
  <si>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</si>
  <si>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</si>
  <si>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</si>
  <si>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</si>
  <si>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</si>
  <si>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</si>
  <si>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</si>
  <si>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</si>
  <si>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</si>
  <si>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</si>
  <si>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</si>
  <si>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</si>
  <si>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</si>
  <si>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</si>
  <si>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</si>
  <si>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</si>
  <si>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</si>
  <si>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</si>
  <si>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</si>
  <si>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</si>
  <si>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</si>
  <si>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</si>
  <si>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</si>
  <si>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</si>
  <si>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</si>
  <si>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</si>
  <si>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</si>
  <si>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</si>
  <si>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</si>
  <si>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</si>
  <si>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</si>
  <si>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</si>
  <si>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</si>
  <si>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</si>
  <si>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</si>
  <si>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</si>
  <si>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</si>
  <si>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</si>
  <si>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</si>
  <si>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</si>
  <si>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</si>
  <si>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</si>
  <si>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</si>
  <si>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</si>
  <si>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</si>
  <si>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</si>
  <si>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</si>
  <si>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</si>
  <si>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</si>
  <si>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</si>
  <si>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</si>
  <si>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</si>
  <si>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</si>
  <si>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</si>
  <si>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</si>
  <si>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</si>
  <si>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</si>
  <si>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</si>
  <si>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</si>
  <si>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</si>
  <si>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</si>
  <si>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</si>
  <si>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</si>
  <si>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</si>
  <si>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</si>
  <si>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</si>
  <si>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</si>
  <si>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</si>
  <si>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</si>
  <si>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</si>
  <si>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</si>
  <si>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</si>
  <si>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</si>
  <si>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</si>
  <si>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</si>
  <si>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</si>
  <si>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</si>
  <si>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</si>
  <si>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</si>
  <si>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</si>
  <si>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</si>
  <si>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</si>
  <si>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</si>
  <si>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</si>
  <si>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</si>
  <si>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</si>
  <si>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</si>
  <si>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</si>
  <si>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</si>
  <si>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</si>
  <si>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</si>
  <si>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</si>
  <si>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</si>
  <si>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</si>
  <si>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</si>
  <si>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</si>
  <si>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</si>
  <si>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</si>
  <si>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</si>
  <si>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</si>
  <si>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</si>
  <si>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</si>
  <si>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</si>
  <si>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</si>
  <si>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</si>
  <si>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</si>
  <si>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</si>
  <si>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</si>
  <si>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</si>
  <si>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</si>
  <si>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</si>
  <si>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</si>
  <si>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</si>
  <si>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</si>
  <si>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</si>
  <si>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</si>
  <si>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</si>
  <si>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</si>
  <si>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</si>
  <si>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</si>
  <si>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</si>
  <si>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</si>
  <si>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</si>
  <si>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</si>
  <si>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</si>
  <si>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</si>
  <si>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</si>
  <si>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</si>
  <si>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</si>
  <si>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</si>
  <si>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</si>
  <si>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</si>
  <si>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</si>
  <si>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</si>
  <si>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</si>
  <si>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</si>
  <si>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</si>
  <si>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</si>
  <si>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</si>
  <si>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</si>
  <si>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</si>
  <si>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</si>
  <si>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</si>
  <si>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</si>
  <si>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</si>
  <si>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</si>
  <si>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</si>
  <si>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</si>
  <si>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</si>
  <si>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</si>
  <si>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</si>
  <si>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</si>
  <si>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</si>
  <si>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</si>
  <si>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</si>
  <si>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</si>
  <si>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</si>
  <si>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</si>
  <si>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</si>
  <si>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</si>
  <si>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</si>
  <si>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</si>
  <si>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</si>
  <si>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</si>
  <si>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</si>
  <si>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</si>
  <si>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</si>
  <si>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</si>
  <si>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</si>
  <si>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</si>
  <si>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</si>
  <si>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</si>
  <si>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</si>
  <si>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</si>
  <si>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</si>
  <si>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</si>
  <si>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</si>
  <si>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</si>
  <si>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</si>
  <si>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</si>
  <si>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</si>
  <si>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</si>
  <si>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</si>
  <si>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</si>
  <si>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</si>
  <si>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</si>
  <si>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</si>
  <si>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</si>
  <si>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</si>
  <si>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</si>
  <si>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</si>
  <si>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</si>
  <si>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</si>
  <si>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</si>
  <si>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</si>
  <si>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</si>
  <si>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</si>
  <si>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</si>
  <si>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</si>
  <si>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</si>
  <si>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</si>
  <si>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</si>
  <si>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</si>
  <si>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</si>
  <si>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</si>
  <si>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</si>
  <si>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</si>
  <si>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</si>
  <si>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</si>
  <si>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</si>
  <si>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</si>
  <si>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</si>
  <si>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</si>
  <si>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</si>
  <si>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</si>
  <si>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</si>
  <si>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</si>
  <si>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</si>
  <si>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</si>
  <si>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</si>
  <si>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</si>
  <si>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</si>
  <si>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</si>
  <si>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</si>
  <si>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</si>
  <si>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</si>
  <si>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</si>
  <si>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</si>
  <si>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</si>
  <si>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</si>
  <si>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</si>
  <si>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</si>
  <si>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</si>
  <si>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</si>
  <si>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</si>
  <si>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</si>
  <si>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</si>
  <si>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</si>
  <si>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</si>
  <si>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</si>
  <si>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</si>
  <si>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</si>
  <si>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</si>
  <si>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</si>
  <si>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</si>
  <si>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</si>
  <si>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</si>
  <si>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</si>
  <si>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</si>
  <si>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</si>
  <si>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</si>
  <si>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</si>
  <si>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</si>
  <si>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</si>
  <si>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</si>
  <si>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</si>
  <si>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</si>
  <si>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</si>
  <si>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</si>
  <si>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</si>
  <si>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</si>
  <si>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</si>
  <si>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</si>
  <si>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</si>
  <si>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</si>
  <si>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</si>
  <si>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</si>
  <si>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</si>
  <si>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</si>
  <si>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</si>
  <si>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</si>
  <si>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</si>
  <si>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</si>
  <si>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</si>
  <si>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</si>
  <si>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</si>
  <si>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</si>
  <si>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</si>
  <si>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</si>
  <si>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</si>
  <si>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</si>
  <si>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</si>
  <si>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</si>
  <si>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</si>
  <si>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</si>
  <si>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</si>
  <si>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</si>
  <si>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</si>
  <si>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</si>
  <si>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</si>
  <si>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</si>
  <si>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</si>
  <si>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</si>
  <si>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</si>
  <si>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</si>
  <si>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</si>
  <si>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</si>
  <si>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</si>
  <si>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</si>
  <si>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</si>
  <si>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</si>
  <si>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</si>
  <si>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</si>
  <si>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</si>
  <si>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</si>
  <si>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</si>
  <si>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</si>
  <si>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</si>
  <si>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</si>
  <si>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</si>
  <si>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</si>
  <si>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</si>
  <si>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</si>
  <si>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</si>
  <si>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</si>
  <si>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</si>
  <si>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</si>
  <si>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</si>
  <si>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</si>
  <si>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</si>
  <si>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</si>
  <si>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</si>
  <si>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</si>
  <si>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</si>
  <si>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</si>
  <si>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</si>
  <si>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</si>
  <si>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</si>
  <si>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</si>
  <si>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</si>
  <si>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</si>
  <si>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</si>
  <si>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</si>
  <si>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</si>
  <si>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</si>
  <si>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</si>
  <si>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</si>
  <si>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</si>
  <si>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</si>
  <si>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</si>
  <si>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</si>
  <si>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</si>
  <si>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</si>
  <si>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</si>
  <si>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</si>
  <si>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</si>
  <si>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</si>
  <si>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</si>
  <si>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</si>
  <si>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</si>
  <si>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</si>
  <si>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</si>
  <si>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</si>
  <si>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</si>
  <si>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</si>
  <si>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</si>
  <si>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</si>
  <si>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</si>
  <si>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</si>
  <si>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</si>
  <si>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</si>
  <si>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</si>
  <si>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</si>
  <si>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</si>
  <si>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</si>
  <si>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</si>
  <si>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</si>
  <si>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</si>
  <si>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</si>
  <si>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</si>
  <si>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</si>
  <si>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</si>
  <si>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</si>
  <si>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</si>
  <si>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</si>
  <si>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</si>
  <si>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</si>
  <si>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</si>
  <si>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</si>
  <si>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</si>
  <si>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</si>
  <si>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</si>
  <si>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</si>
  <si>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</si>
  <si>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</si>
  <si>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</si>
  <si>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</si>
  <si>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</si>
  <si>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</si>
  <si>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</si>
  <si>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</si>
  <si>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</si>
  <si>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</si>
  <si>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</si>
  <si>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</si>
  <si>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</si>
  <si>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</si>
  <si>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</si>
  <si>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</si>
  <si>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</si>
  <si>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</si>
  <si>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</si>
  <si>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</si>
  <si>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</si>
  <si>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</si>
  <si>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</si>
  <si>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</si>
  <si>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</si>
  <si>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</si>
  <si>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</si>
  <si>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</si>
  <si>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</si>
  <si>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</si>
  <si>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</si>
  <si>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</si>
  <si>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</si>
  <si>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</si>
  <si>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</si>
  <si>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</si>
  <si>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</si>
  <si>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</si>
  <si>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</si>
  <si>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</si>
  <si>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</si>
  <si>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</si>
  <si>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</si>
  <si>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</si>
  <si>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</si>
  <si>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</si>
  <si>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</si>
  <si>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</si>
  <si>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</si>
  <si>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</si>
  <si>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</si>
  <si>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</si>
  <si>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</si>
  <si>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</si>
  <si>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</si>
  <si>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</si>
  <si>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</si>
  <si>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</si>
  <si>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</si>
  <si>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</si>
  <si>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</si>
  <si>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</si>
  <si>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</si>
  <si>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</si>
  <si>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</si>
  <si>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</si>
  <si>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</si>
  <si>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</si>
  <si>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</si>
  <si>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</si>
  <si>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</si>
  <si>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</si>
  <si>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</si>
  <si>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</si>
  <si>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</si>
  <si>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</si>
  <si>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</si>
  <si>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</si>
  <si>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</si>
  <si>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</si>
  <si>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</si>
  <si>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</si>
  <si>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</si>
  <si>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</si>
  <si>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</si>
  <si>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</si>
  <si>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</si>
  <si>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</si>
  <si>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</si>
  <si>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</si>
  <si>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</si>
  <si>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</si>
  <si>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</si>
  <si>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</si>
  <si>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</si>
  <si>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</si>
  <si>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</si>
  <si>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</si>
  <si>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</si>
  <si>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</si>
  <si>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</si>
  <si>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</si>
  <si>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</si>
  <si>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</si>
  <si>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</si>
  <si>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</si>
  <si>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</si>
  <si>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</si>
  <si>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</si>
  <si>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</si>
  <si>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</si>
  <si>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</si>
  <si>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</si>
  <si>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</si>
  <si>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</si>
  <si>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</si>
  <si>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</si>
  <si>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</si>
  <si>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</si>
  <si>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</si>
  <si>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</si>
  <si>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</si>
  <si>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</si>
  <si>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</si>
  <si>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</si>
  <si>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</si>
  <si>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</si>
  <si>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</si>
  <si>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</si>
  <si>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</si>
  <si>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</si>
  <si>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</si>
  <si>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</si>
  <si>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</si>
  <si>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</si>
  <si>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</si>
  <si>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</si>
  <si>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</si>
  <si>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</si>
  <si>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</si>
  <si>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</si>
  <si>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</si>
  <si>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</si>
  <si>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</si>
  <si>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</si>
  <si>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</si>
  <si>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</si>
  <si>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</si>
  <si>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</si>
  <si>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</si>
  <si>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</si>
  <si>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</si>
  <si>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</si>
  <si>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</si>
  <si>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</si>
  <si>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</si>
  <si>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</si>
  <si>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</si>
  <si>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</si>
  <si>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</si>
  <si>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</si>
  <si>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</si>
  <si>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</si>
  <si>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</si>
  <si>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</si>
  <si>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</si>
  <si>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</si>
  <si>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</si>
  <si>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</si>
  <si>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</si>
  <si>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</si>
  <si>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</si>
  <si>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</si>
  <si>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</si>
  <si>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</si>
  <si>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</si>
  <si>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</si>
  <si>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</si>
  <si>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</si>
  <si>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</si>
  <si>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</si>
  <si>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</si>
  <si>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</si>
  <si>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</si>
  <si>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</si>
  <si>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</si>
  <si>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</si>
  <si>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</si>
  <si>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</si>
  <si>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</si>
  <si>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</si>
  <si>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</si>
  <si>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</si>
  <si>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</si>
  <si>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</si>
  <si>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</si>
  <si>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</si>
  <si>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</si>
  <si>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</si>
  <si>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</si>
  <si>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</si>
  <si>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</si>
  <si>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</si>
  <si>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</si>
  <si>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</si>
  <si>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</si>
  <si>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</si>
  <si>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</si>
  <si>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</si>
  <si>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</si>
  <si>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</si>
  <si>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</si>
  <si>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</si>
  <si>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</si>
  <si>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</si>
  <si>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</si>
  <si>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</si>
  <si>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</si>
  <si>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</si>
  <si>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</si>
  <si>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</si>
  <si>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</si>
  <si>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</si>
  <si>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</si>
  <si>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</si>
  <si>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</si>
  <si>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</si>
  <si>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</si>
  <si>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</si>
  <si>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</si>
  <si>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</si>
  <si>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</si>
  <si>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</si>
  <si>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</si>
  <si>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</si>
  <si>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</si>
  <si>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</si>
  <si>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</si>
  <si>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</si>
  <si>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</si>
  <si>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</si>
  <si>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</si>
  <si>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</si>
  <si>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</si>
  <si>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</si>
  <si>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</si>
  <si>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</si>
  <si>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</si>
  <si>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</si>
  <si>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</si>
  <si>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</si>
  <si>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</si>
  <si>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</si>
  <si>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</si>
  <si>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</si>
  <si>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</si>
  <si>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</si>
  <si>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</si>
  <si>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</si>
  <si>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</si>
  <si>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</si>
  <si>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</si>
  <si>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</si>
  <si>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</si>
  <si>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</si>
  <si>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</si>
  <si>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</si>
  <si>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</si>
  <si>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</si>
  <si>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</si>
  <si>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</si>
  <si>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</si>
  <si>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</si>
  <si>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</si>
  <si>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</si>
  <si>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</si>
  <si>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</si>
  <si>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</si>
  <si>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</si>
  <si>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</si>
  <si>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</si>
  <si>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</si>
  <si>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</si>
  <si>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</si>
  <si>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</si>
  <si>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</si>
  <si>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</si>
  <si>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</si>
  <si>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</si>
  <si>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</si>
  <si>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</si>
  <si>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</si>
  <si>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</si>
  <si>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</si>
  <si>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</si>
  <si>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</si>
  <si>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</si>
  <si>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</si>
  <si>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</si>
  <si>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</si>
  <si>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</si>
  <si>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</si>
  <si>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</si>
  <si>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</si>
  <si>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</si>
  <si>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</si>
  <si>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</si>
  <si>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</si>
  <si>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</si>
  <si>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</si>
  <si>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</si>
  <si>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</si>
  <si>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</si>
  <si>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</si>
  <si>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</si>
  <si>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</si>
  <si>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</si>
  <si>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</si>
  <si>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</si>
  <si>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</si>
  <si>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</si>
  <si>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</si>
  <si>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</si>
  <si>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</si>
  <si>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</si>
  <si>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</si>
  <si>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</si>
  <si>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</si>
  <si>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</si>
  <si>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</si>
  <si>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</si>
  <si>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</si>
  <si>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</si>
  <si>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</si>
  <si>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</si>
  <si>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</si>
  <si>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</si>
  <si>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</si>
  <si>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</si>
  <si>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</si>
  <si>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</si>
  <si>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</si>
  <si>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</si>
  <si>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</si>
  <si>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</si>
  <si>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</si>
  <si>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</si>
  <si>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</si>
  <si>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</si>
  <si>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</si>
  <si>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</si>
  <si>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</si>
  <si>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</si>
  <si>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</si>
  <si>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</si>
  <si>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</si>
  <si>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</si>
  <si>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</si>
  <si>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</si>
  <si>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</si>
  <si>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</si>
  <si>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</si>
  <si>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</si>
  <si>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</si>
  <si>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</si>
  <si>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</si>
  <si>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</si>
  <si>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</si>
  <si>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</si>
  <si>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</si>
  <si>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</si>
  <si>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</si>
  <si>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</si>
  <si>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</si>
  <si>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</si>
  <si>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</si>
  <si>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</si>
  <si>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</si>
  <si>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</si>
  <si>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</si>
  <si>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</si>
  <si>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</si>
  <si>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</si>
  <si>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</si>
  <si>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</si>
  <si>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</si>
  <si>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</si>
  <si>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</si>
  <si>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</si>
  <si>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</si>
  <si>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</si>
  <si>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</si>
  <si>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</si>
  <si>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</si>
  <si>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</si>
  <si>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</si>
  <si>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</si>
  <si>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</si>
  <si>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</si>
  <si>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</si>
  <si>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</si>
  <si>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</si>
  <si>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</si>
  <si>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</si>
  <si>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</si>
  <si>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</si>
  <si>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</si>
  <si>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</si>
  <si>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</si>
  <si>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</si>
  <si>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</si>
  <si>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</si>
  <si>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</si>
  <si>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</si>
  <si>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</si>
  <si>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</si>
  <si>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</si>
  <si>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</si>
  <si>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</si>
  <si>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</si>
  <si>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</si>
  <si>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</si>
  <si>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</si>
  <si>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</si>
  <si>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</si>
  <si>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</si>
  <si>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</si>
  <si>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</si>
  <si>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</si>
  <si>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</si>
  <si>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</si>
  <si>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</si>
  <si>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</si>
  <si>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</si>
  <si>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</si>
  <si>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</si>
  <si>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</si>
  <si>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</si>
  <si>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</si>
  <si>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</si>
  <si>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</si>
  <si>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</si>
  <si>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</si>
  <si>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</si>
  <si>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</si>
  <si>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</si>
  <si>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</si>
  <si>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</si>
  <si>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</si>
  <si>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</si>
  <si>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</si>
  <si>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</si>
  <si>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</si>
  <si>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</si>
  <si>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</si>
  <si>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</si>
  <si>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</si>
  <si>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</si>
  <si>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</si>
  <si>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</si>
  <si>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</si>
  <si>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</si>
  <si>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</si>
  <si>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</si>
  <si>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</si>
  <si>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</si>
  <si>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</si>
  <si>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</si>
  <si>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</si>
  <si>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</si>
  <si>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</si>
  <si>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</si>
  <si>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</si>
  <si>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</si>
  <si>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</si>
  <si>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</si>
  <si>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</si>
  <si>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</si>
  <si>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</si>
  <si>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</si>
  <si>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</si>
  <si>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</si>
  <si>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</si>
  <si>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</si>
  <si>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</si>
  <si>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</si>
  <si>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</si>
  <si>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</si>
  <si>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</si>
  <si>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</si>
  <si>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</si>
  <si>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</si>
  <si>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</si>
  <si>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</si>
  <si>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</si>
  <si>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</si>
  <si>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</si>
  <si>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</si>
  <si>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</si>
  <si>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</si>
  <si>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</si>
  <si>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</si>
  <si>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</si>
  <si>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</si>
  <si>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</si>
  <si>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</si>
  <si>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</si>
  <si>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</si>
  <si>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</si>
  <si>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</si>
  <si>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</si>
  <si>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</si>
  <si>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</si>
  <si>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</si>
  <si>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</si>
  <si>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</si>
  <si>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</si>
  <si>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</si>
  <si>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</si>
  <si>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</si>
  <si>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</si>
  <si>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</si>
  <si>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</si>
  <si>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</si>
  <si>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</si>
  <si>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</si>
  <si>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</si>
  <si>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</si>
  <si>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</si>
  <si>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</si>
  <si>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</si>
  <si>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</si>
  <si>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</si>
  <si>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</si>
  <si>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</si>
  <si>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</si>
  <si>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</si>
  <si>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</si>
  <si>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</si>
  <si>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</si>
  <si>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</si>
  <si>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</si>
  <si>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</si>
  <si>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</si>
  <si>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</si>
  <si>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</si>
  <si>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</si>
  <si>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</si>
  <si>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</si>
  <si>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</si>
  <si>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</si>
  <si>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</si>
  <si>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</si>
  <si>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</si>
  <si>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</si>
  <si>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</si>
  <si>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</si>
  <si>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</si>
  <si>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</si>
  <si>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</si>
  <si>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</si>
  <si>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</si>
  <si>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</si>
  <si>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</si>
  <si>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</si>
  <si>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</si>
  <si>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</si>
  <si>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</si>
  <si>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</si>
  <si>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</si>
  <si>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</si>
  <si>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</si>
  <si>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</si>
  <si>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</si>
  <si>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</si>
  <si>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</si>
  <si>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</si>
  <si>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</si>
  <si>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</si>
  <si>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</si>
  <si>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</si>
  <si>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</si>
  <si>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</si>
  <si>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</si>
  <si>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</si>
  <si>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</si>
  <si>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</si>
  <si>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</si>
  <si>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</si>
  <si>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</si>
  <si>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</si>
  <si>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</si>
  <si>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</si>
  <si>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</si>
  <si>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</si>
  <si>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</si>
  <si>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</si>
  <si>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</si>
  <si>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</si>
  <si>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</si>
  <si>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</si>
  <si>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</si>
  <si>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</si>
  <si>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</si>
  <si>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</si>
  <si>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</si>
  <si>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</si>
  <si>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</si>
  <si>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</si>
  <si>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</si>
  <si>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</si>
  <si>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</si>
  <si>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</si>
  <si>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</si>
  <si>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</si>
  <si>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</si>
  <si>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</si>
  <si>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</si>
  <si>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</si>
  <si>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</si>
  <si>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</si>
  <si>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</si>
  <si>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</si>
  <si>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</si>
  <si>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</si>
  <si>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</si>
  <si>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</si>
  <si>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</si>
  <si>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</si>
  <si>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</si>
  <si>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</si>
  <si>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</si>
  <si>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</si>
  <si>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</si>
  <si>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</si>
  <si>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</si>
  <si>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</si>
  <si>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</si>
  <si>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</si>
  <si>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</si>
  <si>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</si>
  <si>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</si>
  <si>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</si>
  <si>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</si>
  <si>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</si>
  <si>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</si>
  <si>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</si>
  <si>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</si>
  <si>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</si>
  <si>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</si>
  <si>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</si>
  <si>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</si>
  <si>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</si>
  <si>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</si>
  <si>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</si>
  <si>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</si>
  <si>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</si>
  <si>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</si>
  <si>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</si>
  <si>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</si>
  <si>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</si>
  <si>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</si>
  <si>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</si>
  <si>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</si>
  <si>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</si>
  <si>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</si>
  <si>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</si>
  <si>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</si>
  <si>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</si>
  <si>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</si>
  <si>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</si>
  <si>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</si>
  <si>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</si>
  <si>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</si>
  <si>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</si>
  <si>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</si>
  <si>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</si>
  <si>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</si>
  <si>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</si>
  <si>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</si>
  <si>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</si>
  <si>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</si>
  <si>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</si>
  <si>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</si>
  <si>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</si>
  <si>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</si>
  <si>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</si>
  <si>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</si>
  <si>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</si>
  <si>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</si>
  <si>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</si>
  <si>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</si>
  <si>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</si>
  <si>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</si>
  <si>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</si>
  <si>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</si>
  <si>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</si>
  <si>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</si>
  <si>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</si>
  <si>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</si>
  <si>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</si>
  <si>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</si>
  <si>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</si>
  <si>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</si>
  <si>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</si>
  <si>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</si>
  <si>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</si>
  <si>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</si>
  <si>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</si>
  <si>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</si>
  <si>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</si>
  <si>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</si>
  <si>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</si>
  <si>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</si>
  <si>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</si>
  <si>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</si>
  <si>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</si>
  <si>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</si>
  <si>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</si>
  <si>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</si>
  <si>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</si>
  <si>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</si>
  <si>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</si>
  <si>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</si>
  <si>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</si>
  <si>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</si>
  <si>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</si>
  <si>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</si>
  <si>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</si>
  <si>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</si>
  <si>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</si>
  <si>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</si>
  <si>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</si>
  <si>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</si>
  <si>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</si>
  <si>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</si>
  <si>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</si>
  <si>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</si>
  <si>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</si>
  <si>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</si>
  <si>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</si>
  <si>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</si>
  <si>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</si>
  <si>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</si>
  <si>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</si>
  <si>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</si>
  <si>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</si>
  <si>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</si>
  <si>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</si>
  <si>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</si>
  <si>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</si>
  <si>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</si>
  <si>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</si>
  <si>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</si>
  <si>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</si>
  <si>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</si>
  <si>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</si>
  <si>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</si>
  <si>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</si>
  <si>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</si>
  <si>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</si>
  <si>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</si>
  <si>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</si>
  <si>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</si>
  <si>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</si>
  <si>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</si>
  <si>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</si>
  <si>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</si>
  <si>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</si>
  <si>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</si>
  <si>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</si>
  <si>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</si>
  <si>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</si>
  <si>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</si>
  <si>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</si>
  <si>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</si>
  <si>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</si>
  <si>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</si>
  <si>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</si>
  <si>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</si>
  <si>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</si>
  <si>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</si>
  <si>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</si>
  <si>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</si>
  <si>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</si>
  <si>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</si>
  <si>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</si>
  <si>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</si>
  <si>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</si>
  <si>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</si>
  <si>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</si>
  <si>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</si>
  <si>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</si>
  <si>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</si>
  <si>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</si>
  <si>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</si>
  <si>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</si>
  <si>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</si>
  <si>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</si>
  <si>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</si>
  <si>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</si>
  <si>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</si>
  <si>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</si>
  <si>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</si>
  <si>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</si>
  <si>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</si>
  <si>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</si>
  <si>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</si>
  <si>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</si>
  <si>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</si>
  <si>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</si>
  <si>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</si>
  <si>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</si>
  <si>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</si>
  <si>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</si>
  <si>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</si>
  <si>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</si>
  <si>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</si>
  <si>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</si>
  <si>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</si>
  <si>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</si>
  <si>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</si>
  <si>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</si>
  <si>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</si>
  <si>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</si>
  <si>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</si>
  <si>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</si>
  <si>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</si>
  <si>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</si>
  <si>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</si>
  <si>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</si>
  <si>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</si>
  <si>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</si>
  <si>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</si>
  <si>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</si>
  <si>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</si>
  <si>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</si>
  <si>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</si>
  <si>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</si>
  <si>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</si>
  <si>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</si>
  <si>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</si>
  <si>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</si>
  <si>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</si>
  <si>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</si>
  <si>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</si>
  <si>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</si>
  <si>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</si>
  <si>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</si>
  <si>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</si>
  <si>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</si>
  <si>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</si>
  <si>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</si>
  <si>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</si>
  <si>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</si>
  <si>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</si>
  <si>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</si>
  <si>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</si>
  <si>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</si>
  <si>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</si>
  <si>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</si>
  <si>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</si>
  <si>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</si>
  <si>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</si>
  <si>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</si>
  <si>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</si>
  <si>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</si>
  <si>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</si>
  <si>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</si>
  <si>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</si>
  <si>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</si>
  <si>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</si>
  <si>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</si>
  <si>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</si>
  <si>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</si>
  <si>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</si>
  <si>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</si>
  <si>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</si>
  <si>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</si>
  <si>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</si>
  <si>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</si>
  <si>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</si>
  <si>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</si>
  <si>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</si>
  <si>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</si>
  <si>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</si>
  <si>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</si>
  <si>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</si>
  <si>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</si>
  <si>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</si>
  <si>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</si>
  <si>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</si>
  <si>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</si>
  <si>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</si>
  <si>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</si>
  <si>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</si>
  <si>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</si>
  <si>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</si>
  <si>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</si>
  <si>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</si>
  <si>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</si>
  <si>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</si>
  <si>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</si>
  <si>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</si>
  <si>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</si>
  <si>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</si>
  <si>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</si>
  <si>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</si>
  <si>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</si>
  <si>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</si>
  <si>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</si>
  <si>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</si>
  <si>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</si>
  <si>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</si>
  <si>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</si>
  <si>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</si>
  <si>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</si>
  <si>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</si>
  <si>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</si>
  <si>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</si>
  <si>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</si>
  <si>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</si>
  <si>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</si>
  <si>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</si>
  <si>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</si>
  <si>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</si>
  <si>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</si>
  <si>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</si>
  <si>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</si>
  <si>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</si>
  <si>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</si>
  <si>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</si>
  <si>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</si>
  <si>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</si>
  <si>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</si>
  <si>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</si>
  <si>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</si>
  <si>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</si>
  <si>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</si>
  <si>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</si>
  <si>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</si>
  <si>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</si>
  <si>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</si>
  <si>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</si>
  <si>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</si>
  <si>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</si>
  <si>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</si>
  <si>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</si>
  <si>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</si>
  <si>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</si>
  <si>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</si>
  <si>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</si>
  <si>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</si>
  <si>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</si>
  <si>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</si>
  <si>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</si>
  <si>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</si>
  <si>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</si>
  <si>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</si>
  <si>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</si>
  <si>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</si>
  <si>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</si>
  <si>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</si>
  <si>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</si>
  <si>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</si>
  <si>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</si>
  <si>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</si>
  <si>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</si>
  <si>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</si>
  <si>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</si>
  <si>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</si>
  <si>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</si>
  <si>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</si>
  <si>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</si>
  <si>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</si>
  <si>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</si>
  <si>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</si>
  <si>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</si>
  <si>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</si>
  <si>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</si>
  <si>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</si>
  <si>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</si>
  <si>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</si>
  <si>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</si>
  <si>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</si>
  <si>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</si>
  <si>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</si>
  <si>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</si>
  <si>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</si>
  <si>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</si>
  <si>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</si>
  <si>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</si>
  <si>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</si>
  <si>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</si>
  <si>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</si>
  <si>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</si>
  <si>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</si>
  <si>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</si>
  <si>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</si>
  <si>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</si>
  <si>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</si>
  <si>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</si>
  <si>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</si>
  <si>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</si>
  <si>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</si>
  <si>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</si>
  <si>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</si>
  <si>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</si>
  <si>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</si>
  <si>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</si>
  <si>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</si>
  <si>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</si>
  <si>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8860</t>
  </si>
  <si>
    <t>88600000</t>
  </si>
  <si>
    <t>ערד 8863</t>
  </si>
  <si>
    <t>88630000</t>
  </si>
  <si>
    <t>ערד 8865</t>
  </si>
  <si>
    <t>88650000</t>
  </si>
  <si>
    <t>ערד 8866</t>
  </si>
  <si>
    <t>88660000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</si>
  <si>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</si>
  <si>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</si>
  <si>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</si>
  <si>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</si>
  <si>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</si>
  <si>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</si>
  <si>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</si>
  <si>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</si>
  <si>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</si>
  <si>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</si>
  <si>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</si>
  <si>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</si>
  <si>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</si>
  <si>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</si>
  <si>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</si>
  <si>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</si>
  <si>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</si>
  <si>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</si>
  <si>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</si>
  <si>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</si>
  <si>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</si>
  <si>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</si>
  <si>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</si>
  <si>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</si>
  <si>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</si>
  <si>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</si>
  <si>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</si>
  <si>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</si>
  <si>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</si>
  <si>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</si>
  <si>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</si>
  <si>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</si>
  <si>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</si>
  <si>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</si>
  <si>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</si>
  <si>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</si>
  <si>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</si>
  <si>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</si>
  <si>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</si>
  <si>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</si>
  <si>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</si>
  <si>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</si>
  <si>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</si>
  <si>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</si>
  <si>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</si>
  <si>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</si>
  <si>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</si>
  <si>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</si>
  <si>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ל.ר.</t>
  </si>
  <si>
    <t>₪ / מט"ח</t>
  </si>
  <si>
    <t>פורוורד ש"ח-מט"ח</t>
  </si>
  <si>
    <t>10000150</t>
  </si>
  <si>
    <t>10000146</t>
  </si>
  <si>
    <t>10000154</t>
  </si>
  <si>
    <t>10000156</t>
  </si>
  <si>
    <t>10000164</t>
  </si>
  <si>
    <t>פורוורד מט"ח-מט"ח</t>
  </si>
  <si>
    <t>10000152</t>
  </si>
  <si>
    <t>10000160</t>
  </si>
  <si>
    <t>10000158</t>
  </si>
  <si>
    <t>10000162</t>
  </si>
  <si>
    <t>10000166</t>
  </si>
  <si>
    <t>10000168</t>
  </si>
  <si>
    <t>10000169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</si>
  <si>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</si>
  <si>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</si>
  <si>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</si>
  <si>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</si>
  <si>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</si>
  <si>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</si>
  <si>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</si>
  <si>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</si>
  <si>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</si>
  <si>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</si>
  <si>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</si>
  <si>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</si>
  <si>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</si>
  <si>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</si>
  <si>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</si>
  <si>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</si>
  <si>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</si>
  <si>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30312000</t>
  </si>
  <si>
    <t>34010000</t>
  </si>
  <si>
    <t>32010000</t>
  </si>
  <si>
    <t>30210000</t>
  </si>
  <si>
    <t>34020000</t>
  </si>
  <si>
    <t>30311000</t>
  </si>
  <si>
    <t>פק מרווח בטחון לאומי</t>
  </si>
  <si>
    <t>75001127</t>
  </si>
  <si>
    <t>דירוג פנימי</t>
  </si>
  <si>
    <t>NR</t>
  </si>
  <si>
    <t>לא</t>
  </si>
  <si>
    <t>507852</t>
  </si>
  <si>
    <t>AA</t>
  </si>
  <si>
    <t>455531</t>
  </si>
  <si>
    <t>כן</t>
  </si>
  <si>
    <t>11898601</t>
  </si>
  <si>
    <t>11898600</t>
  </si>
  <si>
    <t>11898602</t>
  </si>
  <si>
    <t>455954</t>
  </si>
  <si>
    <t>A+</t>
  </si>
  <si>
    <t>90840002</t>
  </si>
  <si>
    <t>90840004</t>
  </si>
  <si>
    <t>90840006</t>
  </si>
  <si>
    <t>90840008</t>
  </si>
  <si>
    <t>90840010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</si>
  <si>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</si>
  <si>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</si>
  <si>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</si>
  <si>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</si>
  <si>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</si>
  <si>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</si>
  <si>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</si>
  <si>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</si>
  <si>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</si>
  <si>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</si>
  <si>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</si>
  <si>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</si>
  <si>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</si>
  <si>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</si>
  <si>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</si>
  <si>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</si>
  <si>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</si>
  <si>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</si>
  <si>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</si>
  <si>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</si>
  <si>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</si>
  <si>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</si>
  <si>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</si>
  <si>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</si>
  <si>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</si>
  <si>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</si>
  <si>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</si>
  <si>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</si>
  <si>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</si>
  <si>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</si>
  <si>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</si>
  <si>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</si>
  <si>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</si>
  <si>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</si>
  <si>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</si>
  <si>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</si>
  <si>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508506</t>
  </si>
  <si>
    <t>AA-</t>
  </si>
  <si>
    <t>קרדן אן.וי אגח ב חש 2/18</t>
  </si>
  <si>
    <t>1143270</t>
  </si>
  <si>
    <t>UTILITIES</t>
  </si>
  <si>
    <t>סה"כ יתרות התחייבות להשקעה</t>
  </si>
  <si>
    <t>פורוורד ריבית</t>
  </si>
  <si>
    <t>גורם 111</t>
  </si>
  <si>
    <t>גורם 98</t>
  </si>
  <si>
    <t>גורם 105</t>
  </si>
  <si>
    <t>גורם 113</t>
  </si>
  <si>
    <t>גורם 104</t>
  </si>
  <si>
    <t>מובטחות משכנתא - גורם 01</t>
  </si>
  <si>
    <t>בבטחונות אחרים - גורם 114</t>
  </si>
  <si>
    <t>בבטחונות אחרים - גורם 94</t>
  </si>
  <si>
    <t>בבטחונות אחרים - גורם 111</t>
  </si>
  <si>
    <t>בבטחונות אחרים - גורם 89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</si>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</sst>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1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6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8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2" fontId="31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167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5" fillId="0" borderId="0" xfId="13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 vertical="center" wrapText="1"/>
    </xf>
    <xf numFmtId="164" fontId="30" fillId="0" borderId="0" xfId="13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"/>
    </xf>
    <xf numFmtId="0" fontId="30" fillId="0" borderId="0" xfId="18" applyFont="1" applyFill="1" applyBorder="1" applyAlignment="1">
      <alignment horizontal="right" indent="3"/>
    </xf>
    <xf numFmtId="0" fontId="3" fillId="0" borderId="0" xfId="0" applyFont="1" applyFill="1" applyBorder="1" applyAlignment="1">
      <alignment horizontal="right"/>
    </xf>
    <xf numFmtId="164" fontId="2" fillId="0" borderId="0" xfId="15" applyNumberFormat="1" applyFill="1" applyAlignment="1">
      <alignment horizontal="right"/>
    </xf>
    <xf numFmtId="14" fontId="2" fillId="0" borderId="0" xfId="15" applyNumberForma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30" fillId="0" borderId="0" xfId="19" applyFont="1" applyFill="1" applyBorder="1" applyAlignment="1">
      <alignment horizontal="right" indent="3"/>
    </xf>
    <xf numFmtId="0" fontId="30" fillId="0" borderId="0" xfId="20" applyFont="1" applyFill="1" applyBorder="1" applyAlignment="1">
      <alignment horizontal="right" indent="3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1">
    <cellStyle name="Comma" xfId="13" builtinId="3"/>
    <cellStyle name="Comma 2" xfId="1"/>
    <cellStyle name="Currency [0] _1" xfId="2"/>
    <cellStyle name="Hyperlink 2" xfId="3"/>
    <cellStyle name="Normal" xfId="0" builtinId="0"/>
    <cellStyle name="Normal 10" xfId="18"/>
    <cellStyle name="Normal 11" xfId="4"/>
    <cellStyle name="Normal 15" xfId="16"/>
    <cellStyle name="Normal 15 2 2 2" xfId="19"/>
    <cellStyle name="Normal 16" xfId="17"/>
    <cellStyle name="Normal 16 2" xfId="20"/>
    <cellStyle name="Normal 2" xfId="5"/>
    <cellStyle name="Normal 3" xfId="6"/>
    <cellStyle name="Normal 4" xfId="12"/>
    <cellStyle name="Normal_2007-16618" xfId="7"/>
    <cellStyle name="Normal_יתרת התחייבות להשקעה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6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dal-group.co.il\dfs$\cockpithome\olak.MIGDAL_NTDOM\WINDOWS\512237744_p2144_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217035.22461627802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D18" sqref="D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184</v>
      </c>
      <c r="C1" s="78" t="s" vm="1">
        <v>254</v>
      </c>
    </row>
    <row r="2" spans="1:23">
      <c r="B2" s="57" t="s">
        <v>183</v>
      </c>
      <c r="C2" s="78" t="s">
        <v>255</v>
      </c>
    </row>
    <row r="3" spans="1:23">
      <c r="B3" s="57" t="s">
        <v>185</v>
      </c>
      <c r="C3" s="78" t="s">
        <v>256</v>
      </c>
    </row>
    <row r="4" spans="1:23">
      <c r="B4" s="57" t="s">
        <v>186</v>
      </c>
      <c r="C4" s="78">
        <v>2144</v>
      </c>
    </row>
    <row r="6" spans="1:23" ht="26.25" customHeight="1">
      <c r="B6" s="151" t="s">
        <v>200</v>
      </c>
      <c r="C6" s="152"/>
      <c r="D6" s="153"/>
    </row>
    <row r="7" spans="1:23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241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199</v>
      </c>
      <c r="C10" s="117">
        <f>C11+C12+C23+C33+C37</f>
        <v>217039.77316012091</v>
      </c>
      <c r="D10" s="118">
        <f>C10/$C$42</f>
        <v>1</v>
      </c>
    </row>
    <row r="11" spans="1:23">
      <c r="A11" s="45" t="s">
        <v>148</v>
      </c>
      <c r="B11" s="29" t="s">
        <v>201</v>
      </c>
      <c r="C11" s="117">
        <f>מזומנים!J10</f>
        <v>14493.432283429902</v>
      </c>
      <c r="D11" s="118">
        <f t="shared" ref="D11:D13" si="0">C11/$C$42</f>
        <v>6.677777106197666E-2</v>
      </c>
    </row>
    <row r="12" spans="1:23">
      <c r="B12" s="29" t="s">
        <v>202</v>
      </c>
      <c r="C12" s="117">
        <f>C13+C15+C16+C17+C18+C19+C22</f>
        <v>137297.37242183799</v>
      </c>
      <c r="D12" s="118">
        <f t="shared" si="0"/>
        <v>0.63259084002334898</v>
      </c>
    </row>
    <row r="13" spans="1:23">
      <c r="A13" s="55" t="s">
        <v>148</v>
      </c>
      <c r="B13" s="30" t="s">
        <v>74</v>
      </c>
      <c r="C13" s="117">
        <f>'תעודות התחייבות ממשלתיות'!O11</f>
        <v>63891.796045860006</v>
      </c>
      <c r="D13" s="118">
        <f t="shared" si="0"/>
        <v>0.29437828429134916</v>
      </c>
    </row>
    <row r="14" spans="1:23">
      <c r="A14" s="55" t="s">
        <v>148</v>
      </c>
      <c r="B14" s="30" t="s">
        <v>75</v>
      </c>
      <c r="C14" s="117" t="s" vm="2">
        <v>1532</v>
      </c>
      <c r="D14" s="118" t="s" vm="3">
        <v>1532</v>
      </c>
    </row>
    <row r="15" spans="1:23">
      <c r="A15" s="55" t="s">
        <v>148</v>
      </c>
      <c r="B15" s="30" t="s">
        <v>76</v>
      </c>
      <c r="C15" s="117">
        <f>'אג"ח קונצרני'!R11</f>
        <v>52572.785359324975</v>
      </c>
      <c r="D15" s="118">
        <f t="shared" ref="D15:D19" si="1">C15/$C$42</f>
        <v>0.24222650343695046</v>
      </c>
    </row>
    <row r="16" spans="1:23">
      <c r="A16" s="55" t="s">
        <v>148</v>
      </c>
      <c r="B16" s="30" t="s">
        <v>77</v>
      </c>
      <c r="C16" s="117">
        <f>מניות!L11</f>
        <v>1.8783002000000007E-2</v>
      </c>
      <c r="D16" s="118">
        <f t="shared" si="1"/>
        <v>8.6541750972725465E-8</v>
      </c>
    </row>
    <row r="17" spans="1:4">
      <c r="A17" s="55" t="s">
        <v>148</v>
      </c>
      <c r="B17" s="30" t="s">
        <v>78</v>
      </c>
      <c r="C17" s="117">
        <f>'תעודות סל'!K11</f>
        <v>16467.103761256003</v>
      </c>
      <c r="D17" s="118">
        <f t="shared" si="1"/>
        <v>7.587136459596007E-2</v>
      </c>
    </row>
    <row r="18" spans="1:4">
      <c r="A18" s="55" t="s">
        <v>148</v>
      </c>
      <c r="B18" s="30" t="s">
        <v>79</v>
      </c>
      <c r="C18" s="117">
        <f>'קרנות נאמנות'!L11</f>
        <v>3464.7321899999997</v>
      </c>
      <c r="D18" s="118">
        <f t="shared" si="1"/>
        <v>1.5963581879731768E-2</v>
      </c>
    </row>
    <row r="19" spans="1:4">
      <c r="A19" s="55" t="s">
        <v>148</v>
      </c>
      <c r="B19" s="30" t="s">
        <v>80</v>
      </c>
      <c r="C19" s="117">
        <f>'כתבי אופציה'!I11</f>
        <v>4.0700000000000003E-7</v>
      </c>
      <c r="D19" s="118">
        <f t="shared" si="1"/>
        <v>1.8752323321851986E-12</v>
      </c>
    </row>
    <row r="20" spans="1:4">
      <c r="A20" s="55" t="s">
        <v>148</v>
      </c>
      <c r="B20" s="30" t="s">
        <v>81</v>
      </c>
      <c r="C20" s="117" t="s" vm="4">
        <v>1532</v>
      </c>
      <c r="D20" s="118" t="s" vm="5">
        <v>1532</v>
      </c>
    </row>
    <row r="21" spans="1:4">
      <c r="A21" s="55" t="s">
        <v>148</v>
      </c>
      <c r="B21" s="30" t="s">
        <v>82</v>
      </c>
      <c r="C21" s="117" t="s" vm="6">
        <v>1532</v>
      </c>
      <c r="D21" s="118" t="s" vm="7">
        <v>1532</v>
      </c>
    </row>
    <row r="22" spans="1:4">
      <c r="A22" s="55" t="s">
        <v>148</v>
      </c>
      <c r="B22" s="30" t="s">
        <v>83</v>
      </c>
      <c r="C22" s="117">
        <f>'מוצרים מובנים'!N11</f>
        <v>900.93628198800002</v>
      </c>
      <c r="D22" s="118">
        <f t="shared" ref="D22:D24" si="2">C22/$C$42</f>
        <v>4.1510192757312509E-3</v>
      </c>
    </row>
    <row r="23" spans="1:4">
      <c r="B23" s="29" t="s">
        <v>203</v>
      </c>
      <c r="C23" s="117">
        <f>C24+C26+C31</f>
        <v>59705.420420000002</v>
      </c>
      <c r="D23" s="118">
        <f t="shared" si="2"/>
        <v>0.27508976604003532</v>
      </c>
    </row>
    <row r="24" spans="1:4">
      <c r="A24" s="55" t="s">
        <v>148</v>
      </c>
      <c r="B24" s="30" t="s">
        <v>84</v>
      </c>
      <c r="C24" s="117">
        <f>'לא סחיר- תעודות התחייבות ממשלתי'!M11</f>
        <v>58075.304790000002</v>
      </c>
      <c r="D24" s="118">
        <f t="shared" si="2"/>
        <v>0.26757908905090405</v>
      </c>
    </row>
    <row r="25" spans="1:4">
      <c r="A25" s="55" t="s">
        <v>148</v>
      </c>
      <c r="B25" s="30" t="s">
        <v>85</v>
      </c>
      <c r="C25" s="117" t="s" vm="8">
        <v>1532</v>
      </c>
      <c r="D25" s="118" t="s" vm="9">
        <v>1532</v>
      </c>
    </row>
    <row r="26" spans="1:4">
      <c r="A26" s="55" t="s">
        <v>148</v>
      </c>
      <c r="B26" s="30" t="s">
        <v>76</v>
      </c>
      <c r="C26" s="117">
        <f>'לא סחיר - אג"ח קונצרני'!P11</f>
        <v>2509.92643</v>
      </c>
      <c r="D26" s="118">
        <f>C26/$C$42</f>
        <v>1.1564361653420565E-2</v>
      </c>
    </row>
    <row r="27" spans="1:4">
      <c r="A27" s="55" t="s">
        <v>148</v>
      </c>
      <c r="B27" s="30" t="s">
        <v>86</v>
      </c>
      <c r="C27" s="117" t="s" vm="10">
        <v>1532</v>
      </c>
      <c r="D27" s="118" t="s" vm="11">
        <v>1532</v>
      </c>
    </row>
    <row r="28" spans="1:4">
      <c r="A28" s="55" t="s">
        <v>148</v>
      </c>
      <c r="B28" s="30" t="s">
        <v>87</v>
      </c>
      <c r="C28" s="117" t="s" vm="12">
        <v>1532</v>
      </c>
      <c r="D28" s="118" t="s" vm="13">
        <v>1532</v>
      </c>
    </row>
    <row r="29" spans="1:4">
      <c r="A29" s="55" t="s">
        <v>148</v>
      </c>
      <c r="B29" s="30" t="s">
        <v>88</v>
      </c>
      <c r="C29" s="117" t="s" vm="14">
        <v>1532</v>
      </c>
      <c r="D29" s="118" t="s" vm="15">
        <v>1532</v>
      </c>
    </row>
    <row r="30" spans="1:4">
      <c r="A30" s="55" t="s">
        <v>148</v>
      </c>
      <c r="B30" s="30" t="s">
        <v>226</v>
      </c>
      <c r="C30" s="117" t="s" vm="16">
        <v>1532</v>
      </c>
      <c r="D30" s="118" t="s" vm="17">
        <v>1532</v>
      </c>
    </row>
    <row r="31" spans="1:4">
      <c r="A31" s="55" t="s">
        <v>148</v>
      </c>
      <c r="B31" s="30" t="s">
        <v>111</v>
      </c>
      <c r="C31" s="117">
        <f>'לא סחיר - חוזים עתידיים'!I11</f>
        <v>-879.81080000000009</v>
      </c>
      <c r="D31" s="118">
        <f>C31/$C$42</f>
        <v>-4.0536846642892522E-3</v>
      </c>
    </row>
    <row r="32" spans="1:4">
      <c r="A32" s="55" t="s">
        <v>148</v>
      </c>
      <c r="B32" s="30" t="s">
        <v>89</v>
      </c>
      <c r="C32" s="117" t="s" vm="18">
        <v>1532</v>
      </c>
      <c r="D32" s="118" t="s" vm="19">
        <v>1532</v>
      </c>
    </row>
    <row r="33" spans="1:4">
      <c r="A33" s="55" t="s">
        <v>148</v>
      </c>
      <c r="B33" s="29" t="s">
        <v>204</v>
      </c>
      <c r="C33" s="117">
        <f>הלוואות!O10</f>
        <v>5534.2005300000001</v>
      </c>
      <c r="D33" s="118">
        <f>C33/$C$42</f>
        <v>2.5498554709219808E-2</v>
      </c>
    </row>
    <row r="34" spans="1:4">
      <c r="A34" s="55" t="s">
        <v>148</v>
      </c>
      <c r="B34" s="29" t="s">
        <v>205</v>
      </c>
      <c r="C34" s="117" t="s" vm="20">
        <v>1532</v>
      </c>
      <c r="D34" s="118" t="s" vm="21">
        <v>1532</v>
      </c>
    </row>
    <row r="35" spans="1:4">
      <c r="A35" s="55" t="s">
        <v>148</v>
      </c>
      <c r="B35" s="29" t="s">
        <v>206</v>
      </c>
      <c r="C35" s="117" t="s" vm="22">
        <v>1532</v>
      </c>
      <c r="D35" s="118" t="s" vm="23">
        <v>1532</v>
      </c>
    </row>
    <row r="36" spans="1:4">
      <c r="A36" s="55" t="s">
        <v>148</v>
      </c>
      <c r="B36" s="56" t="s">
        <v>207</v>
      </c>
      <c r="C36" s="117" t="s" vm="24">
        <v>1532</v>
      </c>
      <c r="D36" s="118" t="s" vm="25">
        <v>1532</v>
      </c>
    </row>
    <row r="37" spans="1:4">
      <c r="A37" s="55" t="s">
        <v>148</v>
      </c>
      <c r="B37" s="29" t="s">
        <v>208</v>
      </c>
      <c r="C37" s="117">
        <f>'השקעות אחרות '!I10</f>
        <v>9.3475048530000002</v>
      </c>
      <c r="D37" s="118">
        <f>C37/$C$42</f>
        <v>4.3068165419173593E-5</v>
      </c>
    </row>
    <row r="38" spans="1:4">
      <c r="A38" s="55"/>
      <c r="B38" s="68" t="s">
        <v>210</v>
      </c>
      <c r="C38" s="117">
        <v>0</v>
      </c>
      <c r="D38" s="118">
        <f>C38/$C$42</f>
        <v>0</v>
      </c>
    </row>
    <row r="39" spans="1:4">
      <c r="A39" s="55" t="s">
        <v>148</v>
      </c>
      <c r="B39" s="69" t="s">
        <v>211</v>
      </c>
      <c r="C39" s="117" t="s" vm="26">
        <v>1532</v>
      </c>
      <c r="D39" s="118" t="s" vm="27">
        <v>1532</v>
      </c>
    </row>
    <row r="40" spans="1:4">
      <c r="A40" s="55" t="s">
        <v>148</v>
      </c>
      <c r="B40" s="69" t="s">
        <v>239</v>
      </c>
      <c r="C40" s="117" t="s" vm="28">
        <v>1532</v>
      </c>
      <c r="D40" s="118" t="s" vm="29">
        <v>1532</v>
      </c>
    </row>
    <row r="41" spans="1:4">
      <c r="A41" s="55" t="s">
        <v>148</v>
      </c>
      <c r="B41" s="69" t="s">
        <v>212</v>
      </c>
      <c r="C41" s="117" t="s" vm="30">
        <v>1532</v>
      </c>
      <c r="D41" s="118" t="s" vm="31">
        <v>1532</v>
      </c>
    </row>
    <row r="42" spans="1:4">
      <c r="B42" s="69" t="s">
        <v>90</v>
      </c>
      <c r="C42" s="117">
        <f>C38+C10</f>
        <v>217039.77316012091</v>
      </c>
      <c r="D42" s="118">
        <f>C42/$C$42</f>
        <v>1</v>
      </c>
    </row>
    <row r="43" spans="1:4">
      <c r="A43" s="55" t="s">
        <v>148</v>
      </c>
      <c r="B43" s="69" t="s">
        <v>209</v>
      </c>
      <c r="C43" s="133">
        <f>'יתרת התחייבות להשקעה'!C10</f>
        <v>1175.8851099999999</v>
      </c>
      <c r="D43" s="118"/>
    </row>
    <row r="44" spans="1:4">
      <c r="B44" s="6" t="s">
        <v>116</v>
      </c>
    </row>
    <row r="45" spans="1:4">
      <c r="C45" s="75" t="s">
        <v>191</v>
      </c>
      <c r="D45" s="36" t="s">
        <v>110</v>
      </c>
    </row>
    <row r="46" spans="1:4">
      <c r="C46" s="76" t="s">
        <v>1</v>
      </c>
      <c r="D46" s="25" t="s">
        <v>2</v>
      </c>
    </row>
    <row r="47" spans="1:4">
      <c r="C47" s="119" t="s">
        <v>172</v>
      </c>
      <c r="D47" s="120" vm="32">
        <v>2.6452</v>
      </c>
    </row>
    <row r="48" spans="1:4">
      <c r="C48" s="119" t="s">
        <v>181</v>
      </c>
      <c r="D48" s="120">
        <v>0.96568071730392657</v>
      </c>
    </row>
    <row r="49" spans="2:4">
      <c r="C49" s="119" t="s">
        <v>177</v>
      </c>
      <c r="D49" s="120" vm="33">
        <v>2.7517</v>
      </c>
    </row>
    <row r="50" spans="2:4">
      <c r="B50" s="12"/>
      <c r="C50" s="119" t="s">
        <v>1533</v>
      </c>
      <c r="D50" s="120" vm="34">
        <v>3.8071999999999999</v>
      </c>
    </row>
    <row r="51" spans="2:4">
      <c r="C51" s="119" t="s">
        <v>170</v>
      </c>
      <c r="D51" s="120" vm="35">
        <v>4.2915999999999999</v>
      </c>
    </row>
    <row r="52" spans="2:4">
      <c r="C52" s="119" t="s">
        <v>171</v>
      </c>
      <c r="D52" s="120" vm="36">
        <v>4.7934000000000001</v>
      </c>
    </row>
    <row r="53" spans="2:4">
      <c r="C53" s="119" t="s">
        <v>173</v>
      </c>
      <c r="D53" s="120">
        <v>0.47864732325296283</v>
      </c>
    </row>
    <row r="54" spans="2:4">
      <c r="C54" s="119" t="s">
        <v>178</v>
      </c>
      <c r="D54" s="120" vm="37">
        <v>3.4113000000000002</v>
      </c>
    </row>
    <row r="55" spans="2:4">
      <c r="C55" s="119" t="s">
        <v>179</v>
      </c>
      <c r="D55" s="120">
        <v>0.19088362617774382</v>
      </c>
    </row>
    <row r="56" spans="2:4">
      <c r="C56" s="119" t="s">
        <v>176</v>
      </c>
      <c r="D56" s="120" vm="38">
        <v>0.5746</v>
      </c>
    </row>
    <row r="57" spans="2:4">
      <c r="C57" s="119" t="s">
        <v>1534</v>
      </c>
      <c r="D57" s="120">
        <v>2.5160324000000003</v>
      </c>
    </row>
    <row r="58" spans="2:4">
      <c r="C58" s="119" t="s">
        <v>175</v>
      </c>
      <c r="D58" s="120" vm="39">
        <v>0.41889999999999999</v>
      </c>
    </row>
    <row r="59" spans="2:4">
      <c r="C59" s="119" t="s">
        <v>168</v>
      </c>
      <c r="D59" s="120" vm="40">
        <v>3.7480000000000002</v>
      </c>
    </row>
    <row r="60" spans="2:4">
      <c r="C60" s="119" t="s">
        <v>182</v>
      </c>
      <c r="D60" s="120" vm="41">
        <v>0.26100000000000001</v>
      </c>
    </row>
    <row r="61" spans="2:4">
      <c r="C61" s="119" t="s">
        <v>1535</v>
      </c>
      <c r="D61" s="120" vm="42">
        <v>0.43149999999999999</v>
      </c>
    </row>
    <row r="62" spans="2:4">
      <c r="C62" s="119" t="s">
        <v>1536</v>
      </c>
      <c r="D62" s="120">
        <v>5.3951501227871679E-2</v>
      </c>
    </row>
    <row r="63" spans="2:4">
      <c r="C63" s="119" t="s">
        <v>169</v>
      </c>
      <c r="D63" s="12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8" t="s" vm="1">
        <v>254</v>
      </c>
    </row>
    <row r="2" spans="2:60">
      <c r="B2" s="57" t="s">
        <v>183</v>
      </c>
      <c r="C2" s="78" t="s">
        <v>255</v>
      </c>
    </row>
    <row r="3" spans="2:60">
      <c r="B3" s="57" t="s">
        <v>185</v>
      </c>
      <c r="C3" s="78" t="s">
        <v>256</v>
      </c>
    </row>
    <row r="4" spans="2:60">
      <c r="B4" s="57" t="s">
        <v>186</v>
      </c>
      <c r="C4" s="78">
        <v>2144</v>
      </c>
    </row>
    <row r="6" spans="2:60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0" ht="26.25" customHeight="1">
      <c r="B7" s="165" t="s">
        <v>99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H7" s="3"/>
    </row>
    <row r="8" spans="2:60" s="3" customFormat="1" ht="78.75">
      <c r="B8" s="23" t="s">
        <v>123</v>
      </c>
      <c r="C8" s="31" t="s">
        <v>46</v>
      </c>
      <c r="D8" s="31" t="s">
        <v>126</v>
      </c>
      <c r="E8" s="31" t="s">
        <v>68</v>
      </c>
      <c r="F8" s="31" t="s">
        <v>108</v>
      </c>
      <c r="G8" s="31" t="s">
        <v>238</v>
      </c>
      <c r="H8" s="31" t="s">
        <v>237</v>
      </c>
      <c r="I8" s="31" t="s">
        <v>65</v>
      </c>
      <c r="J8" s="31" t="s">
        <v>62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1" t="s">
        <v>49</v>
      </c>
      <c r="C11" s="122"/>
      <c r="D11" s="122"/>
      <c r="E11" s="122"/>
      <c r="F11" s="122"/>
      <c r="G11" s="124"/>
      <c r="H11" s="126"/>
      <c r="I11" s="124">
        <v>4.0700000000000003E-7</v>
      </c>
      <c r="J11" s="122"/>
      <c r="K11" s="123">
        <f>I11/$I$11</f>
        <v>1</v>
      </c>
      <c r="L11" s="123">
        <f>I11/'סכום נכסי הקרן'!$C$42</f>
        <v>1.8752323321851986E-12</v>
      </c>
      <c r="BC11" s="100"/>
      <c r="BD11" s="3"/>
      <c r="BE11" s="100"/>
      <c r="BG11" s="100"/>
    </row>
    <row r="12" spans="2:60" s="4" customFormat="1" ht="18" customHeight="1">
      <c r="B12" s="125" t="s">
        <v>26</v>
      </c>
      <c r="C12" s="122"/>
      <c r="D12" s="122"/>
      <c r="E12" s="122"/>
      <c r="F12" s="122"/>
      <c r="G12" s="124"/>
      <c r="H12" s="126"/>
      <c r="I12" s="124">
        <v>4.0700000000000003E-7</v>
      </c>
      <c r="J12" s="122"/>
      <c r="K12" s="123">
        <f t="shared" ref="K12:K15" si="0">I12/$I$11</f>
        <v>1</v>
      </c>
      <c r="L12" s="123">
        <f>I12/'סכום נכסי הקרן'!$C$42</f>
        <v>1.8752323321851986E-12</v>
      </c>
      <c r="BC12" s="100"/>
      <c r="BD12" s="3"/>
      <c r="BE12" s="100"/>
      <c r="BG12" s="100"/>
    </row>
    <row r="13" spans="2:60">
      <c r="B13" s="102" t="s">
        <v>1339</v>
      </c>
      <c r="C13" s="82"/>
      <c r="D13" s="82"/>
      <c r="E13" s="82"/>
      <c r="F13" s="82"/>
      <c r="G13" s="91"/>
      <c r="H13" s="93"/>
      <c r="I13" s="91">
        <v>4.0700000000000003E-7</v>
      </c>
      <c r="J13" s="82"/>
      <c r="K13" s="92">
        <f t="shared" si="0"/>
        <v>1</v>
      </c>
      <c r="L13" s="92">
        <f>I13/'סכום נכסי הקרן'!$C$42</f>
        <v>1.8752323321851986E-12</v>
      </c>
      <c r="BD13" s="3"/>
    </row>
    <row r="14" spans="2:60" ht="20.25">
      <c r="B14" s="87" t="s">
        <v>1340</v>
      </c>
      <c r="C14" s="84" t="s">
        <v>1341</v>
      </c>
      <c r="D14" s="97" t="s">
        <v>127</v>
      </c>
      <c r="E14" s="97" t="s">
        <v>1101</v>
      </c>
      <c r="F14" s="97" t="s">
        <v>169</v>
      </c>
      <c r="G14" s="94">
        <v>1.1199999999999999E-3</v>
      </c>
      <c r="H14" s="96">
        <v>34.799999999999997</v>
      </c>
      <c r="I14" s="94">
        <v>3.8999999999999997E-7</v>
      </c>
      <c r="J14" s="95">
        <v>1.7396296328511659E-10</v>
      </c>
      <c r="K14" s="95">
        <f t="shared" si="0"/>
        <v>0.95823095823095805</v>
      </c>
      <c r="L14" s="95">
        <f>I14/'סכום נכסי הקרן'!$C$42</f>
        <v>1.7969056745754972E-12</v>
      </c>
      <c r="BD14" s="4"/>
    </row>
    <row r="15" spans="2:60">
      <c r="B15" s="87" t="s">
        <v>1342</v>
      </c>
      <c r="C15" s="84" t="s">
        <v>1343</v>
      </c>
      <c r="D15" s="97" t="s">
        <v>127</v>
      </c>
      <c r="E15" s="97" t="s">
        <v>195</v>
      </c>
      <c r="F15" s="97" t="s">
        <v>169</v>
      </c>
      <c r="G15" s="94">
        <v>2.99E-4</v>
      </c>
      <c r="H15" s="96">
        <v>5.8</v>
      </c>
      <c r="I15" s="94">
        <v>1.7E-8</v>
      </c>
      <c r="J15" s="95">
        <v>2.4927863431991538E-10</v>
      </c>
      <c r="K15" s="95">
        <f t="shared" si="0"/>
        <v>4.1769041769041768E-2</v>
      </c>
      <c r="L15" s="95">
        <f>I15/'סכום נכסי הקרן'!$C$42</f>
        <v>7.8326657609701173E-14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253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119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236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244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184</v>
      </c>
      <c r="C1" s="78" t="s" vm="1">
        <v>254</v>
      </c>
    </row>
    <row r="2" spans="2:61">
      <c r="B2" s="57" t="s">
        <v>183</v>
      </c>
      <c r="C2" s="78" t="s">
        <v>255</v>
      </c>
    </row>
    <row r="3" spans="2:61">
      <c r="B3" s="57" t="s">
        <v>185</v>
      </c>
      <c r="C3" s="78" t="s">
        <v>256</v>
      </c>
    </row>
    <row r="4" spans="2:61">
      <c r="B4" s="57" t="s">
        <v>186</v>
      </c>
      <c r="C4" s="78">
        <v>2144</v>
      </c>
    </row>
    <row r="6" spans="2:61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1" ht="26.25" customHeight="1">
      <c r="B7" s="165" t="s">
        <v>100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I7" s="3"/>
    </row>
    <row r="8" spans="2:61" s="3" customFormat="1" ht="78.75">
      <c r="B8" s="23" t="s">
        <v>123</v>
      </c>
      <c r="C8" s="31" t="s">
        <v>46</v>
      </c>
      <c r="D8" s="31" t="s">
        <v>126</v>
      </c>
      <c r="E8" s="31" t="s">
        <v>68</v>
      </c>
      <c r="F8" s="31" t="s">
        <v>108</v>
      </c>
      <c r="G8" s="31" t="s">
        <v>238</v>
      </c>
      <c r="H8" s="31" t="s">
        <v>237</v>
      </c>
      <c r="I8" s="31" t="s">
        <v>65</v>
      </c>
      <c r="J8" s="31" t="s">
        <v>62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245</v>
      </c>
      <c r="H9" s="17"/>
      <c r="I9" s="17" t="s">
        <v>241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184</v>
      </c>
      <c r="C1" s="78" t="s" vm="1">
        <v>254</v>
      </c>
    </row>
    <row r="2" spans="1:60">
      <c r="B2" s="57" t="s">
        <v>183</v>
      </c>
      <c r="C2" s="78" t="s">
        <v>255</v>
      </c>
    </row>
    <row r="3" spans="1:60">
      <c r="B3" s="57" t="s">
        <v>185</v>
      </c>
      <c r="C3" s="78" t="s">
        <v>256</v>
      </c>
    </row>
    <row r="4" spans="1:60">
      <c r="B4" s="57" t="s">
        <v>186</v>
      </c>
      <c r="C4" s="78">
        <v>2144</v>
      </c>
    </row>
    <row r="6" spans="1:60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7"/>
      <c r="BD6" s="1" t="s">
        <v>127</v>
      </c>
      <c r="BF6" s="1" t="s">
        <v>192</v>
      </c>
      <c r="BH6" s="3" t="s">
        <v>169</v>
      </c>
    </row>
    <row r="7" spans="1:60" ht="26.25" customHeight="1">
      <c r="B7" s="165" t="s">
        <v>101</v>
      </c>
      <c r="C7" s="166"/>
      <c r="D7" s="166"/>
      <c r="E7" s="166"/>
      <c r="F7" s="166"/>
      <c r="G7" s="166"/>
      <c r="H7" s="166"/>
      <c r="I7" s="166"/>
      <c r="J7" s="166"/>
      <c r="K7" s="167"/>
      <c r="BD7" s="3" t="s">
        <v>129</v>
      </c>
      <c r="BF7" s="1" t="s">
        <v>149</v>
      </c>
      <c r="BH7" s="3" t="s">
        <v>168</v>
      </c>
    </row>
    <row r="8" spans="1:60" s="3" customFormat="1" ht="78.75">
      <c r="A8" s="2"/>
      <c r="B8" s="23" t="s">
        <v>123</v>
      </c>
      <c r="C8" s="31" t="s">
        <v>46</v>
      </c>
      <c r="D8" s="31" t="s">
        <v>126</v>
      </c>
      <c r="E8" s="31" t="s">
        <v>68</v>
      </c>
      <c r="F8" s="31" t="s">
        <v>108</v>
      </c>
      <c r="G8" s="31" t="s">
        <v>238</v>
      </c>
      <c r="H8" s="31" t="s">
        <v>237</v>
      </c>
      <c r="I8" s="31" t="s">
        <v>65</v>
      </c>
      <c r="J8" s="31" t="s">
        <v>187</v>
      </c>
      <c r="K8" s="31" t="s">
        <v>189</v>
      </c>
      <c r="BC8" s="1" t="s">
        <v>142</v>
      </c>
      <c r="BD8" s="1" t="s">
        <v>143</v>
      </c>
      <c r="BE8" s="1" t="s">
        <v>150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245</v>
      </c>
      <c r="H9" s="17"/>
      <c r="I9" s="17" t="s">
        <v>241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134</v>
      </c>
      <c r="BD11" s="3"/>
      <c r="BE11" s="1" t="s">
        <v>152</v>
      </c>
      <c r="BG11" s="1" t="s">
        <v>172</v>
      </c>
    </row>
    <row r="12" spans="1:60" ht="20.25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132</v>
      </c>
      <c r="BD12" s="4"/>
      <c r="BE12" s="1" t="s">
        <v>153</v>
      </c>
      <c r="BG12" s="1" t="s">
        <v>173</v>
      </c>
    </row>
    <row r="13" spans="1:60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136</v>
      </c>
      <c r="BE13" s="1" t="s">
        <v>154</v>
      </c>
      <c r="BG13" s="1" t="s">
        <v>174</v>
      </c>
    </row>
    <row r="14" spans="1:60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133</v>
      </c>
      <c r="BE14" s="1" t="s">
        <v>155</v>
      </c>
      <c r="BG14" s="1" t="s">
        <v>176</v>
      </c>
    </row>
    <row r="15" spans="1:60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144</v>
      </c>
      <c r="BE15" s="1" t="s">
        <v>194</v>
      </c>
      <c r="BG15" s="1" t="s">
        <v>178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130</v>
      </c>
      <c r="BD16" s="1" t="s">
        <v>145</v>
      </c>
      <c r="BE16" s="1" t="s">
        <v>156</v>
      </c>
      <c r="BG16" s="1" t="s">
        <v>179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140</v>
      </c>
      <c r="BE17" s="1" t="s">
        <v>157</v>
      </c>
      <c r="BG17" s="1" t="s">
        <v>180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128</v>
      </c>
      <c r="BF18" s="1" t="s">
        <v>158</v>
      </c>
      <c r="BH18" s="1" t="s">
        <v>28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141</v>
      </c>
      <c r="BF19" s="1" t="s">
        <v>159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146</v>
      </c>
      <c r="BF20" s="1" t="s">
        <v>160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131</v>
      </c>
      <c r="BE21" s="1" t="s">
        <v>147</v>
      </c>
      <c r="BF21" s="1" t="s">
        <v>161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137</v>
      </c>
      <c r="BF22" s="1" t="s">
        <v>162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138</v>
      </c>
      <c r="BF23" s="1" t="s">
        <v>195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198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163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164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197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165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166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196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Q14" sqref="Q14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184</v>
      </c>
      <c r="C1" s="78" t="s" vm="1">
        <v>254</v>
      </c>
    </row>
    <row r="2" spans="2:81">
      <c r="B2" s="57" t="s">
        <v>183</v>
      </c>
      <c r="C2" s="78" t="s">
        <v>255</v>
      </c>
    </row>
    <row r="3" spans="2:81">
      <c r="B3" s="57" t="s">
        <v>185</v>
      </c>
      <c r="C3" s="78" t="s">
        <v>256</v>
      </c>
      <c r="E3" s="2"/>
    </row>
    <row r="4" spans="2:81">
      <c r="B4" s="57" t="s">
        <v>186</v>
      </c>
      <c r="C4" s="78">
        <v>2144</v>
      </c>
    </row>
    <row r="6" spans="2:81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81" ht="26.25" customHeight="1">
      <c r="B7" s="165" t="s">
        <v>102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81" s="3" customFormat="1" ht="47.25">
      <c r="B8" s="23" t="s">
        <v>123</v>
      </c>
      <c r="C8" s="31" t="s">
        <v>46</v>
      </c>
      <c r="D8" s="14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65</v>
      </c>
      <c r="O8" s="31" t="s">
        <v>62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33" t="s">
        <v>241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1" t="s">
        <v>52</v>
      </c>
      <c r="C11" s="122"/>
      <c r="D11" s="122"/>
      <c r="E11" s="122"/>
      <c r="F11" s="122"/>
      <c r="G11" s="122"/>
      <c r="H11" s="124">
        <v>3.7999999999995557</v>
      </c>
      <c r="I11" s="122"/>
      <c r="J11" s="122"/>
      <c r="K11" s="129">
        <v>7.2999999999973355E-3</v>
      </c>
      <c r="L11" s="124"/>
      <c r="M11" s="122"/>
      <c r="N11" s="124">
        <v>900.93628198800002</v>
      </c>
      <c r="O11" s="122"/>
      <c r="P11" s="123">
        <f>N11/$N$11</f>
        <v>1</v>
      </c>
      <c r="Q11" s="123">
        <f>N11/'סכום נכסי הקרן'!$C$42</f>
        <v>4.1510192757312509E-3</v>
      </c>
      <c r="R11" s="100"/>
      <c r="S11" s="100"/>
      <c r="T11" s="100"/>
      <c r="U11" s="100"/>
      <c r="V11" s="100"/>
      <c r="W11" s="100"/>
      <c r="X11" s="100"/>
      <c r="CC11" s="100"/>
    </row>
    <row r="12" spans="2:81" s="100" customFormat="1" ht="21.75" customHeight="1">
      <c r="B12" s="125" t="s">
        <v>235</v>
      </c>
      <c r="C12" s="122"/>
      <c r="D12" s="122"/>
      <c r="E12" s="122"/>
      <c r="F12" s="122"/>
      <c r="G12" s="122"/>
      <c r="H12" s="124">
        <v>3.7999999999995557</v>
      </c>
      <c r="I12" s="122"/>
      <c r="J12" s="122"/>
      <c r="K12" s="129">
        <v>7.2999999999973355E-3</v>
      </c>
      <c r="L12" s="124"/>
      <c r="M12" s="122"/>
      <c r="N12" s="124">
        <v>900.93628198800002</v>
      </c>
      <c r="O12" s="122"/>
      <c r="P12" s="123">
        <f t="shared" ref="P12:P14" si="0">N12/$N$11</f>
        <v>1</v>
      </c>
      <c r="Q12" s="123">
        <f>N12/'סכום נכסי הקרן'!$C$42</f>
        <v>4.1510192757312509E-3</v>
      </c>
    </row>
    <row r="13" spans="2:81" s="100" customFormat="1">
      <c r="B13" s="130" t="s">
        <v>51</v>
      </c>
      <c r="C13" s="122"/>
      <c r="D13" s="122"/>
      <c r="E13" s="122"/>
      <c r="F13" s="122"/>
      <c r="G13" s="122"/>
      <c r="H13" s="124">
        <v>3.7999999999995557</v>
      </c>
      <c r="I13" s="122"/>
      <c r="J13" s="122"/>
      <c r="K13" s="129">
        <v>7.2999999999973355E-3</v>
      </c>
      <c r="L13" s="124"/>
      <c r="M13" s="122"/>
      <c r="N13" s="124">
        <v>900.93628198800002</v>
      </c>
      <c r="O13" s="122"/>
      <c r="P13" s="123">
        <f t="shared" si="0"/>
        <v>1</v>
      </c>
      <c r="Q13" s="123">
        <f>N13/'סכום נכסי הקרן'!$C$42</f>
        <v>4.1510192757312509E-3</v>
      </c>
    </row>
    <row r="14" spans="2:81">
      <c r="B14" s="87" t="s">
        <v>1344</v>
      </c>
      <c r="C14" s="84" t="s">
        <v>1345</v>
      </c>
      <c r="D14" s="97" t="s">
        <v>1346</v>
      </c>
      <c r="E14" s="84" t="s">
        <v>317</v>
      </c>
      <c r="F14" s="84" t="s">
        <v>366</v>
      </c>
      <c r="G14" s="84"/>
      <c r="H14" s="94">
        <v>3.7999999999995557</v>
      </c>
      <c r="I14" s="97" t="s">
        <v>169</v>
      </c>
      <c r="J14" s="98">
        <v>6.1999999999999998E-3</v>
      </c>
      <c r="K14" s="98">
        <v>7.2999999999973355E-3</v>
      </c>
      <c r="L14" s="94">
        <v>893077.22147799993</v>
      </c>
      <c r="M14" s="106">
        <v>100.88</v>
      </c>
      <c r="N14" s="94">
        <v>900.93628198800002</v>
      </c>
      <c r="O14" s="95">
        <v>1.8946134866105048E-4</v>
      </c>
      <c r="P14" s="95">
        <f t="shared" si="0"/>
        <v>1</v>
      </c>
      <c r="Q14" s="95">
        <f>N14/'סכום נכסי הקרן'!$C$42</f>
        <v>4.1510192757312509E-3</v>
      </c>
    </row>
    <row r="15" spans="2:8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99" t="s">
        <v>253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9" t="s">
        <v>119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236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244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9"/>
  <sheetViews>
    <sheetView rightToLeft="1" topLeftCell="A76" workbookViewId="0">
      <selection activeCell="O12" sqref="O12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184</v>
      </c>
      <c r="C1" s="78" t="s" vm="1">
        <v>254</v>
      </c>
    </row>
    <row r="2" spans="2:72">
      <c r="B2" s="57" t="s">
        <v>183</v>
      </c>
      <c r="C2" s="78" t="s">
        <v>255</v>
      </c>
    </row>
    <row r="3" spans="2:72">
      <c r="B3" s="57" t="s">
        <v>185</v>
      </c>
      <c r="C3" s="78" t="s">
        <v>256</v>
      </c>
    </row>
    <row r="4" spans="2:72">
      <c r="B4" s="57" t="s">
        <v>186</v>
      </c>
      <c r="C4" s="78">
        <v>2144</v>
      </c>
    </row>
    <row r="6" spans="2:72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72" ht="26.25" customHeight="1">
      <c r="B7" s="165" t="s">
        <v>93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</row>
    <row r="8" spans="2:72" s="3" customFormat="1" ht="78.75">
      <c r="B8" s="23" t="s">
        <v>123</v>
      </c>
      <c r="C8" s="31" t="s">
        <v>46</v>
      </c>
      <c r="D8" s="31" t="s">
        <v>15</v>
      </c>
      <c r="E8" s="31" t="s">
        <v>69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238</v>
      </c>
      <c r="L8" s="31" t="s">
        <v>237</v>
      </c>
      <c r="M8" s="31" t="s">
        <v>117</v>
      </c>
      <c r="N8" s="31" t="s">
        <v>62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245</v>
      </c>
      <c r="L9" s="33"/>
      <c r="M9" s="33" t="s">
        <v>241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27</v>
      </c>
      <c r="C11" s="80"/>
      <c r="D11" s="80"/>
      <c r="E11" s="80"/>
      <c r="F11" s="80"/>
      <c r="G11" s="88">
        <v>8.1701816522399344</v>
      </c>
      <c r="H11" s="80"/>
      <c r="I11" s="80"/>
      <c r="J11" s="103">
        <v>4.8554272947191543E-2</v>
      </c>
      <c r="K11" s="88"/>
      <c r="L11" s="80"/>
      <c r="M11" s="88">
        <v>58075.304790000002</v>
      </c>
      <c r="N11" s="80"/>
      <c r="O11" s="89">
        <f>M11/$M$11</f>
        <v>1</v>
      </c>
      <c r="P11" s="89">
        <f>M11/'סכום נכסי הקרן'!$C$42</f>
        <v>0.26757908905090405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235</v>
      </c>
      <c r="C12" s="82"/>
      <c r="D12" s="82"/>
      <c r="E12" s="82"/>
      <c r="F12" s="82"/>
      <c r="G12" s="91">
        <v>8.1701816522399344</v>
      </c>
      <c r="H12" s="82"/>
      <c r="I12" s="82"/>
      <c r="J12" s="104">
        <v>4.8554272947191543E-2</v>
      </c>
      <c r="K12" s="91"/>
      <c r="L12" s="82"/>
      <c r="M12" s="91">
        <v>58075.304790000002</v>
      </c>
      <c r="N12" s="82"/>
      <c r="O12" s="92">
        <f t="shared" ref="O12:O75" si="0">M12/$M$11</f>
        <v>1</v>
      </c>
      <c r="P12" s="92">
        <f>M12/'סכום נכסי הקרן'!$C$42</f>
        <v>0.26757908905090405</v>
      </c>
    </row>
    <row r="13" spans="2:72">
      <c r="B13" s="102" t="s">
        <v>73</v>
      </c>
      <c r="C13" s="82"/>
      <c r="D13" s="82"/>
      <c r="E13" s="82"/>
      <c r="F13" s="82"/>
      <c r="G13" s="91">
        <v>8.1701816522399344</v>
      </c>
      <c r="H13" s="82"/>
      <c r="I13" s="82"/>
      <c r="J13" s="104">
        <v>4.8554272947191543E-2</v>
      </c>
      <c r="K13" s="91"/>
      <c r="L13" s="82"/>
      <c r="M13" s="91">
        <v>58075.304790000002</v>
      </c>
      <c r="N13" s="82"/>
      <c r="O13" s="92">
        <f t="shared" si="0"/>
        <v>1</v>
      </c>
      <c r="P13" s="92">
        <f>M13/'סכום נכסי הקרן'!$C$42</f>
        <v>0.26757908905090405</v>
      </c>
    </row>
    <row r="14" spans="2:72">
      <c r="B14" s="87" t="s">
        <v>1347</v>
      </c>
      <c r="C14" s="84" t="s">
        <v>1348</v>
      </c>
      <c r="D14" s="84" t="s">
        <v>259</v>
      </c>
      <c r="E14" s="84"/>
      <c r="F14" s="107">
        <v>40148</v>
      </c>
      <c r="G14" s="94">
        <v>5.21</v>
      </c>
      <c r="H14" s="97" t="s">
        <v>169</v>
      </c>
      <c r="I14" s="98">
        <v>4.8000000000000001E-2</v>
      </c>
      <c r="J14" s="98">
        <v>4.8599999999999997E-2</v>
      </c>
      <c r="K14" s="94">
        <v>672000</v>
      </c>
      <c r="L14" s="106">
        <v>109.37139999999999</v>
      </c>
      <c r="M14" s="94">
        <v>734.88391999999999</v>
      </c>
      <c r="N14" s="84"/>
      <c r="O14" s="95">
        <f t="shared" si="0"/>
        <v>1.2653983008050262E-2</v>
      </c>
      <c r="P14" s="95">
        <f>M14/'סכום נכסי הקרן'!$C$42</f>
        <v>3.3859412461597072E-3</v>
      </c>
    </row>
    <row r="15" spans="2:72">
      <c r="B15" s="87" t="s">
        <v>1349</v>
      </c>
      <c r="C15" s="84" t="s">
        <v>1350</v>
      </c>
      <c r="D15" s="84" t="s">
        <v>259</v>
      </c>
      <c r="E15" s="84"/>
      <c r="F15" s="107">
        <v>40452</v>
      </c>
      <c r="G15" s="94">
        <v>5.7799999999999994</v>
      </c>
      <c r="H15" s="97" t="s">
        <v>169</v>
      </c>
      <c r="I15" s="98">
        <v>4.8000000000000001E-2</v>
      </c>
      <c r="J15" s="98">
        <v>4.8599999999999997E-2</v>
      </c>
      <c r="K15" s="94">
        <v>731000</v>
      </c>
      <c r="L15" s="106">
        <v>108.142</v>
      </c>
      <c r="M15" s="94">
        <v>790.40185999999994</v>
      </c>
      <c r="N15" s="84"/>
      <c r="O15" s="95">
        <f t="shared" si="0"/>
        <v>1.360994768530426E-2</v>
      </c>
      <c r="P15" s="95">
        <f>M15/'סכום נכסי הקרן'!$C$42</f>
        <v>3.6417374036641736E-3</v>
      </c>
    </row>
    <row r="16" spans="2:72">
      <c r="B16" s="87" t="s">
        <v>1351</v>
      </c>
      <c r="C16" s="84" t="s">
        <v>1352</v>
      </c>
      <c r="D16" s="84" t="s">
        <v>259</v>
      </c>
      <c r="E16" s="84"/>
      <c r="F16" s="107">
        <v>40909</v>
      </c>
      <c r="G16" s="94">
        <v>6.59</v>
      </c>
      <c r="H16" s="97" t="s">
        <v>169</v>
      </c>
      <c r="I16" s="98">
        <v>4.8000000000000001E-2</v>
      </c>
      <c r="J16" s="98">
        <v>4.8499999999999995E-2</v>
      </c>
      <c r="K16" s="94">
        <v>593000</v>
      </c>
      <c r="L16" s="106">
        <v>106.0566</v>
      </c>
      <c r="M16" s="94">
        <v>628.94229000000007</v>
      </c>
      <c r="N16" s="84"/>
      <c r="O16" s="95">
        <f t="shared" si="0"/>
        <v>1.0829771660678358E-2</v>
      </c>
      <c r="P16" s="95">
        <f>M16/'סכום נכסי הקרן'!$C$42</f>
        <v>2.8978204355936108E-3</v>
      </c>
    </row>
    <row r="17" spans="2:16">
      <c r="B17" s="87" t="s">
        <v>1353</v>
      </c>
      <c r="C17" s="84">
        <v>8790</v>
      </c>
      <c r="D17" s="84" t="s">
        <v>259</v>
      </c>
      <c r="E17" s="84"/>
      <c r="F17" s="107">
        <v>41030</v>
      </c>
      <c r="G17" s="94">
        <v>6.9200000000000008</v>
      </c>
      <c r="H17" s="97" t="s">
        <v>169</v>
      </c>
      <c r="I17" s="98">
        <v>4.8000000000000001E-2</v>
      </c>
      <c r="J17" s="98">
        <v>4.8600000000000004E-2</v>
      </c>
      <c r="K17" s="94">
        <v>3484000</v>
      </c>
      <c r="L17" s="106">
        <v>103.9447</v>
      </c>
      <c r="M17" s="94">
        <v>3621.6173199999998</v>
      </c>
      <c r="N17" s="84"/>
      <c r="O17" s="95">
        <f t="shared" si="0"/>
        <v>6.2360711374580796E-2</v>
      </c>
      <c r="P17" s="95">
        <f>M17/'סכום נכסי הקרן'!$C$42</f>
        <v>1.6686422342176679E-2</v>
      </c>
    </row>
    <row r="18" spans="2:16">
      <c r="B18" s="87" t="s">
        <v>1354</v>
      </c>
      <c r="C18" s="84" t="s">
        <v>1355</v>
      </c>
      <c r="D18" s="84" t="s">
        <v>259</v>
      </c>
      <c r="E18" s="84"/>
      <c r="F18" s="107">
        <v>41091</v>
      </c>
      <c r="G18" s="94">
        <v>6.92</v>
      </c>
      <c r="H18" s="97" t="s">
        <v>169</v>
      </c>
      <c r="I18" s="98">
        <v>4.8000000000000001E-2</v>
      </c>
      <c r="J18" s="98">
        <v>4.8599999999999997E-2</v>
      </c>
      <c r="K18" s="94">
        <v>743000</v>
      </c>
      <c r="L18" s="106">
        <v>104.69589999999999</v>
      </c>
      <c r="M18" s="94">
        <v>778.20716000000004</v>
      </c>
      <c r="N18" s="84"/>
      <c r="O18" s="95">
        <f t="shared" si="0"/>
        <v>1.3399966867397306E-2</v>
      </c>
      <c r="P18" s="95">
        <f>M18/'סכום נכסי הקרן'!$C$42</f>
        <v>3.5855509276904668E-3</v>
      </c>
    </row>
    <row r="19" spans="2:16">
      <c r="B19" s="87" t="s">
        <v>1356</v>
      </c>
      <c r="C19" s="84">
        <v>8793</v>
      </c>
      <c r="D19" s="84" t="s">
        <v>259</v>
      </c>
      <c r="E19" s="84"/>
      <c r="F19" s="107">
        <v>41122</v>
      </c>
      <c r="G19" s="94">
        <v>7.0000000000000009</v>
      </c>
      <c r="H19" s="97" t="s">
        <v>169</v>
      </c>
      <c r="I19" s="98">
        <v>4.8000000000000001E-2</v>
      </c>
      <c r="J19" s="98">
        <v>4.8600000000000004E-2</v>
      </c>
      <c r="K19" s="94">
        <v>2280000</v>
      </c>
      <c r="L19" s="106">
        <v>104.6234</v>
      </c>
      <c r="M19" s="94">
        <v>2385.4127799999997</v>
      </c>
      <c r="N19" s="84"/>
      <c r="O19" s="95">
        <f t="shared" si="0"/>
        <v>4.1074477157298436E-2</v>
      </c>
      <c r="P19" s="95">
        <f>M19/'סכום נכסי הקרן'!$C$42</f>
        <v>1.0990671180992081E-2</v>
      </c>
    </row>
    <row r="20" spans="2:16">
      <c r="B20" s="87" t="s">
        <v>1357</v>
      </c>
      <c r="C20" s="84" t="s">
        <v>1358</v>
      </c>
      <c r="D20" s="84" t="s">
        <v>259</v>
      </c>
      <c r="E20" s="84"/>
      <c r="F20" s="107">
        <v>41154</v>
      </c>
      <c r="G20" s="94">
        <v>7.08</v>
      </c>
      <c r="H20" s="97" t="s">
        <v>169</v>
      </c>
      <c r="I20" s="98">
        <v>4.8000000000000001E-2</v>
      </c>
      <c r="J20" s="98">
        <v>4.8599999999999997E-2</v>
      </c>
      <c r="K20" s="94">
        <v>1823000</v>
      </c>
      <c r="L20" s="106">
        <v>104.10250000000001</v>
      </c>
      <c r="M20" s="94">
        <v>1897.7886599999999</v>
      </c>
      <c r="N20" s="84"/>
      <c r="O20" s="95">
        <f t="shared" si="0"/>
        <v>3.2678066294484269E-2</v>
      </c>
      <c r="P20" s="95">
        <f>M20/'סכום נכסי הקרן'!$C$42</f>
        <v>8.7439672110231521E-3</v>
      </c>
    </row>
    <row r="21" spans="2:16">
      <c r="B21" s="87" t="s">
        <v>1359</v>
      </c>
      <c r="C21" s="84" t="s">
        <v>1360</v>
      </c>
      <c r="D21" s="84" t="s">
        <v>259</v>
      </c>
      <c r="E21" s="84"/>
      <c r="F21" s="107">
        <v>41184</v>
      </c>
      <c r="G21" s="94">
        <v>7.17</v>
      </c>
      <c r="H21" s="97" t="s">
        <v>169</v>
      </c>
      <c r="I21" s="98">
        <v>4.8000000000000001E-2</v>
      </c>
      <c r="J21" s="98">
        <v>4.8600000000000004E-2</v>
      </c>
      <c r="K21" s="94">
        <v>1919000</v>
      </c>
      <c r="L21" s="106">
        <v>102.60890000000001</v>
      </c>
      <c r="M21" s="94">
        <v>1969.0619299999998</v>
      </c>
      <c r="N21" s="84"/>
      <c r="O21" s="95">
        <f t="shared" si="0"/>
        <v>3.3905322358963375E-2</v>
      </c>
      <c r="P21" s="95">
        <f>M21/'סכום נכסי הקרן'!$C$42</f>
        <v>9.0723552707886682E-3</v>
      </c>
    </row>
    <row r="22" spans="2:16">
      <c r="B22" s="87" t="s">
        <v>1361</v>
      </c>
      <c r="C22" s="84" t="s">
        <v>1362</v>
      </c>
      <c r="D22" s="84" t="s">
        <v>259</v>
      </c>
      <c r="E22" s="84"/>
      <c r="F22" s="107">
        <v>41214</v>
      </c>
      <c r="G22" s="94">
        <v>7.25</v>
      </c>
      <c r="H22" s="97" t="s">
        <v>169</v>
      </c>
      <c r="I22" s="98">
        <v>4.8000000000000001E-2</v>
      </c>
      <c r="J22" s="98">
        <v>4.8600000000000004E-2</v>
      </c>
      <c r="K22" s="94">
        <v>1336000</v>
      </c>
      <c r="L22" s="106">
        <v>102.2226</v>
      </c>
      <c r="M22" s="94">
        <v>1365.69424</v>
      </c>
      <c r="N22" s="84"/>
      <c r="O22" s="95">
        <f t="shared" si="0"/>
        <v>2.351592031997668E-2</v>
      </c>
      <c r="P22" s="95">
        <f>M22/'סכום נכסי הקרן'!$C$42</f>
        <v>6.2923685374130034E-3</v>
      </c>
    </row>
    <row r="23" spans="2:16">
      <c r="B23" s="87" t="s">
        <v>1363</v>
      </c>
      <c r="C23" s="84" t="s">
        <v>1364</v>
      </c>
      <c r="D23" s="84" t="s">
        <v>259</v>
      </c>
      <c r="E23" s="84"/>
      <c r="F23" s="107">
        <v>41245</v>
      </c>
      <c r="G23" s="94">
        <v>7.339999999999999</v>
      </c>
      <c r="H23" s="97" t="s">
        <v>169</v>
      </c>
      <c r="I23" s="98">
        <v>4.8000000000000001E-2</v>
      </c>
      <c r="J23" s="98">
        <v>4.8600000000000004E-2</v>
      </c>
      <c r="K23" s="94">
        <v>1910000</v>
      </c>
      <c r="L23" s="106">
        <v>101.9983</v>
      </c>
      <c r="M23" s="94">
        <v>1948.1683700000001</v>
      </c>
      <c r="N23" s="84"/>
      <c r="O23" s="95">
        <f t="shared" si="0"/>
        <v>3.3545555671977388E-2</v>
      </c>
      <c r="P23" s="95">
        <f>M23/'סכום נכסי הקרן'!$C$42</f>
        <v>8.9760892284140963E-3</v>
      </c>
    </row>
    <row r="24" spans="2:16">
      <c r="B24" s="87" t="s">
        <v>1365</v>
      </c>
      <c r="C24" s="84" t="s">
        <v>1366</v>
      </c>
      <c r="D24" s="84" t="s">
        <v>259</v>
      </c>
      <c r="E24" s="84"/>
      <c r="F24" s="107">
        <v>41275</v>
      </c>
      <c r="G24" s="94">
        <v>7.25</v>
      </c>
      <c r="H24" s="97" t="s">
        <v>169</v>
      </c>
      <c r="I24" s="98">
        <v>4.8000000000000001E-2</v>
      </c>
      <c r="J24" s="98">
        <v>4.8600000000000004E-2</v>
      </c>
      <c r="K24" s="94">
        <v>1307000</v>
      </c>
      <c r="L24" s="106">
        <v>104.53660000000001</v>
      </c>
      <c r="M24" s="94">
        <v>1366.29367</v>
      </c>
      <c r="N24" s="84"/>
      <c r="O24" s="95">
        <f t="shared" si="0"/>
        <v>2.3526241918841593E-2</v>
      </c>
      <c r="P24" s="95">
        <f>M24/'סכום נכסי הקרן'!$C$42</f>
        <v>6.2951303814348259E-3</v>
      </c>
    </row>
    <row r="25" spans="2:16">
      <c r="B25" s="87" t="s">
        <v>1367</v>
      </c>
      <c r="C25" s="84" t="s">
        <v>1368</v>
      </c>
      <c r="D25" s="84" t="s">
        <v>259</v>
      </c>
      <c r="E25" s="84"/>
      <c r="F25" s="107">
        <v>41334</v>
      </c>
      <c r="G25" s="94">
        <v>7.41</v>
      </c>
      <c r="H25" s="97" t="s">
        <v>169</v>
      </c>
      <c r="I25" s="98">
        <v>4.8000000000000001E-2</v>
      </c>
      <c r="J25" s="98">
        <v>4.8600000000000004E-2</v>
      </c>
      <c r="K25" s="94">
        <v>1280000</v>
      </c>
      <c r="L25" s="106">
        <v>103.6982</v>
      </c>
      <c r="M25" s="94">
        <v>1327.3374699999999</v>
      </c>
      <c r="N25" s="84"/>
      <c r="O25" s="95">
        <f t="shared" si="0"/>
        <v>2.2855454221026396E-2</v>
      </c>
      <c r="P25" s="95">
        <f>M25/'סכום נכסי הקרן'!$C$42</f>
        <v>6.115641620306882E-3</v>
      </c>
    </row>
    <row r="26" spans="2:16">
      <c r="B26" s="87" t="s">
        <v>1369</v>
      </c>
      <c r="C26" s="84">
        <v>2704</v>
      </c>
      <c r="D26" s="84" t="s">
        <v>259</v>
      </c>
      <c r="E26" s="84"/>
      <c r="F26" s="107">
        <v>41395</v>
      </c>
      <c r="G26" s="94">
        <v>7.5799999999999983</v>
      </c>
      <c r="H26" s="97" t="s">
        <v>169</v>
      </c>
      <c r="I26" s="98">
        <v>4.8000000000000001E-2</v>
      </c>
      <c r="J26" s="98">
        <v>4.8600000000000004E-2</v>
      </c>
      <c r="K26" s="94">
        <v>961000</v>
      </c>
      <c r="L26" s="106">
        <v>102.6763</v>
      </c>
      <c r="M26" s="94">
        <v>986.71981000000005</v>
      </c>
      <c r="N26" s="84"/>
      <c r="O26" s="95">
        <f t="shared" si="0"/>
        <v>1.6990350951544272E-2</v>
      </c>
      <c r="P26" s="95">
        <f>M26/'סכום נכסי הקרן'!$C$42</f>
        <v>4.5462626302693763E-3</v>
      </c>
    </row>
    <row r="27" spans="2:16">
      <c r="B27" s="87" t="s">
        <v>1370</v>
      </c>
      <c r="C27" s="84" t="s">
        <v>1371</v>
      </c>
      <c r="D27" s="84" t="s">
        <v>259</v>
      </c>
      <c r="E27" s="84"/>
      <c r="F27" s="107">
        <v>41427</v>
      </c>
      <c r="G27" s="94">
        <v>7.66</v>
      </c>
      <c r="H27" s="97" t="s">
        <v>169</v>
      </c>
      <c r="I27" s="98">
        <v>4.8000000000000001E-2</v>
      </c>
      <c r="J27" s="98">
        <v>4.8599999999999997E-2</v>
      </c>
      <c r="K27" s="94">
        <v>856000</v>
      </c>
      <c r="L27" s="106">
        <v>101.8562</v>
      </c>
      <c r="M27" s="94">
        <v>871.89139</v>
      </c>
      <c r="N27" s="84"/>
      <c r="O27" s="95">
        <f t="shared" si="0"/>
        <v>1.5013117764129775E-2</v>
      </c>
      <c r="P27" s="95">
        <f>M27/'סכום נכסי הקרן'!$C$42</f>
        <v>4.0171963751397897E-3</v>
      </c>
    </row>
    <row r="28" spans="2:16">
      <c r="B28" s="87" t="s">
        <v>1372</v>
      </c>
      <c r="C28" s="84">
        <v>8806</v>
      </c>
      <c r="D28" s="84" t="s">
        <v>259</v>
      </c>
      <c r="E28" s="84"/>
      <c r="F28" s="107">
        <v>41518</v>
      </c>
      <c r="G28" s="94">
        <v>7.73</v>
      </c>
      <c r="H28" s="97" t="s">
        <v>169</v>
      </c>
      <c r="I28" s="98">
        <v>4.8000000000000001E-2</v>
      </c>
      <c r="J28" s="98">
        <v>4.8500000000000008E-2</v>
      </c>
      <c r="K28" s="94">
        <v>206000</v>
      </c>
      <c r="L28" s="106">
        <v>101.8777</v>
      </c>
      <c r="M28" s="94">
        <v>209.85216</v>
      </c>
      <c r="N28" s="84"/>
      <c r="O28" s="95">
        <f t="shared" si="0"/>
        <v>3.6134491374401616E-3</v>
      </c>
      <c r="P28" s="95">
        <f>M28/'סכום נכסי הקרן'!$C$42</f>
        <v>9.668834285280134E-4</v>
      </c>
    </row>
    <row r="29" spans="2:16">
      <c r="B29" s="87" t="s">
        <v>1373</v>
      </c>
      <c r="C29" s="84" t="s">
        <v>1374</v>
      </c>
      <c r="D29" s="84" t="s">
        <v>259</v>
      </c>
      <c r="E29" s="84"/>
      <c r="F29" s="107">
        <v>41548</v>
      </c>
      <c r="G29" s="94">
        <v>7.81</v>
      </c>
      <c r="H29" s="97" t="s">
        <v>169</v>
      </c>
      <c r="I29" s="98">
        <v>4.8000000000000001E-2</v>
      </c>
      <c r="J29" s="98">
        <v>4.8500000000000008E-2</v>
      </c>
      <c r="K29" s="94">
        <v>840000</v>
      </c>
      <c r="L29" s="106">
        <v>101.2662</v>
      </c>
      <c r="M29" s="94">
        <v>850.68984</v>
      </c>
      <c r="N29" s="84"/>
      <c r="O29" s="95">
        <f t="shared" si="0"/>
        <v>1.4648047790297269E-2</v>
      </c>
      <c r="P29" s="95">
        <f>M29/'סכום נכסי הקרן'!$C$42</f>
        <v>3.9195112841018511E-3</v>
      </c>
    </row>
    <row r="30" spans="2:16">
      <c r="B30" s="87" t="s">
        <v>1375</v>
      </c>
      <c r="C30" s="84" t="s">
        <v>1376</v>
      </c>
      <c r="D30" s="84" t="s">
        <v>259</v>
      </c>
      <c r="E30" s="84"/>
      <c r="F30" s="107">
        <v>41579</v>
      </c>
      <c r="G30" s="94">
        <v>7.9000000000000012</v>
      </c>
      <c r="H30" s="97" t="s">
        <v>169</v>
      </c>
      <c r="I30" s="98">
        <v>4.8000000000000001E-2</v>
      </c>
      <c r="J30" s="98">
        <v>4.8499999999999995E-2</v>
      </c>
      <c r="K30" s="94">
        <v>315000</v>
      </c>
      <c r="L30" s="106">
        <v>100.8721</v>
      </c>
      <c r="M30" s="94">
        <v>317.75003999999996</v>
      </c>
      <c r="N30" s="84"/>
      <c r="O30" s="95">
        <f t="shared" si="0"/>
        <v>5.4713451982556513E-3</v>
      </c>
      <c r="P30" s="95">
        <f>M30/'סכום נכסי הקרן'!$C$42</f>
        <v>1.4640175640322853E-3</v>
      </c>
    </row>
    <row r="31" spans="2:16">
      <c r="B31" s="87" t="s">
        <v>1377</v>
      </c>
      <c r="C31" s="84" t="s">
        <v>1378</v>
      </c>
      <c r="D31" s="84" t="s">
        <v>259</v>
      </c>
      <c r="E31" s="84"/>
      <c r="F31" s="107">
        <v>41609</v>
      </c>
      <c r="G31" s="94">
        <v>7.9799999999999995</v>
      </c>
      <c r="H31" s="97" t="s">
        <v>169</v>
      </c>
      <c r="I31" s="98">
        <v>4.8000000000000001E-2</v>
      </c>
      <c r="J31" s="98">
        <v>4.8499999999999988E-2</v>
      </c>
      <c r="K31" s="94">
        <v>653000</v>
      </c>
      <c r="L31" s="106">
        <v>100.3854</v>
      </c>
      <c r="M31" s="94">
        <v>655.51639</v>
      </c>
      <c r="N31" s="84"/>
      <c r="O31" s="95">
        <f t="shared" si="0"/>
        <v>1.1287351695705151E-2</v>
      </c>
      <c r="P31" s="95">
        <f>M31/'סכום נכסי הקרן'!$C$42</f>
        <v>3.020259284533961E-3</v>
      </c>
    </row>
    <row r="32" spans="2:16">
      <c r="B32" s="87" t="s">
        <v>1379</v>
      </c>
      <c r="C32" s="84" t="s">
        <v>1380</v>
      </c>
      <c r="D32" s="84" t="s">
        <v>259</v>
      </c>
      <c r="E32" s="84"/>
      <c r="F32" s="107">
        <v>41672</v>
      </c>
      <c r="G32" s="94">
        <v>7.96</v>
      </c>
      <c r="H32" s="97" t="s">
        <v>169</v>
      </c>
      <c r="I32" s="98">
        <v>4.8000000000000001E-2</v>
      </c>
      <c r="J32" s="98">
        <v>4.8499999999999995E-2</v>
      </c>
      <c r="K32" s="94">
        <v>454000</v>
      </c>
      <c r="L32" s="106">
        <v>102.0673</v>
      </c>
      <c r="M32" s="94">
        <v>463.37998999999996</v>
      </c>
      <c r="N32" s="84"/>
      <c r="O32" s="95">
        <f t="shared" si="0"/>
        <v>7.9789506344491792E-3</v>
      </c>
      <c r="P32" s="95">
        <f>M32/'סכום נכסי הקרן'!$C$42</f>
        <v>2.1350003423480442E-3</v>
      </c>
    </row>
    <row r="33" spans="2:16">
      <c r="B33" s="87" t="s">
        <v>1381</v>
      </c>
      <c r="C33" s="84" t="s">
        <v>1382</v>
      </c>
      <c r="D33" s="84" t="s">
        <v>259</v>
      </c>
      <c r="E33" s="84"/>
      <c r="F33" s="107">
        <v>41700</v>
      </c>
      <c r="G33" s="94">
        <v>8.0400000000000009</v>
      </c>
      <c r="H33" s="97" t="s">
        <v>169</v>
      </c>
      <c r="I33" s="98">
        <v>4.8000000000000001E-2</v>
      </c>
      <c r="J33" s="98">
        <v>4.8600000000000004E-2</v>
      </c>
      <c r="K33" s="94">
        <v>91000</v>
      </c>
      <c r="L33" s="106">
        <v>102.2632</v>
      </c>
      <c r="M33" s="94">
        <v>93.059699999999992</v>
      </c>
      <c r="N33" s="84"/>
      <c r="O33" s="95">
        <f t="shared" si="0"/>
        <v>1.6023971003941069E-3</v>
      </c>
      <c r="P33" s="95">
        <f>M33/'סכום נכסי הקרן'!$C$42</f>
        <v>4.2876795642126514E-4</v>
      </c>
    </row>
    <row r="34" spans="2:16">
      <c r="B34" s="87" t="s">
        <v>1383</v>
      </c>
      <c r="C34" s="84" t="s">
        <v>1384</v>
      </c>
      <c r="D34" s="84" t="s">
        <v>259</v>
      </c>
      <c r="E34" s="84"/>
      <c r="F34" s="107">
        <v>41730</v>
      </c>
      <c r="G34" s="94">
        <v>8.120000000000001</v>
      </c>
      <c r="H34" s="97" t="s">
        <v>169</v>
      </c>
      <c r="I34" s="98">
        <v>4.8000000000000001E-2</v>
      </c>
      <c r="J34" s="98">
        <v>4.8600000000000004E-2</v>
      </c>
      <c r="K34" s="94">
        <v>314000</v>
      </c>
      <c r="L34" s="106">
        <v>102.07040000000001</v>
      </c>
      <c r="M34" s="94">
        <v>320.50177000000002</v>
      </c>
      <c r="N34" s="84"/>
      <c r="O34" s="95">
        <f t="shared" si="0"/>
        <v>5.5187272999932197E-3</v>
      </c>
      <c r="P34" s="95">
        <f>M34/'סכום נכסי הקרן'!$C$42</f>
        <v>1.4766960236525409E-3</v>
      </c>
    </row>
    <row r="35" spans="2:16">
      <c r="B35" s="87" t="s">
        <v>1385</v>
      </c>
      <c r="C35" s="84" t="s">
        <v>1386</v>
      </c>
      <c r="D35" s="84" t="s">
        <v>259</v>
      </c>
      <c r="E35" s="84"/>
      <c r="F35" s="107">
        <v>41760</v>
      </c>
      <c r="G35" s="94">
        <v>8.2100000000000009</v>
      </c>
      <c r="H35" s="97" t="s">
        <v>169</v>
      </c>
      <c r="I35" s="98">
        <v>4.8000000000000001E-2</v>
      </c>
      <c r="J35" s="98">
        <v>4.8600000000000004E-2</v>
      </c>
      <c r="K35" s="94">
        <v>434000</v>
      </c>
      <c r="L35" s="106">
        <v>101.36839999999999</v>
      </c>
      <c r="M35" s="94">
        <v>439.93875000000003</v>
      </c>
      <c r="N35" s="84"/>
      <c r="O35" s="95">
        <f t="shared" si="0"/>
        <v>7.5753153873374616E-3</v>
      </c>
      <c r="P35" s="95">
        <f>M35/'סכום נכסי הקרן'!$C$42</f>
        <v>2.0269959906170543E-3</v>
      </c>
    </row>
    <row r="36" spans="2:16">
      <c r="B36" s="87" t="s">
        <v>1387</v>
      </c>
      <c r="C36" s="84" t="s">
        <v>1388</v>
      </c>
      <c r="D36" s="84" t="s">
        <v>259</v>
      </c>
      <c r="E36" s="84"/>
      <c r="F36" s="107">
        <v>41791</v>
      </c>
      <c r="G36" s="94">
        <v>8.2900000000000009</v>
      </c>
      <c r="H36" s="97" t="s">
        <v>169</v>
      </c>
      <c r="I36" s="98">
        <v>4.8000000000000001E-2</v>
      </c>
      <c r="J36" s="98">
        <v>4.8499999999999995E-2</v>
      </c>
      <c r="K36" s="94">
        <v>417000</v>
      </c>
      <c r="L36" s="106">
        <v>100.86239999999999</v>
      </c>
      <c r="M36" s="94">
        <v>420.62421000000001</v>
      </c>
      <c r="N36" s="84"/>
      <c r="O36" s="95">
        <f t="shared" si="0"/>
        <v>7.2427378818066468E-3</v>
      </c>
      <c r="P36" s="95">
        <f>M36/'סכום נכסי הקרן'!$C$42</f>
        <v>1.9380052046482966E-3</v>
      </c>
    </row>
    <row r="37" spans="2:16">
      <c r="B37" s="87" t="s">
        <v>1389</v>
      </c>
      <c r="C37" s="84" t="s">
        <v>1390</v>
      </c>
      <c r="D37" s="84" t="s">
        <v>259</v>
      </c>
      <c r="E37" s="84"/>
      <c r="F37" s="107">
        <v>41821</v>
      </c>
      <c r="G37" s="94">
        <v>8.18</v>
      </c>
      <c r="H37" s="97" t="s">
        <v>169</v>
      </c>
      <c r="I37" s="98">
        <v>4.8000000000000001E-2</v>
      </c>
      <c r="J37" s="98">
        <v>4.8599999999999997E-2</v>
      </c>
      <c r="K37" s="94">
        <v>601000</v>
      </c>
      <c r="L37" s="106">
        <v>102.7817</v>
      </c>
      <c r="M37" s="94">
        <v>617.71914000000004</v>
      </c>
      <c r="N37" s="84"/>
      <c r="O37" s="95">
        <f t="shared" si="0"/>
        <v>1.0636519984417976E-2</v>
      </c>
      <c r="P37" s="95">
        <f>M37/'סכום נכסי הקרן'!$C$42</f>
        <v>2.8461103281022982E-3</v>
      </c>
    </row>
    <row r="38" spans="2:16">
      <c r="B38" s="87" t="s">
        <v>1391</v>
      </c>
      <c r="C38" s="84" t="s">
        <v>1392</v>
      </c>
      <c r="D38" s="84" t="s">
        <v>259</v>
      </c>
      <c r="E38" s="84"/>
      <c r="F38" s="107">
        <v>41852</v>
      </c>
      <c r="G38" s="94">
        <v>8.26</v>
      </c>
      <c r="H38" s="97" t="s">
        <v>169</v>
      </c>
      <c r="I38" s="98">
        <v>4.8000000000000001E-2</v>
      </c>
      <c r="J38" s="98">
        <v>4.8500000000000008E-2</v>
      </c>
      <c r="K38" s="94">
        <v>610000</v>
      </c>
      <c r="L38" s="106">
        <v>102.0762</v>
      </c>
      <c r="M38" s="94">
        <v>622.66461000000004</v>
      </c>
      <c r="N38" s="84"/>
      <c r="O38" s="95">
        <f t="shared" si="0"/>
        <v>1.0721676145334959E-2</v>
      </c>
      <c r="P38" s="95">
        <f>M38/'סכום נכסי הקרן'!$C$42</f>
        <v>2.8688963360675359E-3</v>
      </c>
    </row>
    <row r="39" spans="2:16">
      <c r="B39" s="87" t="s">
        <v>1393</v>
      </c>
      <c r="C39" s="84" t="s">
        <v>1394</v>
      </c>
      <c r="D39" s="84" t="s">
        <v>259</v>
      </c>
      <c r="E39" s="84"/>
      <c r="F39" s="107">
        <v>41883</v>
      </c>
      <c r="G39" s="94">
        <v>8.35</v>
      </c>
      <c r="H39" s="97" t="s">
        <v>169</v>
      </c>
      <c r="I39" s="98">
        <v>4.8000000000000001E-2</v>
      </c>
      <c r="J39" s="98">
        <v>4.8500000000000008E-2</v>
      </c>
      <c r="K39" s="94">
        <v>392000</v>
      </c>
      <c r="L39" s="106">
        <v>101.5748</v>
      </c>
      <c r="M39" s="94">
        <v>398.20491999999996</v>
      </c>
      <c r="N39" s="84"/>
      <c r="O39" s="95">
        <f t="shared" si="0"/>
        <v>6.8566996150929704E-3</v>
      </c>
      <c r="P39" s="95">
        <f>M39/'סכום נכסי הקרן'!$C$42</f>
        <v>1.8347094369022612E-3</v>
      </c>
    </row>
    <row r="40" spans="2:16">
      <c r="B40" s="87" t="s">
        <v>1395</v>
      </c>
      <c r="C40" s="84" t="s">
        <v>1396</v>
      </c>
      <c r="D40" s="84" t="s">
        <v>259</v>
      </c>
      <c r="E40" s="84"/>
      <c r="F40" s="107">
        <v>41913</v>
      </c>
      <c r="G40" s="94">
        <v>8.4300000000000015</v>
      </c>
      <c r="H40" s="97" t="s">
        <v>169</v>
      </c>
      <c r="I40" s="98">
        <v>4.8000000000000001E-2</v>
      </c>
      <c r="J40" s="98">
        <v>4.8500000000000008E-2</v>
      </c>
      <c r="K40" s="94">
        <v>783000</v>
      </c>
      <c r="L40" s="106">
        <v>101.27249999999999</v>
      </c>
      <c r="M40" s="94">
        <v>792.96235000000001</v>
      </c>
      <c r="N40" s="84"/>
      <c r="O40" s="95">
        <f t="shared" si="0"/>
        <v>1.3654036821112651E-2</v>
      </c>
      <c r="P40" s="95">
        <f>M40/'סכום נכסי הקרן'!$C$42</f>
        <v>3.653534734460825E-3</v>
      </c>
    </row>
    <row r="41" spans="2:16">
      <c r="B41" s="87" t="s">
        <v>1397</v>
      </c>
      <c r="C41" s="84" t="s">
        <v>1398</v>
      </c>
      <c r="D41" s="84" t="s">
        <v>259</v>
      </c>
      <c r="E41" s="84"/>
      <c r="F41" s="107">
        <v>41945</v>
      </c>
      <c r="G41" s="94">
        <v>8.52</v>
      </c>
      <c r="H41" s="97" t="s">
        <v>169</v>
      </c>
      <c r="I41" s="98">
        <v>4.8000000000000001E-2</v>
      </c>
      <c r="J41" s="98">
        <v>4.8499999999999995E-2</v>
      </c>
      <c r="K41" s="94">
        <v>1216000</v>
      </c>
      <c r="L41" s="106">
        <v>101.1557</v>
      </c>
      <c r="M41" s="94">
        <v>1230.05879</v>
      </c>
      <c r="N41" s="84"/>
      <c r="O41" s="95">
        <f t="shared" si="0"/>
        <v>2.1180410407623106E-2</v>
      </c>
      <c r="P41" s="95">
        <f>M41/'סכום נכסי הקרן'!$C$42</f>
        <v>5.6674349225960775E-3</v>
      </c>
    </row>
    <row r="42" spans="2:16">
      <c r="B42" s="87" t="s">
        <v>1399</v>
      </c>
      <c r="C42" s="84" t="s">
        <v>1400</v>
      </c>
      <c r="D42" s="84" t="s">
        <v>259</v>
      </c>
      <c r="E42" s="84"/>
      <c r="F42" s="107">
        <v>41974</v>
      </c>
      <c r="G42" s="94">
        <v>8.6</v>
      </c>
      <c r="H42" s="97" t="s">
        <v>169</v>
      </c>
      <c r="I42" s="98">
        <v>4.8000000000000001E-2</v>
      </c>
      <c r="J42" s="98">
        <v>4.8499999999999995E-2</v>
      </c>
      <c r="K42" s="94">
        <v>711000</v>
      </c>
      <c r="L42" s="106">
        <v>100.4713</v>
      </c>
      <c r="M42" s="94">
        <v>714.37418000000002</v>
      </c>
      <c r="N42" s="84"/>
      <c r="O42" s="95">
        <f t="shared" si="0"/>
        <v>1.2300825326413238E-2</v>
      </c>
      <c r="P42" s="95">
        <f>M42/'סכום נכסי הקרן'!$C$42</f>
        <v>3.2914436354159432E-3</v>
      </c>
    </row>
    <row r="43" spans="2:16">
      <c r="B43" s="87" t="s">
        <v>1401</v>
      </c>
      <c r="C43" s="84" t="s">
        <v>1402</v>
      </c>
      <c r="D43" s="84" t="s">
        <v>259</v>
      </c>
      <c r="E43" s="84"/>
      <c r="F43" s="107">
        <v>42005</v>
      </c>
      <c r="G43" s="94">
        <v>8.48</v>
      </c>
      <c r="H43" s="97" t="s">
        <v>169</v>
      </c>
      <c r="I43" s="98">
        <v>4.8000000000000001E-2</v>
      </c>
      <c r="J43" s="98">
        <v>4.8499999999999995E-2</v>
      </c>
      <c r="K43" s="94">
        <v>924000</v>
      </c>
      <c r="L43" s="106">
        <v>102.6811</v>
      </c>
      <c r="M43" s="94">
        <v>948.77321999999992</v>
      </c>
      <c r="N43" s="84"/>
      <c r="O43" s="95">
        <f t="shared" si="0"/>
        <v>1.6336947751385188E-2</v>
      </c>
      <c r="P43" s="95">
        <f>M43/'סכום נכסי הקרן'!$C$42</f>
        <v>4.3714255971878634E-3</v>
      </c>
    </row>
    <row r="44" spans="2:16">
      <c r="B44" s="87" t="s">
        <v>1403</v>
      </c>
      <c r="C44" s="84" t="s">
        <v>1404</v>
      </c>
      <c r="D44" s="84" t="s">
        <v>259</v>
      </c>
      <c r="E44" s="84"/>
      <c r="F44" s="107">
        <v>42036</v>
      </c>
      <c r="G44" s="94">
        <v>8.56</v>
      </c>
      <c r="H44" s="97" t="s">
        <v>169</v>
      </c>
      <c r="I44" s="98">
        <v>4.8000000000000001E-2</v>
      </c>
      <c r="J44" s="98">
        <v>4.8499999999999995E-2</v>
      </c>
      <c r="K44" s="94">
        <v>1140000</v>
      </c>
      <c r="L44" s="106">
        <v>102.276</v>
      </c>
      <c r="M44" s="94">
        <v>1165.9461899999999</v>
      </c>
      <c r="N44" s="84"/>
      <c r="O44" s="95">
        <f t="shared" si="0"/>
        <v>2.0076454083470679E-2</v>
      </c>
      <c r="P44" s="95">
        <f>M44/'סכום נכסי הקרן'!$C$42</f>
        <v>5.3720392950273865E-3</v>
      </c>
    </row>
    <row r="45" spans="2:16">
      <c r="B45" s="87" t="s">
        <v>1405</v>
      </c>
      <c r="C45" s="84" t="s">
        <v>1406</v>
      </c>
      <c r="D45" s="84" t="s">
        <v>259</v>
      </c>
      <c r="E45" s="84"/>
      <c r="F45" s="107">
        <v>42064</v>
      </c>
      <c r="G45" s="94">
        <v>8.64</v>
      </c>
      <c r="H45" s="97" t="s">
        <v>169</v>
      </c>
      <c r="I45" s="98">
        <v>4.8000000000000001E-2</v>
      </c>
      <c r="J45" s="98">
        <v>4.8599999999999997E-2</v>
      </c>
      <c r="K45" s="94">
        <v>1970000</v>
      </c>
      <c r="L45" s="106">
        <v>102.7895</v>
      </c>
      <c r="M45" s="94">
        <v>2024.9541299999999</v>
      </c>
      <c r="N45" s="84"/>
      <c r="O45" s="95">
        <f t="shared" si="0"/>
        <v>3.4867731427707931E-2</v>
      </c>
      <c r="P45" s="95">
        <f>M45/'סכום נכסי הקרן'!$C$42</f>
        <v>9.329875812697664E-3</v>
      </c>
    </row>
    <row r="46" spans="2:16">
      <c r="B46" s="87" t="s">
        <v>1407</v>
      </c>
      <c r="C46" s="84" t="s">
        <v>1408</v>
      </c>
      <c r="D46" s="84" t="s">
        <v>259</v>
      </c>
      <c r="E46" s="84"/>
      <c r="F46" s="107">
        <v>42095</v>
      </c>
      <c r="G46" s="94">
        <v>8.7200000000000006</v>
      </c>
      <c r="H46" s="97" t="s">
        <v>169</v>
      </c>
      <c r="I46" s="98">
        <v>4.8000000000000001E-2</v>
      </c>
      <c r="J46" s="98">
        <v>4.8600000000000004E-2</v>
      </c>
      <c r="K46" s="94">
        <v>402000</v>
      </c>
      <c r="L46" s="106">
        <v>103.1168</v>
      </c>
      <c r="M46" s="94">
        <v>414.52972999999997</v>
      </c>
      <c r="N46" s="84"/>
      <c r="O46" s="95">
        <f t="shared" si="0"/>
        <v>7.1377968914487369E-3</v>
      </c>
      <c r="P46" s="95">
        <f>M46/'סכום נכסי הקרן'!$C$42</f>
        <v>1.9099251900442276E-3</v>
      </c>
    </row>
    <row r="47" spans="2:16">
      <c r="B47" s="87" t="s">
        <v>1409</v>
      </c>
      <c r="C47" s="84" t="s">
        <v>1410</v>
      </c>
      <c r="D47" s="84" t="s">
        <v>259</v>
      </c>
      <c r="E47" s="84"/>
      <c r="F47" s="107">
        <v>42156</v>
      </c>
      <c r="G47" s="94">
        <v>8.89</v>
      </c>
      <c r="H47" s="97" t="s">
        <v>169</v>
      </c>
      <c r="I47" s="98">
        <v>4.8000000000000001E-2</v>
      </c>
      <c r="J47" s="98">
        <v>4.8500000000000008E-2</v>
      </c>
      <c r="K47" s="94">
        <v>365000</v>
      </c>
      <c r="L47" s="106">
        <v>101.379</v>
      </c>
      <c r="M47" s="94">
        <v>370.03161999999998</v>
      </c>
      <c r="N47" s="84"/>
      <c r="O47" s="95">
        <f t="shared" si="0"/>
        <v>6.3715829187299556E-3</v>
      </c>
      <c r="P47" s="95">
        <f>M47/'סכום נכסי הקרן'!$C$42</f>
        <v>1.7049023532060617E-3</v>
      </c>
    </row>
    <row r="48" spans="2:16">
      <c r="B48" s="87" t="s">
        <v>1411</v>
      </c>
      <c r="C48" s="84" t="s">
        <v>1412</v>
      </c>
      <c r="D48" s="84" t="s">
        <v>259</v>
      </c>
      <c r="E48" s="84"/>
      <c r="F48" s="107">
        <v>42218</v>
      </c>
      <c r="G48" s="94">
        <v>8.85</v>
      </c>
      <c r="H48" s="97" t="s">
        <v>169</v>
      </c>
      <c r="I48" s="98">
        <v>4.8000000000000001E-2</v>
      </c>
      <c r="J48" s="98">
        <v>4.8500000000000008E-2</v>
      </c>
      <c r="K48" s="94">
        <v>461000</v>
      </c>
      <c r="L48" s="106">
        <v>102.4652</v>
      </c>
      <c r="M48" s="94">
        <v>472.3646</v>
      </c>
      <c r="N48" s="84"/>
      <c r="O48" s="95">
        <f t="shared" si="0"/>
        <v>8.1336568393066203E-3</v>
      </c>
      <c r="P48" s="95">
        <f>M48/'סכום נכסי הקרן'!$C$42</f>
        <v>2.1763964877143205E-3</v>
      </c>
    </row>
    <row r="49" spans="2:16">
      <c r="B49" s="87" t="s">
        <v>1413</v>
      </c>
      <c r="C49" s="84" t="s">
        <v>1414</v>
      </c>
      <c r="D49" s="84" t="s">
        <v>259</v>
      </c>
      <c r="E49" s="84"/>
      <c r="F49" s="107">
        <v>42309</v>
      </c>
      <c r="G49" s="94">
        <v>9.1</v>
      </c>
      <c r="H49" s="97" t="s">
        <v>169</v>
      </c>
      <c r="I49" s="98">
        <v>4.8000000000000001E-2</v>
      </c>
      <c r="J49" s="98">
        <v>4.8500000000000008E-2</v>
      </c>
      <c r="K49" s="94">
        <v>1143000</v>
      </c>
      <c r="L49" s="106">
        <v>101.67749999999999</v>
      </c>
      <c r="M49" s="94">
        <v>1162.17353</v>
      </c>
      <c r="N49" s="84"/>
      <c r="O49" s="95">
        <f t="shared" si="0"/>
        <v>2.0011492564738376E-2</v>
      </c>
      <c r="P49" s="95">
        <f>M49/'סכום נכסי הקרן'!$C$42</f>
        <v>5.354656951021634E-3</v>
      </c>
    </row>
    <row r="50" spans="2:16">
      <c r="B50" s="87" t="s">
        <v>1415</v>
      </c>
      <c r="C50" s="84" t="s">
        <v>1416</v>
      </c>
      <c r="D50" s="84" t="s">
        <v>259</v>
      </c>
      <c r="E50" s="84"/>
      <c r="F50" s="107">
        <v>42339</v>
      </c>
      <c r="G50" s="94">
        <v>9.19</v>
      </c>
      <c r="H50" s="97" t="s">
        <v>169</v>
      </c>
      <c r="I50" s="98">
        <v>4.8000000000000001E-2</v>
      </c>
      <c r="J50" s="98">
        <v>4.8499999999999995E-2</v>
      </c>
      <c r="K50" s="94">
        <v>745000</v>
      </c>
      <c r="L50" s="106">
        <v>101.1746</v>
      </c>
      <c r="M50" s="94">
        <v>753.75063999999998</v>
      </c>
      <c r="N50" s="84"/>
      <c r="O50" s="95">
        <f t="shared" si="0"/>
        <v>1.2978849490769929E-2</v>
      </c>
      <c r="P50" s="95">
        <f>M50/'סכום נכסי הקרן'!$C$42</f>
        <v>3.4728687236690071E-3</v>
      </c>
    </row>
    <row r="51" spans="2:16">
      <c r="B51" s="87" t="s">
        <v>1417</v>
      </c>
      <c r="C51" s="84" t="s">
        <v>1418</v>
      </c>
      <c r="D51" s="84" t="s">
        <v>259</v>
      </c>
      <c r="E51" s="84"/>
      <c r="F51" s="107">
        <v>42370</v>
      </c>
      <c r="G51" s="94">
        <v>9.0499999999999989</v>
      </c>
      <c r="H51" s="97" t="s">
        <v>169</v>
      </c>
      <c r="I51" s="98">
        <v>4.8000000000000001E-2</v>
      </c>
      <c r="J51" s="98">
        <v>4.8500000000000008E-2</v>
      </c>
      <c r="K51" s="94">
        <v>199000</v>
      </c>
      <c r="L51" s="106">
        <v>103.6103</v>
      </c>
      <c r="M51" s="94">
        <v>206.18453</v>
      </c>
      <c r="N51" s="84"/>
      <c r="O51" s="95">
        <f t="shared" si="0"/>
        <v>3.5502961326774295E-3</v>
      </c>
      <c r="P51" s="95">
        <f>M51/'סכום נכסי הקרן'!$C$42</f>
        <v>9.4998500504277401E-4</v>
      </c>
    </row>
    <row r="52" spans="2:16">
      <c r="B52" s="87" t="s">
        <v>1419</v>
      </c>
      <c r="C52" s="84" t="s">
        <v>1420</v>
      </c>
      <c r="D52" s="84" t="s">
        <v>259</v>
      </c>
      <c r="E52" s="84"/>
      <c r="F52" s="107">
        <v>42461</v>
      </c>
      <c r="G52" s="94">
        <v>9.3000000000000007</v>
      </c>
      <c r="H52" s="97" t="s">
        <v>169</v>
      </c>
      <c r="I52" s="98">
        <v>4.8000000000000001E-2</v>
      </c>
      <c r="J52" s="98">
        <v>4.8499999999999995E-2</v>
      </c>
      <c r="K52" s="94">
        <v>508000</v>
      </c>
      <c r="L52" s="106">
        <v>103.3261</v>
      </c>
      <c r="M52" s="94">
        <v>524.89649999999995</v>
      </c>
      <c r="N52" s="84"/>
      <c r="O52" s="95">
        <f t="shared" si="0"/>
        <v>9.0382048255798729E-3</v>
      </c>
      <c r="P52" s="95">
        <f>M52/'סכום נכסי הקרן'!$C$42</f>
        <v>2.4184346138841472E-3</v>
      </c>
    </row>
    <row r="53" spans="2:16">
      <c r="B53" s="87" t="s">
        <v>1421</v>
      </c>
      <c r="C53" s="84" t="s">
        <v>1422</v>
      </c>
      <c r="D53" s="84" t="s">
        <v>259</v>
      </c>
      <c r="E53" s="84"/>
      <c r="F53" s="107">
        <v>42491</v>
      </c>
      <c r="G53" s="94">
        <v>9.379999999999999</v>
      </c>
      <c r="H53" s="97" t="s">
        <v>169</v>
      </c>
      <c r="I53" s="98">
        <v>4.8000000000000001E-2</v>
      </c>
      <c r="J53" s="98">
        <v>4.8600000000000004E-2</v>
      </c>
      <c r="K53" s="94">
        <v>622000</v>
      </c>
      <c r="L53" s="106">
        <v>103.12820000000001</v>
      </c>
      <c r="M53" s="94">
        <v>641.45731000000001</v>
      </c>
      <c r="N53" s="84"/>
      <c r="O53" s="95">
        <f t="shared" si="0"/>
        <v>1.1045268075983524E-2</v>
      </c>
      <c r="P53" s="95">
        <f>M53/'סכום נכסי הקרן'!$C$42</f>
        <v>2.9554827700947026E-3</v>
      </c>
    </row>
    <row r="54" spans="2:16">
      <c r="B54" s="87" t="s">
        <v>1423</v>
      </c>
      <c r="C54" s="84" t="s">
        <v>1424</v>
      </c>
      <c r="D54" s="84" t="s">
        <v>259</v>
      </c>
      <c r="E54" s="84"/>
      <c r="F54" s="107">
        <v>42522</v>
      </c>
      <c r="G54" s="94">
        <v>9.4700000000000006</v>
      </c>
      <c r="H54" s="97" t="s">
        <v>169</v>
      </c>
      <c r="I54" s="98">
        <v>4.8000000000000001E-2</v>
      </c>
      <c r="J54" s="98">
        <v>4.8600000000000011E-2</v>
      </c>
      <c r="K54" s="94">
        <v>1499000</v>
      </c>
      <c r="L54" s="106">
        <v>102.30410000000001</v>
      </c>
      <c r="M54" s="94">
        <v>1533.53847</v>
      </c>
      <c r="N54" s="84"/>
      <c r="O54" s="95">
        <f t="shared" si="0"/>
        <v>2.6406033951010106E-2</v>
      </c>
      <c r="P54" s="95">
        <f>M54/'סכום נכסי הקרן'!$C$42</f>
        <v>7.0657025100585285E-3</v>
      </c>
    </row>
    <row r="55" spans="2:16">
      <c r="B55" s="87" t="s">
        <v>1425</v>
      </c>
      <c r="C55" s="84" t="s">
        <v>1426</v>
      </c>
      <c r="D55" s="84" t="s">
        <v>259</v>
      </c>
      <c r="E55" s="84"/>
      <c r="F55" s="107">
        <v>42552</v>
      </c>
      <c r="G55" s="94">
        <v>9.3199999999999985</v>
      </c>
      <c r="H55" s="97" t="s">
        <v>169</v>
      </c>
      <c r="I55" s="98">
        <v>4.8000000000000001E-2</v>
      </c>
      <c r="J55" s="98">
        <v>4.8599999999999997E-2</v>
      </c>
      <c r="K55" s="94">
        <v>1015000</v>
      </c>
      <c r="L55" s="106">
        <v>104.02889999999999</v>
      </c>
      <c r="M55" s="94">
        <v>1055.89906</v>
      </c>
      <c r="N55" s="84"/>
      <c r="O55" s="95">
        <f t="shared" si="0"/>
        <v>1.8181550037802221E-2</v>
      </c>
      <c r="P55" s="95">
        <f>M55/'סכום נכסי הקרן'!$C$42</f>
        <v>4.8650025966485476E-3</v>
      </c>
    </row>
    <row r="56" spans="2:16">
      <c r="B56" s="87" t="s">
        <v>1427</v>
      </c>
      <c r="C56" s="84" t="s">
        <v>1428</v>
      </c>
      <c r="D56" s="84" t="s">
        <v>259</v>
      </c>
      <c r="E56" s="84"/>
      <c r="F56" s="107">
        <v>42583</v>
      </c>
      <c r="G56" s="94">
        <v>9.41</v>
      </c>
      <c r="H56" s="97" t="s">
        <v>169</v>
      </c>
      <c r="I56" s="98">
        <v>4.8000000000000001E-2</v>
      </c>
      <c r="J56" s="98">
        <v>4.8500000000000008E-2</v>
      </c>
      <c r="K56" s="94">
        <v>1044000</v>
      </c>
      <c r="L56" s="106">
        <v>103.3173</v>
      </c>
      <c r="M56" s="94">
        <v>1078.63168</v>
      </c>
      <c r="N56" s="84"/>
      <c r="O56" s="95">
        <f t="shared" si="0"/>
        <v>1.8572983540944409E-2</v>
      </c>
      <c r="P56" s="95">
        <f>M56/'סכום נכסי הקרן'!$C$42</f>
        <v>4.9697420168433384E-3</v>
      </c>
    </row>
    <row r="57" spans="2:16">
      <c r="B57" s="87" t="s">
        <v>1429</v>
      </c>
      <c r="C57" s="84" t="s">
        <v>1430</v>
      </c>
      <c r="D57" s="84" t="s">
        <v>259</v>
      </c>
      <c r="E57" s="84"/>
      <c r="F57" s="107">
        <v>42614</v>
      </c>
      <c r="G57" s="94">
        <v>9.49</v>
      </c>
      <c r="H57" s="97" t="s">
        <v>169</v>
      </c>
      <c r="I57" s="98">
        <v>4.8000000000000001E-2</v>
      </c>
      <c r="J57" s="98">
        <v>4.8499999999999995E-2</v>
      </c>
      <c r="K57" s="94">
        <v>919000</v>
      </c>
      <c r="L57" s="106">
        <v>102.48480000000001</v>
      </c>
      <c r="M57" s="94">
        <v>941.82785000000001</v>
      </c>
      <c r="N57" s="84"/>
      <c r="O57" s="95">
        <f t="shared" si="0"/>
        <v>1.621735526667737E-2</v>
      </c>
      <c r="P57" s="95">
        <f>M57/'סכום נכסי הקרן'!$C$42</f>
        <v>4.3394251490724116E-3</v>
      </c>
    </row>
    <row r="58" spans="2:16">
      <c r="B58" s="87" t="s">
        <v>1431</v>
      </c>
      <c r="C58" s="84" t="s">
        <v>1432</v>
      </c>
      <c r="D58" s="84" t="s">
        <v>259</v>
      </c>
      <c r="E58" s="84"/>
      <c r="F58" s="107">
        <v>42644</v>
      </c>
      <c r="G58" s="94">
        <v>9.57</v>
      </c>
      <c r="H58" s="97" t="s">
        <v>169</v>
      </c>
      <c r="I58" s="98">
        <v>4.8000000000000001E-2</v>
      </c>
      <c r="J58" s="98">
        <v>4.8599999999999997E-2</v>
      </c>
      <c r="K58" s="94">
        <v>1283000</v>
      </c>
      <c r="L58" s="106">
        <v>102.3888</v>
      </c>
      <c r="M58" s="94">
        <v>1313.6418700000002</v>
      </c>
      <c r="N58" s="84"/>
      <c r="O58" s="95">
        <f t="shared" si="0"/>
        <v>2.2619629371729039E-2</v>
      </c>
      <c r="P58" s="95">
        <f>M58/'סכום נכסי הקרן'!$C$42</f>
        <v>6.0525398219563285E-3</v>
      </c>
    </row>
    <row r="59" spans="2:16">
      <c r="B59" s="87" t="s">
        <v>1433</v>
      </c>
      <c r="C59" s="84" t="s">
        <v>1434</v>
      </c>
      <c r="D59" s="84" t="s">
        <v>259</v>
      </c>
      <c r="E59" s="84"/>
      <c r="F59" s="107">
        <v>42675</v>
      </c>
      <c r="G59" s="94">
        <v>9.6599999999999984</v>
      </c>
      <c r="H59" s="97" t="s">
        <v>169</v>
      </c>
      <c r="I59" s="98">
        <v>4.8000000000000001E-2</v>
      </c>
      <c r="J59" s="98">
        <v>4.8499999999999995E-2</v>
      </c>
      <c r="K59" s="94">
        <v>556000</v>
      </c>
      <c r="L59" s="106">
        <v>102.0872</v>
      </c>
      <c r="M59" s="94">
        <v>567.60480000000007</v>
      </c>
      <c r="N59" s="84"/>
      <c r="O59" s="95">
        <f t="shared" si="0"/>
        <v>9.7736000190176541E-3</v>
      </c>
      <c r="P59" s="95">
        <f>M59/'סכום נכסי הקרן'!$C$42</f>
        <v>2.6152109898366421E-3</v>
      </c>
    </row>
    <row r="60" spans="2:16">
      <c r="B60" s="87" t="s">
        <v>1435</v>
      </c>
      <c r="C60" s="84" t="s">
        <v>1436</v>
      </c>
      <c r="D60" s="84" t="s">
        <v>259</v>
      </c>
      <c r="E60" s="84"/>
      <c r="F60" s="107">
        <v>42705</v>
      </c>
      <c r="G60" s="94">
        <v>9.74</v>
      </c>
      <c r="H60" s="97" t="s">
        <v>169</v>
      </c>
      <c r="I60" s="98">
        <v>4.8000000000000001E-2</v>
      </c>
      <c r="J60" s="98">
        <v>4.8499999999999995E-2</v>
      </c>
      <c r="K60" s="94">
        <v>422000</v>
      </c>
      <c r="L60" s="106">
        <v>101.4794</v>
      </c>
      <c r="M60" s="94">
        <v>428.24381</v>
      </c>
      <c r="N60" s="84"/>
      <c r="O60" s="95">
        <f t="shared" si="0"/>
        <v>7.3739399482883024E-3</v>
      </c>
      <c r="P60" s="95">
        <f>M60/'סכום נכסי הקרן'!$C$42</f>
        <v>1.9731121340790542E-3</v>
      </c>
    </row>
    <row r="61" spans="2:16">
      <c r="B61" s="87" t="s">
        <v>1437</v>
      </c>
      <c r="C61" s="84" t="s">
        <v>1438</v>
      </c>
      <c r="D61" s="84" t="s">
        <v>259</v>
      </c>
      <c r="E61" s="84"/>
      <c r="F61" s="107">
        <v>42736</v>
      </c>
      <c r="G61" s="94">
        <v>9.6</v>
      </c>
      <c r="H61" s="97" t="s">
        <v>169</v>
      </c>
      <c r="I61" s="98">
        <v>4.8000000000000001E-2</v>
      </c>
      <c r="J61" s="98">
        <v>4.8499999999999995E-2</v>
      </c>
      <c r="K61" s="94">
        <v>515000</v>
      </c>
      <c r="L61" s="106">
        <v>103.9239</v>
      </c>
      <c r="M61" s="94">
        <v>535.20826999999997</v>
      </c>
      <c r="N61" s="84"/>
      <c r="O61" s="95">
        <f t="shared" si="0"/>
        <v>9.2157634287983545E-3</v>
      </c>
      <c r="P61" s="95">
        <f>M61/'סכום נכסי הקרן'!$C$42</f>
        <v>2.4659455831864997E-3</v>
      </c>
    </row>
    <row r="62" spans="2:16">
      <c r="B62" s="87" t="s">
        <v>1439</v>
      </c>
      <c r="C62" s="84" t="s">
        <v>1440</v>
      </c>
      <c r="D62" s="84" t="s">
        <v>259</v>
      </c>
      <c r="E62" s="84"/>
      <c r="F62" s="107">
        <v>42767</v>
      </c>
      <c r="G62" s="94">
        <v>9.68</v>
      </c>
      <c r="H62" s="97" t="s">
        <v>169</v>
      </c>
      <c r="I62" s="98">
        <v>4.8000000000000001E-2</v>
      </c>
      <c r="J62" s="98">
        <v>4.8499999999999995E-2</v>
      </c>
      <c r="K62" s="94">
        <v>23000</v>
      </c>
      <c r="L62" s="106">
        <v>103.51390000000001</v>
      </c>
      <c r="M62" s="94">
        <v>23.808199999999999</v>
      </c>
      <c r="N62" s="84"/>
      <c r="O62" s="95">
        <f t="shared" si="0"/>
        <v>4.0995393973549212E-4</v>
      </c>
      <c r="P62" s="95">
        <f>M62/'סכום נכסי הקרן'!$C$42</f>
        <v>1.096951017472522E-4</v>
      </c>
    </row>
    <row r="63" spans="2:16">
      <c r="B63" s="87" t="s">
        <v>1441</v>
      </c>
      <c r="C63" s="84" t="s">
        <v>1442</v>
      </c>
      <c r="D63" s="84" t="s">
        <v>259</v>
      </c>
      <c r="E63" s="84"/>
      <c r="F63" s="107">
        <v>42795</v>
      </c>
      <c r="G63" s="94">
        <v>9.76</v>
      </c>
      <c r="H63" s="97" t="s">
        <v>169</v>
      </c>
      <c r="I63" s="98">
        <v>4.8000000000000001E-2</v>
      </c>
      <c r="J63" s="98">
        <v>4.8500000000000008E-2</v>
      </c>
      <c r="K63" s="94">
        <v>305000</v>
      </c>
      <c r="L63" s="106">
        <v>103.3121</v>
      </c>
      <c r="M63" s="94">
        <v>315.10174999999998</v>
      </c>
      <c r="N63" s="84"/>
      <c r="O63" s="95">
        <f t="shared" si="0"/>
        <v>5.4257442322413335E-3</v>
      </c>
      <c r="P63" s="95">
        <f>M63/'סכום נכסי הקרן'!$C$42</f>
        <v>1.4518156990863326E-3</v>
      </c>
    </row>
    <row r="64" spans="2:16">
      <c r="B64" s="87" t="s">
        <v>1443</v>
      </c>
      <c r="C64" s="84" t="s">
        <v>1444</v>
      </c>
      <c r="D64" s="84" t="s">
        <v>259</v>
      </c>
      <c r="E64" s="84"/>
      <c r="F64" s="107">
        <v>42856</v>
      </c>
      <c r="G64" s="94">
        <v>9.93</v>
      </c>
      <c r="H64" s="97" t="s">
        <v>169</v>
      </c>
      <c r="I64" s="98">
        <v>4.8000000000000001E-2</v>
      </c>
      <c r="J64" s="98">
        <v>4.8599999999999997E-2</v>
      </c>
      <c r="K64" s="94">
        <v>186000</v>
      </c>
      <c r="L64" s="106">
        <v>102.1872</v>
      </c>
      <c r="M64" s="94">
        <v>190.07548</v>
      </c>
      <c r="N64" s="84"/>
      <c r="O64" s="95">
        <f t="shared" si="0"/>
        <v>3.272914032691037E-3</v>
      </c>
      <c r="P64" s="95">
        <f>M64/'סכום נכסי הקרן'!$C$42</f>
        <v>8.7576335540938833E-4</v>
      </c>
    </row>
    <row r="65" spans="2:16">
      <c r="B65" s="87" t="s">
        <v>1445</v>
      </c>
      <c r="C65" s="84" t="s">
        <v>1446</v>
      </c>
      <c r="D65" s="84" t="s">
        <v>259</v>
      </c>
      <c r="E65" s="84"/>
      <c r="F65" s="107">
        <v>42887</v>
      </c>
      <c r="G65" s="94">
        <v>10.01</v>
      </c>
      <c r="H65" s="97" t="s">
        <v>169</v>
      </c>
      <c r="I65" s="98">
        <v>4.8000000000000001E-2</v>
      </c>
      <c r="J65" s="98">
        <v>4.8499999999999988E-2</v>
      </c>
      <c r="K65" s="94">
        <v>1350000</v>
      </c>
      <c r="L65" s="106">
        <v>101.5849</v>
      </c>
      <c r="M65" s="94">
        <v>1371.3966200000002</v>
      </c>
      <c r="N65" s="84"/>
      <c r="O65" s="95">
        <f t="shared" si="0"/>
        <v>2.3614109731476454E-2</v>
      </c>
      <c r="P65" s="95">
        <f>M65/'סכום נכסי הקרן'!$C$42</f>
        <v>6.3186419706965577E-3</v>
      </c>
    </row>
    <row r="66" spans="2:16">
      <c r="B66" s="87" t="s">
        <v>1447</v>
      </c>
      <c r="C66" s="84" t="s">
        <v>1448</v>
      </c>
      <c r="D66" s="84" t="s">
        <v>259</v>
      </c>
      <c r="E66" s="84"/>
      <c r="F66" s="107">
        <v>42949</v>
      </c>
      <c r="G66" s="94">
        <v>9.9499999999999993</v>
      </c>
      <c r="H66" s="97" t="s">
        <v>169</v>
      </c>
      <c r="I66" s="98">
        <v>4.8000000000000001E-2</v>
      </c>
      <c r="J66" s="98">
        <v>4.8500000000000008E-2</v>
      </c>
      <c r="K66" s="94">
        <v>915000</v>
      </c>
      <c r="L66" s="106">
        <v>103.5125</v>
      </c>
      <c r="M66" s="94">
        <v>947.13947999999993</v>
      </c>
      <c r="N66" s="84"/>
      <c r="O66" s="95">
        <f t="shared" si="0"/>
        <v>1.6308816344999848E-2</v>
      </c>
      <c r="P66" s="95">
        <f>M66/'סכום נכסי הקרן'!$C$42</f>
        <v>4.3638982210935529E-3</v>
      </c>
    </row>
    <row r="67" spans="2:16">
      <c r="B67" s="87" t="s">
        <v>1449</v>
      </c>
      <c r="C67" s="84" t="s">
        <v>1450</v>
      </c>
      <c r="D67" s="84" t="s">
        <v>259</v>
      </c>
      <c r="E67" s="84"/>
      <c r="F67" s="107">
        <v>42979</v>
      </c>
      <c r="G67" s="94">
        <v>10.030000000000001</v>
      </c>
      <c r="H67" s="97" t="s">
        <v>169</v>
      </c>
      <c r="I67" s="98">
        <v>4.8000000000000001E-2</v>
      </c>
      <c r="J67" s="98">
        <v>4.8500000000000008E-2</v>
      </c>
      <c r="K67" s="94">
        <v>631000</v>
      </c>
      <c r="L67" s="106">
        <v>103.221</v>
      </c>
      <c r="M67" s="94">
        <v>651.32447999999999</v>
      </c>
      <c r="N67" s="84"/>
      <c r="O67" s="95">
        <f t="shared" si="0"/>
        <v>1.1215171101644423E-2</v>
      </c>
      <c r="P67" s="95">
        <f>M67/'סכום נכסי הקרן'!$C$42</f>
        <v>3.0009452669280388E-3</v>
      </c>
    </row>
    <row r="68" spans="2:16">
      <c r="B68" s="87" t="s">
        <v>1451</v>
      </c>
      <c r="C68" s="84" t="s">
        <v>1452</v>
      </c>
      <c r="D68" s="84" t="s">
        <v>259</v>
      </c>
      <c r="E68" s="84"/>
      <c r="F68" s="107">
        <v>43009</v>
      </c>
      <c r="G68" s="94">
        <v>10.11</v>
      </c>
      <c r="H68" s="97" t="s">
        <v>169</v>
      </c>
      <c r="I68" s="98">
        <v>4.8000000000000001E-2</v>
      </c>
      <c r="J68" s="98">
        <v>4.8499999999999995E-2</v>
      </c>
      <c r="K68" s="94">
        <v>913000</v>
      </c>
      <c r="L68" s="106">
        <v>102.5059</v>
      </c>
      <c r="M68" s="94">
        <v>935.87889000000007</v>
      </c>
      <c r="N68" s="84"/>
      <c r="O68" s="95">
        <f t="shared" si="0"/>
        <v>1.6114919988524094E-2</v>
      </c>
      <c r="P68" s="95">
        <f>M68/'סכום נכסי הקרן'!$C$42</f>
        <v>4.3120156106574818E-3</v>
      </c>
    </row>
    <row r="69" spans="2:16">
      <c r="B69" s="87" t="s">
        <v>1453</v>
      </c>
      <c r="C69" s="84" t="s">
        <v>1454</v>
      </c>
      <c r="D69" s="84" t="s">
        <v>259</v>
      </c>
      <c r="E69" s="84"/>
      <c r="F69" s="107">
        <v>43040</v>
      </c>
      <c r="G69" s="94">
        <v>10.200000000000001</v>
      </c>
      <c r="H69" s="97" t="s">
        <v>169</v>
      </c>
      <c r="I69" s="98">
        <v>4.8000000000000001E-2</v>
      </c>
      <c r="J69" s="98">
        <v>4.8500000000000008E-2</v>
      </c>
      <c r="K69" s="94">
        <v>313000</v>
      </c>
      <c r="L69" s="106">
        <v>101.9997</v>
      </c>
      <c r="M69" s="94">
        <v>319.25934999999998</v>
      </c>
      <c r="N69" s="84"/>
      <c r="O69" s="95">
        <f t="shared" si="0"/>
        <v>5.4973340416281952E-3</v>
      </c>
      <c r="P69" s="95">
        <f>M69/'סכום נכסי הקרן'!$C$42</f>
        <v>1.4709716350673968E-3</v>
      </c>
    </row>
    <row r="70" spans="2:16">
      <c r="B70" s="87" t="s">
        <v>1455</v>
      </c>
      <c r="C70" s="84" t="s">
        <v>1456</v>
      </c>
      <c r="D70" s="84" t="s">
        <v>259</v>
      </c>
      <c r="E70" s="84"/>
      <c r="F70" s="107">
        <v>43070</v>
      </c>
      <c r="G70" s="94">
        <v>10.28</v>
      </c>
      <c r="H70" s="97" t="s">
        <v>169</v>
      </c>
      <c r="I70" s="98">
        <v>4.8000000000000001E-2</v>
      </c>
      <c r="J70" s="98">
        <v>4.8500000000000008E-2</v>
      </c>
      <c r="K70" s="94">
        <v>743000</v>
      </c>
      <c r="L70" s="106">
        <v>101.2944</v>
      </c>
      <c r="M70" s="94">
        <v>752.61721999999997</v>
      </c>
      <c r="N70" s="84"/>
      <c r="O70" s="95">
        <f t="shared" si="0"/>
        <v>1.295933310589518E-2</v>
      </c>
      <c r="P70" s="95">
        <f>M70/'סכום נכסי הקרן'!$C$42</f>
        <v>3.4676465471826551E-3</v>
      </c>
    </row>
    <row r="71" spans="2:16">
      <c r="B71" s="87" t="s">
        <v>1457</v>
      </c>
      <c r="C71" s="84" t="s">
        <v>1458</v>
      </c>
      <c r="D71" s="84" t="s">
        <v>259</v>
      </c>
      <c r="E71" s="84"/>
      <c r="F71" s="107">
        <v>43101</v>
      </c>
      <c r="G71" s="94">
        <v>10.120000000000001</v>
      </c>
      <c r="H71" s="97" t="s">
        <v>169</v>
      </c>
      <c r="I71" s="98">
        <v>4.8000000000000001E-2</v>
      </c>
      <c r="J71" s="98">
        <v>4.8499999999999995E-2</v>
      </c>
      <c r="K71" s="94">
        <v>199000</v>
      </c>
      <c r="L71" s="106">
        <v>103.6253</v>
      </c>
      <c r="M71" s="94">
        <v>206.21441000000002</v>
      </c>
      <c r="N71" s="84"/>
      <c r="O71" s="95">
        <f t="shared" si="0"/>
        <v>3.550810637080085E-3</v>
      </c>
      <c r="P71" s="95">
        <f>M71/'סכום נכסי הקרן'!$C$42</f>
        <v>9.5012267566214935E-4</v>
      </c>
    </row>
    <row r="72" spans="2:16">
      <c r="B72" s="87" t="s">
        <v>1459</v>
      </c>
      <c r="C72" s="84" t="s">
        <v>1460</v>
      </c>
      <c r="D72" s="84" t="s">
        <v>259</v>
      </c>
      <c r="E72" s="84"/>
      <c r="F72" s="107">
        <v>43161</v>
      </c>
      <c r="G72" s="94">
        <v>10.29</v>
      </c>
      <c r="H72" s="97" t="s">
        <v>169</v>
      </c>
      <c r="I72" s="98">
        <v>4.8000000000000001E-2</v>
      </c>
      <c r="J72" s="98">
        <v>4.8500000000000015E-2</v>
      </c>
      <c r="K72" s="94">
        <v>603000</v>
      </c>
      <c r="L72" s="106">
        <v>103.20740000000001</v>
      </c>
      <c r="M72" s="94">
        <v>622.34061999999994</v>
      </c>
      <c r="N72" s="84"/>
      <c r="O72" s="95">
        <f t="shared" si="0"/>
        <v>1.0716097354122898E-2</v>
      </c>
      <c r="P72" s="95">
        <f>M72/'סכום נכסי הקרן'!$C$42</f>
        <v>2.8674035681970082E-3</v>
      </c>
    </row>
    <row r="73" spans="2:16">
      <c r="B73" s="87" t="s">
        <v>1461</v>
      </c>
      <c r="C73" s="84" t="s">
        <v>1462</v>
      </c>
      <c r="D73" s="84" t="s">
        <v>259</v>
      </c>
      <c r="E73" s="84"/>
      <c r="F73" s="107">
        <v>43252</v>
      </c>
      <c r="G73" s="94">
        <v>10.54</v>
      </c>
      <c r="H73" s="97" t="s">
        <v>169</v>
      </c>
      <c r="I73" s="98">
        <v>4.8000000000000001E-2</v>
      </c>
      <c r="J73" s="98">
        <v>4.8499999999999988E-2</v>
      </c>
      <c r="K73" s="94">
        <v>85000</v>
      </c>
      <c r="L73" s="106">
        <v>101.1939</v>
      </c>
      <c r="M73" s="94">
        <v>86.014769999999999</v>
      </c>
      <c r="N73" s="84"/>
      <c r="O73" s="95">
        <f t="shared" si="0"/>
        <v>1.4810902897716845E-3</v>
      </c>
      <c r="P73" s="95">
        <f>M73/'סכום נכסי הקרן'!$C$42</f>
        <v>3.963087905392468E-4</v>
      </c>
    </row>
    <row r="74" spans="2:16">
      <c r="B74" s="87" t="s">
        <v>1463</v>
      </c>
      <c r="C74" s="84" t="s">
        <v>1464</v>
      </c>
      <c r="D74" s="84" t="s">
        <v>259</v>
      </c>
      <c r="E74" s="84"/>
      <c r="F74" s="107">
        <v>43313</v>
      </c>
      <c r="G74" s="94">
        <v>10.450000000000001</v>
      </c>
      <c r="H74" s="97" t="s">
        <v>169</v>
      </c>
      <c r="I74" s="98">
        <v>4.8000000000000001E-2</v>
      </c>
      <c r="J74" s="98">
        <v>4.8500000000000008E-2</v>
      </c>
      <c r="K74" s="94">
        <v>493000</v>
      </c>
      <c r="L74" s="106">
        <v>102.18989999999999</v>
      </c>
      <c r="M74" s="94">
        <v>503.83416999999997</v>
      </c>
      <c r="N74" s="84"/>
      <c r="O74" s="95">
        <f t="shared" si="0"/>
        <v>8.6755320841080674E-3</v>
      </c>
      <c r="P74" s="95">
        <f>M74/'סכום נכסי הקרן'!$C$42</f>
        <v>2.3213909720975275E-3</v>
      </c>
    </row>
    <row r="75" spans="2:16">
      <c r="B75" s="87" t="s">
        <v>1465</v>
      </c>
      <c r="C75" s="84" t="s">
        <v>1466</v>
      </c>
      <c r="D75" s="84" t="s">
        <v>259</v>
      </c>
      <c r="E75" s="84"/>
      <c r="F75" s="107">
        <v>43345</v>
      </c>
      <c r="G75" s="94">
        <v>10.540000000000003</v>
      </c>
      <c r="H75" s="97" t="s">
        <v>169</v>
      </c>
      <c r="I75" s="98">
        <v>4.8000000000000001E-2</v>
      </c>
      <c r="J75" s="98">
        <v>4.8500000000000008E-2</v>
      </c>
      <c r="K75" s="94">
        <v>508000</v>
      </c>
      <c r="L75" s="106">
        <v>101.78100000000001</v>
      </c>
      <c r="M75" s="94">
        <v>517.04767000000004</v>
      </c>
      <c r="N75" s="84"/>
      <c r="O75" s="95">
        <f t="shared" si="0"/>
        <v>8.903055642491102E-3</v>
      </c>
      <c r="P75" s="95">
        <f>M75/'סכום נכסי הקרן'!$C$42</f>
        <v>2.3822715185872799E-3</v>
      </c>
    </row>
    <row r="76" spans="2:16">
      <c r="B76" s="87" t="s">
        <v>1467</v>
      </c>
      <c r="C76" s="84" t="s">
        <v>1468</v>
      </c>
      <c r="D76" s="84" t="s">
        <v>259</v>
      </c>
      <c r="E76" s="84"/>
      <c r="F76" s="107">
        <v>40057</v>
      </c>
      <c r="G76" s="94">
        <v>4.9600000000000009</v>
      </c>
      <c r="H76" s="97" t="s">
        <v>169</v>
      </c>
      <c r="I76" s="98">
        <v>4.8000000000000001E-2</v>
      </c>
      <c r="J76" s="98">
        <v>4.8500000000000008E-2</v>
      </c>
      <c r="K76" s="94">
        <v>117000</v>
      </c>
      <c r="L76" s="106">
        <v>111.1019</v>
      </c>
      <c r="M76" s="94">
        <v>129.99651</v>
      </c>
      <c r="N76" s="84"/>
      <c r="O76" s="95">
        <f t="shared" ref="O76:O82" si="1">M76/$M$11</f>
        <v>2.2384128756631877E-3</v>
      </c>
      <c r="P76" s="95">
        <f>M76/'סכום נכסי הקרן'!$C$42</f>
        <v>5.9895247818977026E-4</v>
      </c>
    </row>
    <row r="77" spans="2:16">
      <c r="B77" s="87" t="s">
        <v>1469</v>
      </c>
      <c r="C77" s="84" t="s">
        <v>1470</v>
      </c>
      <c r="D77" s="84" t="s">
        <v>259</v>
      </c>
      <c r="E77" s="84"/>
      <c r="F77" s="107">
        <v>39995</v>
      </c>
      <c r="G77" s="94">
        <v>4.79</v>
      </c>
      <c r="H77" s="97" t="s">
        <v>169</v>
      </c>
      <c r="I77" s="98">
        <v>4.8000000000000001E-2</v>
      </c>
      <c r="J77" s="98">
        <v>4.8600000000000004E-2</v>
      </c>
      <c r="K77" s="94">
        <v>50000</v>
      </c>
      <c r="L77" s="106">
        <v>114.1627</v>
      </c>
      <c r="M77" s="94">
        <v>57.085269999999994</v>
      </c>
      <c r="N77" s="84"/>
      <c r="O77" s="95">
        <f t="shared" si="1"/>
        <v>9.8295256833209974E-4</v>
      </c>
      <c r="P77" s="95">
        <f>M77/'סכום נכסי הקרן'!$C$42</f>
        <v>2.6301755281454972E-4</v>
      </c>
    </row>
    <row r="78" spans="2:16">
      <c r="B78" s="87" t="s">
        <v>1471</v>
      </c>
      <c r="C78" s="84" t="s">
        <v>1472</v>
      </c>
      <c r="D78" s="84" t="s">
        <v>259</v>
      </c>
      <c r="E78" s="84"/>
      <c r="F78" s="107">
        <v>40756</v>
      </c>
      <c r="G78" s="94">
        <v>6.3299999999999992</v>
      </c>
      <c r="H78" s="97" t="s">
        <v>169</v>
      </c>
      <c r="I78" s="98">
        <v>4.8000000000000001E-2</v>
      </c>
      <c r="J78" s="98">
        <v>4.8499999999999995E-2</v>
      </c>
      <c r="K78" s="94">
        <v>230000</v>
      </c>
      <c r="L78" s="106">
        <v>105.6315</v>
      </c>
      <c r="M78" s="94">
        <v>242.97369</v>
      </c>
      <c r="N78" s="84"/>
      <c r="O78" s="95">
        <f t="shared" si="1"/>
        <v>4.1837695192232151E-3</v>
      </c>
      <c r="P78" s="95">
        <f>M78/'סכום נכסי הקרן'!$C$42</f>
        <v>1.1194892367526867E-3</v>
      </c>
    </row>
    <row r="79" spans="2:16">
      <c r="B79" s="87" t="s">
        <v>1473</v>
      </c>
      <c r="C79" s="84" t="s">
        <v>1474</v>
      </c>
      <c r="D79" s="84" t="s">
        <v>259</v>
      </c>
      <c r="E79" s="84"/>
      <c r="F79" s="107">
        <v>40848</v>
      </c>
      <c r="G79" s="94">
        <v>6.580000000000001</v>
      </c>
      <c r="H79" s="97" t="s">
        <v>169</v>
      </c>
      <c r="I79" s="98">
        <v>4.8000000000000001E-2</v>
      </c>
      <c r="J79" s="98">
        <v>4.8499999999999995E-2</v>
      </c>
      <c r="K79" s="94">
        <v>41000</v>
      </c>
      <c r="L79" s="106">
        <v>104.3883</v>
      </c>
      <c r="M79" s="94">
        <v>42.797739999999997</v>
      </c>
      <c r="N79" s="84"/>
      <c r="O79" s="95">
        <f t="shared" si="1"/>
        <v>7.3693526284117491E-4</v>
      </c>
      <c r="P79" s="95">
        <f>M79/'סכום נכסי הקרן'!$C$42</f>
        <v>1.9718846632053012E-4</v>
      </c>
    </row>
    <row r="80" spans="2:16">
      <c r="B80" s="87" t="s">
        <v>1475</v>
      </c>
      <c r="C80" s="84" t="s">
        <v>1476</v>
      </c>
      <c r="D80" s="84" t="s">
        <v>259</v>
      </c>
      <c r="E80" s="84"/>
      <c r="F80" s="107">
        <v>40940</v>
      </c>
      <c r="G80" s="94">
        <v>6.67</v>
      </c>
      <c r="H80" s="97" t="s">
        <v>169</v>
      </c>
      <c r="I80" s="98">
        <v>4.8000000000000001E-2</v>
      </c>
      <c r="J80" s="98">
        <v>4.8499999999999995E-2</v>
      </c>
      <c r="K80" s="94">
        <v>1294000</v>
      </c>
      <c r="L80" s="106">
        <v>105.6434</v>
      </c>
      <c r="M80" s="94">
        <v>1367.0326200000002</v>
      </c>
      <c r="N80" s="84"/>
      <c r="O80" s="95">
        <f t="shared" si="1"/>
        <v>2.3538965915774063E-2</v>
      </c>
      <c r="P80" s="95">
        <f>M80/'סכום נכסי הקרן'!$C$42</f>
        <v>6.2985350569431022E-3</v>
      </c>
    </row>
    <row r="81" spans="2:16">
      <c r="B81" s="87" t="s">
        <v>1477</v>
      </c>
      <c r="C81" s="84" t="s">
        <v>1478</v>
      </c>
      <c r="D81" s="84" t="s">
        <v>259</v>
      </c>
      <c r="E81" s="84"/>
      <c r="F81" s="107">
        <v>40969</v>
      </c>
      <c r="G81" s="94">
        <v>6.75</v>
      </c>
      <c r="H81" s="97" t="s">
        <v>169</v>
      </c>
      <c r="I81" s="98">
        <v>4.8000000000000001E-2</v>
      </c>
      <c r="J81" s="98">
        <v>4.8600000000000004E-2</v>
      </c>
      <c r="K81" s="94">
        <v>1425000</v>
      </c>
      <c r="L81" s="106">
        <v>105.20489999999999</v>
      </c>
      <c r="M81" s="94">
        <v>1498.92893</v>
      </c>
      <c r="N81" s="84"/>
      <c r="O81" s="95">
        <f t="shared" si="1"/>
        <v>2.5810091491041146E-2</v>
      </c>
      <c r="P81" s="95">
        <f>M81/'סכום נכסי הקרן'!$C$42</f>
        <v>6.9062407694932782E-3</v>
      </c>
    </row>
    <row r="82" spans="2:16">
      <c r="B82" s="87" t="s">
        <v>1479</v>
      </c>
      <c r="C82" s="84">
        <v>8789</v>
      </c>
      <c r="D82" s="84" t="s">
        <v>259</v>
      </c>
      <c r="E82" s="84"/>
      <c r="F82" s="107">
        <v>41000</v>
      </c>
      <c r="G82" s="94">
        <v>6.8299999999999992</v>
      </c>
      <c r="H82" s="97" t="s">
        <v>169</v>
      </c>
      <c r="I82" s="98">
        <v>4.8000000000000001E-2</v>
      </c>
      <c r="J82" s="98">
        <v>4.8599999999999997E-2</v>
      </c>
      <c r="K82" s="94">
        <v>1216000</v>
      </c>
      <c r="L82" s="106">
        <v>104.8026</v>
      </c>
      <c r="M82" s="94">
        <v>1274.37131</v>
      </c>
      <c r="N82" s="84"/>
      <c r="O82" s="95">
        <f t="shared" si="1"/>
        <v>2.1943428701891792E-2</v>
      </c>
      <c r="P82" s="95">
        <f>M82/'סכום נכסי הקרן'!$C$42</f>
        <v>5.8716026627056673E-3</v>
      </c>
    </row>
    <row r="83" spans="2:16">
      <c r="B83" s="87" t="s">
        <v>1480</v>
      </c>
      <c r="C83" s="84" t="s">
        <v>1481</v>
      </c>
      <c r="D83" s="84" t="s">
        <v>259</v>
      </c>
      <c r="E83" s="84"/>
      <c r="F83" s="107">
        <v>41640</v>
      </c>
      <c r="G83" s="94">
        <v>7.879999999999999</v>
      </c>
      <c r="H83" s="97" t="s">
        <v>169</v>
      </c>
      <c r="I83" s="98">
        <v>4.8000000000000001E-2</v>
      </c>
      <c r="J83" s="98">
        <v>4.8499999999999995E-2</v>
      </c>
      <c r="K83" s="94">
        <v>1034000</v>
      </c>
      <c r="L83" s="106">
        <v>102.5813</v>
      </c>
      <c r="M83" s="94">
        <v>1060.6900900000001</v>
      </c>
      <c r="N83" s="84"/>
      <c r="O83" s="95">
        <f>M83/$M$11</f>
        <v>1.8264046892830781E-2</v>
      </c>
      <c r="P83" s="95">
        <f>M83/'סכום נכסי הקרן'!$C$42</f>
        <v>4.8870770299666542E-3</v>
      </c>
    </row>
    <row r="87" spans="2:16">
      <c r="B87" s="99" t="s">
        <v>119</v>
      </c>
    </row>
    <row r="88" spans="2:16">
      <c r="B88" s="99" t="s">
        <v>236</v>
      </c>
    </row>
    <row r="89" spans="2:16">
      <c r="B89" s="99" t="s">
        <v>244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184</v>
      </c>
      <c r="C1" s="78" t="s" vm="1">
        <v>254</v>
      </c>
    </row>
    <row r="2" spans="2:65">
      <c r="B2" s="57" t="s">
        <v>183</v>
      </c>
      <c r="C2" s="78" t="s">
        <v>255</v>
      </c>
    </row>
    <row r="3" spans="2:65">
      <c r="B3" s="57" t="s">
        <v>185</v>
      </c>
      <c r="C3" s="78" t="s">
        <v>256</v>
      </c>
    </row>
    <row r="4" spans="2:65">
      <c r="B4" s="57" t="s">
        <v>186</v>
      </c>
      <c r="C4" s="78">
        <v>2144</v>
      </c>
    </row>
    <row r="6" spans="2:65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65" ht="26.25" customHeight="1">
      <c r="B7" s="165" t="s">
        <v>94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65" s="3" customFormat="1" ht="78.75">
      <c r="B8" s="23" t="s">
        <v>123</v>
      </c>
      <c r="C8" s="31" t="s">
        <v>46</v>
      </c>
      <c r="D8" s="31" t="s">
        <v>125</v>
      </c>
      <c r="E8" s="31" t="s">
        <v>124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1" t="s">
        <v>19</v>
      </c>
      <c r="N8" s="31" t="s">
        <v>238</v>
      </c>
      <c r="O8" s="31" t="s">
        <v>237</v>
      </c>
      <c r="P8" s="31" t="s">
        <v>117</v>
      </c>
      <c r="Q8" s="31" t="s">
        <v>62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190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10" workbookViewId="0">
      <selection activeCell="B22" sqref="B22:B30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184</v>
      </c>
      <c r="C1" s="78" t="s" vm="1">
        <v>254</v>
      </c>
    </row>
    <row r="2" spans="2:81">
      <c r="B2" s="57" t="s">
        <v>183</v>
      </c>
      <c r="C2" s="78" t="s">
        <v>255</v>
      </c>
    </row>
    <row r="3" spans="2:81">
      <c r="B3" s="57" t="s">
        <v>185</v>
      </c>
      <c r="C3" s="78" t="s">
        <v>256</v>
      </c>
    </row>
    <row r="4" spans="2:81">
      <c r="B4" s="57" t="s">
        <v>186</v>
      </c>
      <c r="C4" s="78">
        <v>2144</v>
      </c>
    </row>
    <row r="6" spans="2:81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81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81" s="3" customFormat="1" ht="78.75">
      <c r="B8" s="23" t="s">
        <v>123</v>
      </c>
      <c r="C8" s="31" t="s">
        <v>46</v>
      </c>
      <c r="D8" s="31" t="s">
        <v>125</v>
      </c>
      <c r="E8" s="31" t="s">
        <v>124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1" t="s">
        <v>19</v>
      </c>
      <c r="N8" s="71" t="s">
        <v>238</v>
      </c>
      <c r="O8" s="31" t="s">
        <v>237</v>
      </c>
      <c r="P8" s="31" t="s">
        <v>117</v>
      </c>
      <c r="Q8" s="31" t="s">
        <v>62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245</v>
      </c>
      <c r="O9" s="33"/>
      <c r="P9" s="33" t="s">
        <v>241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190</v>
      </c>
      <c r="T10" s="5"/>
      <c r="BZ10" s="1"/>
    </row>
    <row r="11" spans="2:81" s="4" customFormat="1" ht="18" customHeight="1">
      <c r="B11" s="127" t="s">
        <v>54</v>
      </c>
      <c r="C11" s="82"/>
      <c r="D11" s="82"/>
      <c r="E11" s="82"/>
      <c r="F11" s="82"/>
      <c r="G11" s="82"/>
      <c r="H11" s="82"/>
      <c r="I11" s="82"/>
      <c r="J11" s="93">
        <v>7.1188687128570525</v>
      </c>
      <c r="K11" s="82"/>
      <c r="L11" s="82"/>
      <c r="M11" s="92">
        <v>2.8535225498223068E-2</v>
      </c>
      <c r="N11" s="91"/>
      <c r="O11" s="93"/>
      <c r="P11" s="91">
        <v>2509.92643</v>
      </c>
      <c r="Q11" s="82"/>
      <c r="R11" s="92">
        <f>P11/$P$11</f>
        <v>1</v>
      </c>
      <c r="S11" s="92">
        <f>P11/'סכום נכסי הקרן'!$C$42</f>
        <v>1.1564361653420565E-2</v>
      </c>
      <c r="T11" s="5"/>
      <c r="BZ11" s="100"/>
      <c r="CC11" s="100"/>
    </row>
    <row r="12" spans="2:81" s="100" customFormat="1" ht="17.25" customHeight="1">
      <c r="B12" s="128" t="s">
        <v>235</v>
      </c>
      <c r="C12" s="82"/>
      <c r="D12" s="82"/>
      <c r="E12" s="82"/>
      <c r="F12" s="82"/>
      <c r="G12" s="82"/>
      <c r="H12" s="82"/>
      <c r="I12" s="82"/>
      <c r="J12" s="93">
        <v>7.1188687128570525</v>
      </c>
      <c r="K12" s="82"/>
      <c r="L12" s="82"/>
      <c r="M12" s="92">
        <v>2.8535225498223068E-2</v>
      </c>
      <c r="N12" s="91"/>
      <c r="O12" s="93"/>
      <c r="P12" s="91">
        <v>2509.92643</v>
      </c>
      <c r="Q12" s="82"/>
      <c r="R12" s="92">
        <f t="shared" ref="R12:R19" si="0">P12/$P$11</f>
        <v>1</v>
      </c>
      <c r="S12" s="92">
        <f>P12/'סכום נכסי הקרן'!$C$42</f>
        <v>1.1564361653420565E-2</v>
      </c>
    </row>
    <row r="13" spans="2:81">
      <c r="B13" s="108" t="s">
        <v>63</v>
      </c>
      <c r="C13" s="82"/>
      <c r="D13" s="82"/>
      <c r="E13" s="82"/>
      <c r="F13" s="82"/>
      <c r="G13" s="82"/>
      <c r="H13" s="82"/>
      <c r="I13" s="82"/>
      <c r="J13" s="93">
        <v>9.0843026314285833</v>
      </c>
      <c r="K13" s="82"/>
      <c r="L13" s="82"/>
      <c r="M13" s="92">
        <v>2.3315814513063381E-2</v>
      </c>
      <c r="N13" s="91"/>
      <c r="O13" s="93"/>
      <c r="P13" s="91">
        <v>1353.7350100000001</v>
      </c>
      <c r="Q13" s="82"/>
      <c r="R13" s="92">
        <f t="shared" si="0"/>
        <v>0.53935246619957711</v>
      </c>
      <c r="S13" s="92">
        <f>P13/'סכום נכסי הקרן'!$C$42</f>
        <v>6.2372669777961999E-3</v>
      </c>
    </row>
    <row r="14" spans="2:81">
      <c r="B14" s="109" t="s">
        <v>1482</v>
      </c>
      <c r="C14" s="84" t="s">
        <v>1483</v>
      </c>
      <c r="D14" s="97" t="s">
        <v>1484</v>
      </c>
      <c r="E14" s="84" t="s">
        <v>1485</v>
      </c>
      <c r="F14" s="97" t="s">
        <v>581</v>
      </c>
      <c r="G14" s="84" t="s">
        <v>317</v>
      </c>
      <c r="H14" s="84" t="s">
        <v>366</v>
      </c>
      <c r="I14" s="107">
        <v>42639</v>
      </c>
      <c r="J14" s="96">
        <v>8.34</v>
      </c>
      <c r="K14" s="97" t="s">
        <v>169</v>
      </c>
      <c r="L14" s="98">
        <v>4.9000000000000002E-2</v>
      </c>
      <c r="M14" s="95">
        <v>2.3199999999999998E-2</v>
      </c>
      <c r="N14" s="94">
        <v>137297</v>
      </c>
      <c r="O14" s="96">
        <v>148.15</v>
      </c>
      <c r="P14" s="94">
        <v>203.40549999999999</v>
      </c>
      <c r="Q14" s="95">
        <v>6.9939019544488229E-5</v>
      </c>
      <c r="R14" s="95">
        <f t="shared" si="0"/>
        <v>8.1040423164913236E-2</v>
      </c>
      <c r="S14" s="95">
        <f>P14/'סכום נכסי הקרן'!$C$42</f>
        <v>9.3718076202529824E-4</v>
      </c>
    </row>
    <row r="15" spans="2:81">
      <c r="B15" s="109" t="s">
        <v>1486</v>
      </c>
      <c r="C15" s="84" t="s">
        <v>1487</v>
      </c>
      <c r="D15" s="97" t="s">
        <v>1484</v>
      </c>
      <c r="E15" s="84" t="s">
        <v>1485</v>
      </c>
      <c r="F15" s="97" t="s">
        <v>581</v>
      </c>
      <c r="G15" s="84" t="s">
        <v>317</v>
      </c>
      <c r="H15" s="84" t="s">
        <v>366</v>
      </c>
      <c r="I15" s="107">
        <v>42639</v>
      </c>
      <c r="J15" s="96">
        <v>11.25</v>
      </c>
      <c r="K15" s="97" t="s">
        <v>169</v>
      </c>
      <c r="L15" s="98">
        <v>4.0999999999999995E-2</v>
      </c>
      <c r="M15" s="95">
        <v>2.8300000000000006E-2</v>
      </c>
      <c r="N15" s="94">
        <v>624638.61</v>
      </c>
      <c r="O15" s="96">
        <v>120.95</v>
      </c>
      <c r="P15" s="94">
        <v>755.50045</v>
      </c>
      <c r="Q15" s="95">
        <v>1.4334665930727661E-4</v>
      </c>
      <c r="R15" s="95">
        <f t="shared" si="0"/>
        <v>0.30100501790405065</v>
      </c>
      <c r="S15" s="95">
        <f>P15/'סכום נכסי הקרן'!$C$42</f>
        <v>3.4809308865367738E-3</v>
      </c>
    </row>
    <row r="16" spans="2:81">
      <c r="B16" s="109" t="s">
        <v>1488</v>
      </c>
      <c r="C16" s="84" t="s">
        <v>1489</v>
      </c>
      <c r="D16" s="97" t="s">
        <v>1484</v>
      </c>
      <c r="E16" s="84" t="s">
        <v>1490</v>
      </c>
      <c r="F16" s="97" t="s">
        <v>581</v>
      </c>
      <c r="G16" s="84" t="s">
        <v>317</v>
      </c>
      <c r="H16" s="84" t="s">
        <v>167</v>
      </c>
      <c r="I16" s="107">
        <v>42796</v>
      </c>
      <c r="J16" s="96">
        <v>7.8299999999999992</v>
      </c>
      <c r="K16" s="97" t="s">
        <v>169</v>
      </c>
      <c r="L16" s="98">
        <v>2.1400000000000002E-2</v>
      </c>
      <c r="M16" s="95">
        <v>1.9200000000000002E-2</v>
      </c>
      <c r="N16" s="94">
        <v>180000</v>
      </c>
      <c r="O16" s="96">
        <v>104.14</v>
      </c>
      <c r="P16" s="94">
        <v>187.452</v>
      </c>
      <c r="Q16" s="95">
        <v>6.9325158099874443E-4</v>
      </c>
      <c r="R16" s="95">
        <f t="shared" si="0"/>
        <v>7.4684260765364344E-2</v>
      </c>
      <c r="S16" s="95">
        <f>P16/'סכום נכסי הקרן'!$C$42</f>
        <v>8.6367580130904142E-4</v>
      </c>
    </row>
    <row r="17" spans="2:19">
      <c r="B17" s="109" t="s">
        <v>1491</v>
      </c>
      <c r="C17" s="84" t="s">
        <v>1492</v>
      </c>
      <c r="D17" s="97" t="s">
        <v>1484</v>
      </c>
      <c r="E17" s="84" t="s">
        <v>435</v>
      </c>
      <c r="F17" s="97" t="s">
        <v>436</v>
      </c>
      <c r="G17" s="84" t="s">
        <v>351</v>
      </c>
      <c r="H17" s="84" t="s">
        <v>366</v>
      </c>
      <c r="I17" s="107">
        <v>42768</v>
      </c>
      <c r="J17" s="96">
        <v>1.07</v>
      </c>
      <c r="K17" s="97" t="s">
        <v>169</v>
      </c>
      <c r="L17" s="98">
        <v>6.8499999999999991E-2</v>
      </c>
      <c r="M17" s="95">
        <v>1.4000000000000002E-2</v>
      </c>
      <c r="N17" s="94">
        <v>14200</v>
      </c>
      <c r="O17" s="96">
        <v>122.65</v>
      </c>
      <c r="P17" s="94">
        <v>17.4163</v>
      </c>
      <c r="Q17" s="95">
        <v>2.8115972446347003E-5</v>
      </c>
      <c r="R17" s="95">
        <f t="shared" si="0"/>
        <v>6.9389683266533036E-3</v>
      </c>
      <c r="S17" s="95">
        <f>P17/'סכום נכסי הקרן'!$C$42</f>
        <v>8.0244739231049325E-5</v>
      </c>
    </row>
    <row r="18" spans="2:19">
      <c r="B18" s="109" t="s">
        <v>1493</v>
      </c>
      <c r="C18" s="84" t="s">
        <v>1494</v>
      </c>
      <c r="D18" s="97" t="s">
        <v>1484</v>
      </c>
      <c r="E18" s="84" t="s">
        <v>1495</v>
      </c>
      <c r="F18" s="97" t="s">
        <v>581</v>
      </c>
      <c r="G18" s="84" t="s">
        <v>351</v>
      </c>
      <c r="H18" s="84" t="s">
        <v>167</v>
      </c>
      <c r="I18" s="107">
        <v>42835</v>
      </c>
      <c r="J18" s="96">
        <v>4.3</v>
      </c>
      <c r="K18" s="97" t="s">
        <v>169</v>
      </c>
      <c r="L18" s="98">
        <v>5.5999999999999994E-2</v>
      </c>
      <c r="M18" s="95">
        <v>9.3999999999999986E-3</v>
      </c>
      <c r="N18" s="94">
        <v>49216.97</v>
      </c>
      <c r="O18" s="96">
        <v>146.83000000000001</v>
      </c>
      <c r="P18" s="94">
        <v>72.265270000000001</v>
      </c>
      <c r="Q18" s="95">
        <v>6.0023251087660339E-5</v>
      </c>
      <c r="R18" s="95">
        <f t="shared" si="0"/>
        <v>2.8791788132212306E-2</v>
      </c>
      <c r="S18" s="95">
        <f>P18/'סכום נכסי הקרן'!$C$42</f>
        <v>3.3295865060956525E-4</v>
      </c>
    </row>
    <row r="19" spans="2:19">
      <c r="B19" s="109" t="s">
        <v>1496</v>
      </c>
      <c r="C19" s="84" t="s">
        <v>1497</v>
      </c>
      <c r="D19" s="97" t="s">
        <v>1484</v>
      </c>
      <c r="E19" s="84" t="s">
        <v>435</v>
      </c>
      <c r="F19" s="97" t="s">
        <v>436</v>
      </c>
      <c r="G19" s="84" t="s">
        <v>380</v>
      </c>
      <c r="H19" s="84" t="s">
        <v>167</v>
      </c>
      <c r="I19" s="107">
        <v>42935</v>
      </c>
      <c r="J19" s="96">
        <v>2.59</v>
      </c>
      <c r="K19" s="97" t="s">
        <v>169</v>
      </c>
      <c r="L19" s="98">
        <v>0.06</v>
      </c>
      <c r="M19" s="95">
        <v>8.0000000000000002E-3</v>
      </c>
      <c r="N19" s="94">
        <v>95000</v>
      </c>
      <c r="O19" s="96">
        <v>123.89</v>
      </c>
      <c r="P19" s="94">
        <v>117.69549000000001</v>
      </c>
      <c r="Q19" s="95">
        <v>2.5670480608693508E-5</v>
      </c>
      <c r="R19" s="95">
        <f t="shared" si="0"/>
        <v>4.6892007906383142E-2</v>
      </c>
      <c r="S19" s="95">
        <f>P19/'סכום נכסי הקרן'!$C$42</f>
        <v>5.4227613808447111E-4</v>
      </c>
    </row>
    <row r="20" spans="2:19">
      <c r="B20" s="110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8" t="s">
        <v>64</v>
      </c>
      <c r="C21" s="82"/>
      <c r="D21" s="82"/>
      <c r="E21" s="82"/>
      <c r="F21" s="82"/>
      <c r="G21" s="82"/>
      <c r="H21" s="82"/>
      <c r="I21" s="82"/>
      <c r="J21" s="93">
        <v>5.1912582236583953</v>
      </c>
      <c r="K21" s="82"/>
      <c r="L21" s="82"/>
      <c r="M21" s="92">
        <v>3.1685461377254927E-2</v>
      </c>
      <c r="N21" s="91"/>
      <c r="O21" s="93"/>
      <c r="P21" s="91">
        <v>946.11024999999984</v>
      </c>
      <c r="Q21" s="82"/>
      <c r="R21" s="92">
        <f t="shared" ref="R21:R26" si="1">P21/$P$11</f>
        <v>0.3769474031953996</v>
      </c>
      <c r="S21" s="92">
        <f>P21/'סכום נכסי הקרן'!$C$42</f>
        <v>4.3591560948693393E-3</v>
      </c>
    </row>
    <row r="22" spans="2:19">
      <c r="B22" s="109" t="s">
        <v>1498</v>
      </c>
      <c r="C22" s="84" t="s">
        <v>1499</v>
      </c>
      <c r="D22" s="97" t="s">
        <v>1484</v>
      </c>
      <c r="E22" s="84" t="s">
        <v>1490</v>
      </c>
      <c r="F22" s="97" t="s">
        <v>581</v>
      </c>
      <c r="G22" s="84" t="s">
        <v>317</v>
      </c>
      <c r="H22" s="84" t="s">
        <v>167</v>
      </c>
      <c r="I22" s="107">
        <v>42796</v>
      </c>
      <c r="J22" s="96">
        <v>7.23</v>
      </c>
      <c r="K22" s="97" t="s">
        <v>169</v>
      </c>
      <c r="L22" s="98">
        <v>3.7400000000000003E-2</v>
      </c>
      <c r="M22" s="95">
        <v>3.5700000000000003E-2</v>
      </c>
      <c r="N22" s="94">
        <v>180000</v>
      </c>
      <c r="O22" s="96">
        <v>102.52</v>
      </c>
      <c r="P22" s="94">
        <v>184.536</v>
      </c>
      <c r="Q22" s="95">
        <v>3.4947520473422412E-4</v>
      </c>
      <c r="R22" s="95">
        <f t="shared" si="1"/>
        <v>7.3522473724458928E-2</v>
      </c>
      <c r="S22" s="95">
        <f>P22/'סכום נכסי הקרן'!$C$42</f>
        <v>8.5024047580375386E-4</v>
      </c>
    </row>
    <row r="23" spans="2:19">
      <c r="B23" s="109" t="s">
        <v>1500</v>
      </c>
      <c r="C23" s="84" t="s">
        <v>1501</v>
      </c>
      <c r="D23" s="97" t="s">
        <v>1484</v>
      </c>
      <c r="E23" s="84" t="s">
        <v>1490</v>
      </c>
      <c r="F23" s="97" t="s">
        <v>581</v>
      </c>
      <c r="G23" s="84" t="s">
        <v>317</v>
      </c>
      <c r="H23" s="84" t="s">
        <v>167</v>
      </c>
      <c r="I23" s="107">
        <v>42796</v>
      </c>
      <c r="J23" s="96">
        <v>3.9600000000000004</v>
      </c>
      <c r="K23" s="97" t="s">
        <v>169</v>
      </c>
      <c r="L23" s="98">
        <v>2.5000000000000001E-2</v>
      </c>
      <c r="M23" s="95">
        <v>2.23E-2</v>
      </c>
      <c r="N23" s="94">
        <v>287124</v>
      </c>
      <c r="O23" s="96">
        <v>101.83</v>
      </c>
      <c r="P23" s="94">
        <v>292.37837000000002</v>
      </c>
      <c r="Q23" s="95">
        <v>3.9587147867904964E-4</v>
      </c>
      <c r="R23" s="95">
        <f t="shared" si="1"/>
        <v>0.11648882075001697</v>
      </c>
      <c r="S23" s="95">
        <f>P23/'סכום נכסי הקרן'!$C$42</f>
        <v>1.347118851733678E-3</v>
      </c>
    </row>
    <row r="24" spans="2:19">
      <c r="B24" s="109" t="s">
        <v>1502</v>
      </c>
      <c r="C24" s="84" t="s">
        <v>1503</v>
      </c>
      <c r="D24" s="97" t="s">
        <v>1484</v>
      </c>
      <c r="E24" s="84" t="s">
        <v>1504</v>
      </c>
      <c r="F24" s="97" t="s">
        <v>365</v>
      </c>
      <c r="G24" s="84" t="s">
        <v>380</v>
      </c>
      <c r="H24" s="84" t="s">
        <v>167</v>
      </c>
      <c r="I24" s="107">
        <v>42598</v>
      </c>
      <c r="J24" s="96">
        <v>5.4</v>
      </c>
      <c r="K24" s="97" t="s">
        <v>169</v>
      </c>
      <c r="L24" s="98">
        <v>3.1E-2</v>
      </c>
      <c r="M24" s="95">
        <v>3.4699999999999995E-2</v>
      </c>
      <c r="N24" s="94">
        <v>349198.11</v>
      </c>
      <c r="O24" s="96">
        <v>98.29</v>
      </c>
      <c r="P24" s="94">
        <v>343.22682000000003</v>
      </c>
      <c r="Q24" s="95">
        <v>4.9182832394366197E-4</v>
      </c>
      <c r="R24" s="95">
        <f t="shared" si="1"/>
        <v>0.13674776116844192</v>
      </c>
      <c r="S24" s="95">
        <f>P24/'סכום נכסי הקרן'!$C$42</f>
        <v>1.5814005654474434E-3</v>
      </c>
    </row>
    <row r="25" spans="2:19">
      <c r="B25" s="109" t="s">
        <v>1505</v>
      </c>
      <c r="C25" s="84" t="s">
        <v>1506</v>
      </c>
      <c r="D25" s="97" t="s">
        <v>1484</v>
      </c>
      <c r="E25" s="84" t="s">
        <v>1507</v>
      </c>
      <c r="F25" s="97" t="s">
        <v>365</v>
      </c>
      <c r="G25" s="84" t="s">
        <v>585</v>
      </c>
      <c r="H25" s="84" t="s">
        <v>366</v>
      </c>
      <c r="I25" s="107">
        <v>43312</v>
      </c>
      <c r="J25" s="96">
        <v>4.92</v>
      </c>
      <c r="K25" s="97" t="s">
        <v>169</v>
      </c>
      <c r="L25" s="98">
        <v>3.5499999999999997E-2</v>
      </c>
      <c r="M25" s="95">
        <v>4.1000000000000009E-2</v>
      </c>
      <c r="N25" s="94">
        <v>113000</v>
      </c>
      <c r="O25" s="96">
        <v>97.54</v>
      </c>
      <c r="P25" s="94">
        <v>110.22019999999999</v>
      </c>
      <c r="Q25" s="95">
        <v>3.5312499999999998E-4</v>
      </c>
      <c r="R25" s="95">
        <f t="shared" si="1"/>
        <v>4.391371742318359E-2</v>
      </c>
      <c r="S25" s="95">
        <f>P25/'סכום נכסי הקרן'!$C$42</f>
        <v>5.0783410982781088E-4</v>
      </c>
    </row>
    <row r="26" spans="2:19">
      <c r="B26" s="109" t="s">
        <v>1508</v>
      </c>
      <c r="C26" s="84" t="s">
        <v>1509</v>
      </c>
      <c r="D26" s="97" t="s">
        <v>1484</v>
      </c>
      <c r="E26" s="84" t="s">
        <v>1510</v>
      </c>
      <c r="F26" s="97" t="s">
        <v>365</v>
      </c>
      <c r="G26" s="84" t="s">
        <v>661</v>
      </c>
      <c r="H26" s="84" t="s">
        <v>167</v>
      </c>
      <c r="I26" s="107">
        <v>41903</v>
      </c>
      <c r="J26" s="96">
        <v>1.5100000000000002</v>
      </c>
      <c r="K26" s="97" t="s">
        <v>169</v>
      </c>
      <c r="L26" s="98">
        <v>5.1500000000000004E-2</v>
      </c>
      <c r="M26" s="95">
        <v>2.7999999999999997E-2</v>
      </c>
      <c r="N26" s="94">
        <v>14893.95</v>
      </c>
      <c r="O26" s="96">
        <v>105.74</v>
      </c>
      <c r="P26" s="94">
        <v>15.748860000000001</v>
      </c>
      <c r="Q26" s="95">
        <v>2.3529395966750361E-4</v>
      </c>
      <c r="R26" s="95">
        <f t="shared" si="1"/>
        <v>6.2746301292982525E-3</v>
      </c>
      <c r="S26" s="95">
        <f>P26/'סכום נכסי הקרן'!$C$42</f>
        <v>7.2562092056654021E-5</v>
      </c>
    </row>
    <row r="27" spans="2:19">
      <c r="B27" s="110"/>
      <c r="C27" s="84"/>
      <c r="D27" s="84"/>
      <c r="E27" s="84"/>
      <c r="F27" s="84"/>
      <c r="G27" s="84"/>
      <c r="H27" s="84"/>
      <c r="I27" s="84"/>
      <c r="J27" s="96"/>
      <c r="K27" s="84"/>
      <c r="L27" s="84"/>
      <c r="M27" s="95"/>
      <c r="N27" s="94"/>
      <c r="O27" s="96"/>
      <c r="P27" s="84"/>
      <c r="Q27" s="84"/>
      <c r="R27" s="95"/>
      <c r="S27" s="84"/>
    </row>
    <row r="28" spans="2:19">
      <c r="B28" s="108" t="s">
        <v>48</v>
      </c>
      <c r="C28" s="82"/>
      <c r="D28" s="82"/>
      <c r="E28" s="82"/>
      <c r="F28" s="82"/>
      <c r="G28" s="82"/>
      <c r="H28" s="82"/>
      <c r="I28" s="82"/>
      <c r="J28" s="93">
        <v>3.1349578103549214</v>
      </c>
      <c r="K28" s="82"/>
      <c r="L28" s="82"/>
      <c r="M28" s="92">
        <v>4.798118025523182E-2</v>
      </c>
      <c r="N28" s="91"/>
      <c r="O28" s="93"/>
      <c r="P28" s="91">
        <v>210.08117000000001</v>
      </c>
      <c r="Q28" s="82"/>
      <c r="R28" s="92">
        <f t="shared" ref="R28:R30" si="2">P28/$P$11</f>
        <v>8.3700130605023362E-2</v>
      </c>
      <c r="S28" s="92">
        <f>P28/'סכום נכסי הקרן'!$C$42</f>
        <v>9.6793858075502502E-4</v>
      </c>
    </row>
    <row r="29" spans="2:19">
      <c r="B29" s="109" t="s">
        <v>1511</v>
      </c>
      <c r="C29" s="84" t="s">
        <v>1512</v>
      </c>
      <c r="D29" s="97" t="s">
        <v>1484</v>
      </c>
      <c r="E29" s="84" t="s">
        <v>909</v>
      </c>
      <c r="F29" s="97" t="s">
        <v>195</v>
      </c>
      <c r="G29" s="84" t="s">
        <v>483</v>
      </c>
      <c r="H29" s="84" t="s">
        <v>366</v>
      </c>
      <c r="I29" s="107">
        <v>42954</v>
      </c>
      <c r="J29" s="96">
        <v>1.66</v>
      </c>
      <c r="K29" s="97" t="s">
        <v>168</v>
      </c>
      <c r="L29" s="98">
        <v>3.7000000000000005E-2</v>
      </c>
      <c r="M29" s="95">
        <v>3.9299999999999995E-2</v>
      </c>
      <c r="N29" s="94">
        <v>8743</v>
      </c>
      <c r="O29" s="96">
        <v>100.76</v>
      </c>
      <c r="P29" s="94">
        <v>33.01782</v>
      </c>
      <c r="Q29" s="95">
        <v>1.3009642283197428E-4</v>
      </c>
      <c r="R29" s="95">
        <f t="shared" si="2"/>
        <v>1.3154895540105533E-2</v>
      </c>
      <c r="S29" s="95">
        <f>P29/'סכום נכסי הקרן'!$C$42</f>
        <v>1.5212796953874961E-4</v>
      </c>
    </row>
    <row r="30" spans="2:19">
      <c r="B30" s="109" t="s">
        <v>1513</v>
      </c>
      <c r="C30" s="84" t="s">
        <v>1514</v>
      </c>
      <c r="D30" s="97" t="s">
        <v>1484</v>
      </c>
      <c r="E30" s="84" t="s">
        <v>909</v>
      </c>
      <c r="F30" s="97" t="s">
        <v>195</v>
      </c>
      <c r="G30" s="84" t="s">
        <v>483</v>
      </c>
      <c r="H30" s="84" t="s">
        <v>366</v>
      </c>
      <c r="I30" s="107">
        <v>42625</v>
      </c>
      <c r="J30" s="96">
        <v>3.41</v>
      </c>
      <c r="K30" s="97" t="s">
        <v>168</v>
      </c>
      <c r="L30" s="98">
        <v>4.4500000000000005E-2</v>
      </c>
      <c r="M30" s="95">
        <v>4.9599999999999991E-2</v>
      </c>
      <c r="N30" s="94">
        <v>47351</v>
      </c>
      <c r="O30" s="96">
        <v>99.77</v>
      </c>
      <c r="P30" s="94">
        <v>177.06335000000001</v>
      </c>
      <c r="Q30" s="95">
        <v>3.453046354268613E-4</v>
      </c>
      <c r="R30" s="95">
        <f t="shared" si="2"/>
        <v>7.0545235064917819E-2</v>
      </c>
      <c r="S30" s="95">
        <f>P30/'סכום נכסי הקרן'!$C$42</f>
        <v>8.1581061121627544E-4</v>
      </c>
    </row>
    <row r="31" spans="2:19">
      <c r="B31" s="111"/>
      <c r="C31" s="112"/>
      <c r="D31" s="112"/>
      <c r="E31" s="112"/>
      <c r="F31" s="112"/>
      <c r="G31" s="112"/>
      <c r="H31" s="112"/>
      <c r="I31" s="112"/>
      <c r="J31" s="113"/>
      <c r="K31" s="112"/>
      <c r="L31" s="112"/>
      <c r="M31" s="114"/>
      <c r="N31" s="115"/>
      <c r="O31" s="113"/>
      <c r="P31" s="112"/>
      <c r="Q31" s="112"/>
      <c r="R31" s="114"/>
      <c r="S31" s="112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253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119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99" t="s">
        <v>236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99" t="s">
        <v>244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3 B38:B130">
    <cfRule type="cellIs" dxfId="62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workbookViewId="0">
      <selection activeCell="A11" sqref="A11:XFD15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855468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184</v>
      </c>
      <c r="C1" s="78" t="s" vm="1">
        <v>254</v>
      </c>
    </row>
    <row r="2" spans="2:98">
      <c r="B2" s="57" t="s">
        <v>183</v>
      </c>
      <c r="C2" s="78" t="s">
        <v>255</v>
      </c>
    </row>
    <row r="3" spans="2:98">
      <c r="B3" s="57" t="s">
        <v>185</v>
      </c>
      <c r="C3" s="78" t="s">
        <v>256</v>
      </c>
    </row>
    <row r="4" spans="2:98">
      <c r="B4" s="57" t="s">
        <v>186</v>
      </c>
      <c r="C4" s="78">
        <v>2144</v>
      </c>
    </row>
    <row r="6" spans="2:98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2:98" ht="26.25" customHeight="1">
      <c r="B7" s="165" t="s">
        <v>96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7"/>
    </row>
    <row r="8" spans="2:98" s="3" customFormat="1" ht="78.75">
      <c r="B8" s="23" t="s">
        <v>123</v>
      </c>
      <c r="C8" s="31" t="s">
        <v>46</v>
      </c>
      <c r="D8" s="31" t="s">
        <v>125</v>
      </c>
      <c r="E8" s="31" t="s">
        <v>124</v>
      </c>
      <c r="F8" s="31" t="s">
        <v>68</v>
      </c>
      <c r="G8" s="31" t="s">
        <v>108</v>
      </c>
      <c r="H8" s="31" t="s">
        <v>238</v>
      </c>
      <c r="I8" s="31" t="s">
        <v>237</v>
      </c>
      <c r="J8" s="31" t="s">
        <v>117</v>
      </c>
      <c r="K8" s="31" t="s">
        <v>62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245</v>
      </c>
      <c r="I9" s="33"/>
      <c r="J9" s="33" t="s">
        <v>241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</row>
    <row r="12" spans="2:98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253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119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99" t="s">
        <v>244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C110" s="1"/>
      <c r="D110" s="1"/>
      <c r="E110" s="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4"/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3"/>
      <c r="C401" s="1"/>
      <c r="D401" s="1"/>
      <c r="E401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1:XFD1048576 D17:AF20 AH17:XFD20 D1:XFD16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184</v>
      </c>
      <c r="C1" s="78" t="s" vm="1">
        <v>254</v>
      </c>
    </row>
    <row r="2" spans="2:55">
      <c r="B2" s="57" t="s">
        <v>183</v>
      </c>
      <c r="C2" s="78" t="s">
        <v>255</v>
      </c>
    </row>
    <row r="3" spans="2:55">
      <c r="B3" s="57" t="s">
        <v>185</v>
      </c>
      <c r="C3" s="78" t="s">
        <v>256</v>
      </c>
    </row>
    <row r="4" spans="2:55">
      <c r="B4" s="57" t="s">
        <v>186</v>
      </c>
      <c r="C4" s="78">
        <v>2144</v>
      </c>
    </row>
    <row r="6" spans="2:55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5" ht="26.25" customHeight="1">
      <c r="B7" s="165" t="s">
        <v>103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5" s="3" customFormat="1" ht="78.75">
      <c r="B8" s="23" t="s">
        <v>123</v>
      </c>
      <c r="C8" s="31" t="s">
        <v>46</v>
      </c>
      <c r="D8" s="31" t="s">
        <v>108</v>
      </c>
      <c r="E8" s="31" t="s">
        <v>109</v>
      </c>
      <c r="F8" s="31" t="s">
        <v>238</v>
      </c>
      <c r="G8" s="31" t="s">
        <v>237</v>
      </c>
      <c r="H8" s="31" t="s">
        <v>117</v>
      </c>
      <c r="I8" s="31" t="s">
        <v>62</v>
      </c>
      <c r="J8" s="31" t="s">
        <v>187</v>
      </c>
      <c r="K8" s="32" t="s">
        <v>189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245</v>
      </c>
      <c r="G9" s="33"/>
      <c r="H9" s="33" t="s">
        <v>241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119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236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244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184</v>
      </c>
      <c r="C1" s="78" t="s" vm="1">
        <v>254</v>
      </c>
    </row>
    <row r="2" spans="2:59">
      <c r="B2" s="57" t="s">
        <v>183</v>
      </c>
      <c r="C2" s="78" t="s">
        <v>255</v>
      </c>
    </row>
    <row r="3" spans="2:59">
      <c r="B3" s="57" t="s">
        <v>185</v>
      </c>
      <c r="C3" s="78" t="s">
        <v>256</v>
      </c>
    </row>
    <row r="4" spans="2:59">
      <c r="B4" s="57" t="s">
        <v>186</v>
      </c>
      <c r="C4" s="78">
        <v>2144</v>
      </c>
    </row>
    <row r="6" spans="2:59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9" ht="26.25" customHeight="1">
      <c r="B7" s="165" t="s">
        <v>104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9" s="3" customFormat="1" ht="78.75">
      <c r="B8" s="23" t="s">
        <v>123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238</v>
      </c>
      <c r="H8" s="31" t="s">
        <v>237</v>
      </c>
      <c r="I8" s="31" t="s">
        <v>117</v>
      </c>
      <c r="J8" s="31" t="s">
        <v>62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6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6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91</v>
      </c>
      <c r="C6" s="14" t="s">
        <v>46</v>
      </c>
      <c r="E6" s="14" t="s">
        <v>124</v>
      </c>
      <c r="I6" s="14" t="s">
        <v>15</v>
      </c>
      <c r="J6" s="14" t="s">
        <v>69</v>
      </c>
      <c r="M6" s="14" t="s">
        <v>108</v>
      </c>
      <c r="Q6" s="14" t="s">
        <v>17</v>
      </c>
      <c r="R6" s="14" t="s">
        <v>19</v>
      </c>
      <c r="U6" s="14" t="s">
        <v>65</v>
      </c>
      <c r="W6" s="15" t="s">
        <v>61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46</v>
      </c>
      <c r="D8" s="31" t="s">
        <v>126</v>
      </c>
      <c r="I8" s="31" t="s">
        <v>15</v>
      </c>
      <c r="J8" s="31" t="s">
        <v>69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65</v>
      </c>
      <c r="V8" s="31" t="s">
        <v>62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46</v>
      </c>
      <c r="D9" s="14" t="s">
        <v>126</v>
      </c>
      <c r="E9" s="42" t="s">
        <v>124</v>
      </c>
      <c r="G9" s="14" t="s">
        <v>68</v>
      </c>
      <c r="I9" s="14" t="s">
        <v>15</v>
      </c>
      <c r="J9" s="14" t="s">
        <v>69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65</v>
      </c>
      <c r="V9" s="14" t="s">
        <v>62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46</v>
      </c>
      <c r="D10" s="14" t="s">
        <v>126</v>
      </c>
      <c r="E10" s="42" t="s">
        <v>124</v>
      </c>
      <c r="G10" s="31" t="s">
        <v>68</v>
      </c>
      <c r="I10" s="31" t="s">
        <v>15</v>
      </c>
      <c r="J10" s="31" t="s">
        <v>69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65</v>
      </c>
      <c r="V10" s="14" t="s">
        <v>62</v>
      </c>
      <c r="W10" s="32" t="s">
        <v>118</v>
      </c>
    </row>
    <row r="11" spans="2:25" ht="31.5">
      <c r="B11" s="49" t="str">
        <f>מניות!B7</f>
        <v>4. מניות</v>
      </c>
      <c r="C11" s="31" t="s">
        <v>46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65</v>
      </c>
      <c r="V11" s="14" t="s">
        <v>62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46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65</v>
      </c>
      <c r="V12" s="31" t="s">
        <v>62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46</v>
      </c>
      <c r="D13" s="31" t="s">
        <v>126</v>
      </c>
      <c r="G13" s="31" t="s">
        <v>68</v>
      </c>
      <c r="H13" s="31" t="s">
        <v>108</v>
      </c>
      <c r="S13" s="31" t="s">
        <v>0</v>
      </c>
      <c r="T13" s="31" t="s">
        <v>112</v>
      </c>
      <c r="U13" s="31" t="s">
        <v>65</v>
      </c>
      <c r="V13" s="31" t="s">
        <v>62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46</v>
      </c>
      <c r="D14" s="31" t="s">
        <v>126</v>
      </c>
      <c r="G14" s="31" t="s">
        <v>68</v>
      </c>
      <c r="H14" s="31" t="s">
        <v>108</v>
      </c>
      <c r="S14" s="31" t="s">
        <v>0</v>
      </c>
      <c r="T14" s="31" t="s">
        <v>112</v>
      </c>
      <c r="U14" s="31" t="s">
        <v>65</v>
      </c>
      <c r="V14" s="31" t="s">
        <v>62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46</v>
      </c>
      <c r="D15" s="31" t="s">
        <v>126</v>
      </c>
      <c r="G15" s="31" t="s">
        <v>68</v>
      </c>
      <c r="H15" s="31" t="s">
        <v>108</v>
      </c>
      <c r="S15" s="31" t="s">
        <v>0</v>
      </c>
      <c r="T15" s="31" t="s">
        <v>112</v>
      </c>
      <c r="U15" s="31" t="s">
        <v>65</v>
      </c>
      <c r="V15" s="31" t="s">
        <v>62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46</v>
      </c>
      <c r="D16" s="31" t="s">
        <v>126</v>
      </c>
      <c r="G16" s="31" t="s">
        <v>68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46</v>
      </c>
      <c r="F17" s="14" t="s">
        <v>53</v>
      </c>
      <c r="I17" s="31" t="s">
        <v>15</v>
      </c>
      <c r="J17" s="31" t="s">
        <v>69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65</v>
      </c>
      <c r="V17" s="31" t="s">
        <v>62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62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46</v>
      </c>
      <c r="D20" s="42" t="s">
        <v>125</v>
      </c>
      <c r="E20" s="42" t="s">
        <v>124</v>
      </c>
      <c r="G20" s="31" t="s">
        <v>68</v>
      </c>
      <c r="I20" s="31" t="s">
        <v>15</v>
      </c>
      <c r="J20" s="31" t="s">
        <v>69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62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46</v>
      </c>
      <c r="D21" s="42" t="s">
        <v>125</v>
      </c>
      <c r="E21" s="42" t="s">
        <v>124</v>
      </c>
      <c r="G21" s="31" t="s">
        <v>68</v>
      </c>
      <c r="I21" s="31" t="s">
        <v>15</v>
      </c>
      <c r="J21" s="31" t="s">
        <v>69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62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46</v>
      </c>
      <c r="D22" s="42" t="s">
        <v>125</v>
      </c>
      <c r="E22" s="42" t="s">
        <v>124</v>
      </c>
      <c r="G22" s="31" t="s">
        <v>68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62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62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62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46</v>
      </c>
      <c r="G25" s="31" t="s">
        <v>68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62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46</v>
      </c>
      <c r="F27" s="31" t="s">
        <v>53</v>
      </c>
      <c r="I27" s="31" t="s">
        <v>15</v>
      </c>
      <c r="J27" s="31" t="s">
        <v>69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62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46</v>
      </c>
      <c r="E29" s="31" t="s">
        <v>124</v>
      </c>
      <c r="I29" s="31" t="s">
        <v>15</v>
      </c>
      <c r="J29" s="31" t="s">
        <v>69</v>
      </c>
      <c r="L29" s="31" t="s">
        <v>18</v>
      </c>
      <c r="M29" s="31" t="s">
        <v>108</v>
      </c>
      <c r="O29" s="50" t="s">
        <v>55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57</v>
      </c>
      <c r="N30" s="50" t="s">
        <v>92</v>
      </c>
      <c r="P30" s="51" t="s">
        <v>58</v>
      </c>
      <c r="U30" s="31" t="s">
        <v>117</v>
      </c>
      <c r="V30" s="15" t="s">
        <v>61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56</v>
      </c>
      <c r="U31" s="31" t="s">
        <v>117</v>
      </c>
      <c r="V31" s="15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184</v>
      </c>
      <c r="C1" s="78" t="s" vm="1">
        <v>254</v>
      </c>
    </row>
    <row r="2" spans="2:54">
      <c r="B2" s="57" t="s">
        <v>183</v>
      </c>
      <c r="C2" s="78" t="s">
        <v>255</v>
      </c>
    </row>
    <row r="3" spans="2:54">
      <c r="B3" s="57" t="s">
        <v>185</v>
      </c>
      <c r="C3" s="78" t="s">
        <v>256</v>
      </c>
    </row>
    <row r="4" spans="2:54">
      <c r="B4" s="57" t="s">
        <v>186</v>
      </c>
      <c r="C4" s="78">
        <v>2144</v>
      </c>
    </row>
    <row r="6" spans="2:54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4" ht="26.25" customHeight="1">
      <c r="B7" s="165" t="s">
        <v>105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4" s="3" customFormat="1" ht="78.75">
      <c r="B8" s="23" t="s">
        <v>123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238</v>
      </c>
      <c r="H8" s="31" t="s">
        <v>237</v>
      </c>
      <c r="I8" s="31" t="s">
        <v>117</v>
      </c>
      <c r="J8" s="31" t="s">
        <v>62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10" zoomScaleNormal="100" workbookViewId="0">
      <selection activeCell="E32" sqref="E32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184</v>
      </c>
      <c r="C1" s="78" t="s" vm="1">
        <v>254</v>
      </c>
    </row>
    <row r="2" spans="2:51">
      <c r="B2" s="57" t="s">
        <v>183</v>
      </c>
      <c r="C2" s="78" t="s">
        <v>255</v>
      </c>
    </row>
    <row r="3" spans="2:51">
      <c r="B3" s="57" t="s">
        <v>185</v>
      </c>
      <c r="C3" s="78" t="s">
        <v>256</v>
      </c>
    </row>
    <row r="4" spans="2:51">
      <c r="B4" s="57" t="s">
        <v>186</v>
      </c>
      <c r="C4" s="78">
        <v>2144</v>
      </c>
    </row>
    <row r="6" spans="2:51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1" ht="26.25" customHeight="1">
      <c r="B7" s="165" t="s">
        <v>106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1" s="3" customFormat="1" ht="63">
      <c r="B8" s="23" t="s">
        <v>123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238</v>
      </c>
      <c r="H8" s="31" t="s">
        <v>237</v>
      </c>
      <c r="I8" s="31" t="s">
        <v>117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245</v>
      </c>
      <c r="H9" s="17"/>
      <c r="I9" s="17" t="s">
        <v>241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1" t="s">
        <v>50</v>
      </c>
      <c r="C11" s="122"/>
      <c r="D11" s="122"/>
      <c r="E11" s="122"/>
      <c r="F11" s="122"/>
      <c r="G11" s="124"/>
      <c r="H11" s="126"/>
      <c r="I11" s="124">
        <v>-879.81080000000009</v>
      </c>
      <c r="J11" s="123">
        <f>I11/$I$11</f>
        <v>1</v>
      </c>
      <c r="K11" s="123">
        <f>I11/'סכום נכסי הקרן'!$C$42</f>
        <v>-4.0536846642892522E-3</v>
      </c>
      <c r="AW11" s="100"/>
    </row>
    <row r="12" spans="2:51" s="100" customFormat="1" ht="19.5" customHeight="1">
      <c r="B12" s="125" t="s">
        <v>35</v>
      </c>
      <c r="C12" s="122"/>
      <c r="D12" s="122"/>
      <c r="E12" s="122"/>
      <c r="F12" s="122"/>
      <c r="G12" s="124"/>
      <c r="H12" s="126"/>
      <c r="I12" s="124">
        <v>-879.81080000000009</v>
      </c>
      <c r="J12" s="123">
        <f t="shared" ref="J12:J18" si="0">I12/$I$11</f>
        <v>1</v>
      </c>
      <c r="K12" s="123">
        <f>I12/'סכום נכסי הקרן'!$C$42</f>
        <v>-4.0536846642892522E-3</v>
      </c>
    </row>
    <row r="13" spans="2:51">
      <c r="B13" s="102" t="s">
        <v>1516</v>
      </c>
      <c r="C13" s="82"/>
      <c r="D13" s="82"/>
      <c r="E13" s="82"/>
      <c r="F13" s="82"/>
      <c r="G13" s="91"/>
      <c r="H13" s="93"/>
      <c r="I13" s="91">
        <v>-883.24079000000006</v>
      </c>
      <c r="J13" s="92">
        <f t="shared" si="0"/>
        <v>1.0038985540982219</v>
      </c>
      <c r="K13" s="92">
        <f>I13/'סכום נכסי הקרן'!$C$42</f>
        <v>-4.0694881732501161E-3</v>
      </c>
    </row>
    <row r="14" spans="2:51">
      <c r="B14" s="87" t="s">
        <v>1517</v>
      </c>
      <c r="C14" s="84" t="s">
        <v>1518</v>
      </c>
      <c r="D14" s="97" t="s">
        <v>1515</v>
      </c>
      <c r="E14" s="97" t="s">
        <v>168</v>
      </c>
      <c r="F14" s="107">
        <v>43269</v>
      </c>
      <c r="G14" s="94">
        <v>1766000</v>
      </c>
      <c r="H14" s="96">
        <v>-4.8723000000000001</v>
      </c>
      <c r="I14" s="94">
        <v>-86.045229999999989</v>
      </c>
      <c r="J14" s="95">
        <f t="shared" si="0"/>
        <v>9.7799697389484172E-2</v>
      </c>
      <c r="K14" s="95">
        <f>I14/'סכום נכסי הקרן'!$C$42</f>
        <v>-3.9644913347988155E-4</v>
      </c>
    </row>
    <row r="15" spans="2:51">
      <c r="B15" s="87" t="s">
        <v>1517</v>
      </c>
      <c r="C15" s="84" t="s">
        <v>1519</v>
      </c>
      <c r="D15" s="97" t="s">
        <v>1515</v>
      </c>
      <c r="E15" s="97" t="s">
        <v>168</v>
      </c>
      <c r="F15" s="107">
        <v>43255</v>
      </c>
      <c r="G15" s="94">
        <v>11306984</v>
      </c>
      <c r="H15" s="96">
        <v>-6.9934000000000003</v>
      </c>
      <c r="I15" s="94">
        <v>-790.73752999999999</v>
      </c>
      <c r="J15" s="95">
        <f t="shared" si="0"/>
        <v>0.8987586081007416</v>
      </c>
      <c r="K15" s="95">
        <f>I15/'סכום נכסי הקרן'!$C$42</f>
        <v>-3.6432839865559296E-3</v>
      </c>
    </row>
    <row r="16" spans="2:51" s="7" customFormat="1">
      <c r="B16" s="87" t="s">
        <v>1517</v>
      </c>
      <c r="C16" s="84" t="s">
        <v>1520</v>
      </c>
      <c r="D16" s="97" t="s">
        <v>1515</v>
      </c>
      <c r="E16" s="97" t="s">
        <v>168</v>
      </c>
      <c r="F16" s="107">
        <v>43388</v>
      </c>
      <c r="G16" s="94">
        <v>539340</v>
      </c>
      <c r="H16" s="96">
        <v>-3.7984</v>
      </c>
      <c r="I16" s="94">
        <v>-20.486470000000001</v>
      </c>
      <c r="J16" s="95">
        <f t="shared" si="0"/>
        <v>2.3285085838909911E-2</v>
      </c>
      <c r="K16" s="95">
        <f>I16/'סכום נכסי הקרן'!$C$42</f>
        <v>-9.4390395371847928E-5</v>
      </c>
      <c r="AW16" s="1"/>
      <c r="AY16" s="1"/>
    </row>
    <row r="17" spans="2:51" s="7" customFormat="1">
      <c r="B17" s="87" t="s">
        <v>1517</v>
      </c>
      <c r="C17" s="84" t="s">
        <v>1521</v>
      </c>
      <c r="D17" s="97" t="s">
        <v>1515</v>
      </c>
      <c r="E17" s="97" t="s">
        <v>168</v>
      </c>
      <c r="F17" s="107">
        <v>43396</v>
      </c>
      <c r="G17" s="94">
        <v>360950</v>
      </c>
      <c r="H17" s="96">
        <v>-2.8586</v>
      </c>
      <c r="I17" s="94">
        <v>-10.31823</v>
      </c>
      <c r="J17" s="95">
        <f t="shared" si="0"/>
        <v>1.1727782836946306E-2</v>
      </c>
      <c r="K17" s="95">
        <f>I17/'סכום נכסי הקרן'!$C$42</f>
        <v>-4.7540733432243936E-5</v>
      </c>
      <c r="AW17" s="1"/>
      <c r="AY17" s="1"/>
    </row>
    <row r="18" spans="2:51" s="7" customFormat="1">
      <c r="B18" s="87" t="s">
        <v>1517</v>
      </c>
      <c r="C18" s="84" t="s">
        <v>1522</v>
      </c>
      <c r="D18" s="97" t="s">
        <v>1515</v>
      </c>
      <c r="E18" s="97" t="s">
        <v>168</v>
      </c>
      <c r="F18" s="107">
        <v>43433</v>
      </c>
      <c r="G18" s="94">
        <v>1874000</v>
      </c>
      <c r="H18" s="96">
        <v>1.2991999999999999</v>
      </c>
      <c r="I18" s="94">
        <v>24.34667</v>
      </c>
      <c r="J18" s="95">
        <f t="shared" si="0"/>
        <v>-2.7672620067860042E-2</v>
      </c>
      <c r="K18" s="95">
        <f>I18/'סכום נכסי הקרן'!$C$42</f>
        <v>1.1217607558978724E-4</v>
      </c>
      <c r="AW18" s="1"/>
      <c r="AY18" s="1"/>
    </row>
    <row r="19" spans="2:51">
      <c r="B19" s="83"/>
      <c r="C19" s="84"/>
      <c r="D19" s="84"/>
      <c r="E19" s="84"/>
      <c r="F19" s="84"/>
      <c r="G19" s="94"/>
      <c r="H19" s="96"/>
      <c r="I19" s="84"/>
      <c r="J19" s="95"/>
      <c r="K19" s="84"/>
    </row>
    <row r="20" spans="2:51">
      <c r="B20" s="102" t="s">
        <v>233</v>
      </c>
      <c r="C20" s="82"/>
      <c r="D20" s="82"/>
      <c r="E20" s="82"/>
      <c r="F20" s="82"/>
      <c r="G20" s="91"/>
      <c r="H20" s="93"/>
      <c r="I20" s="91">
        <v>5.9245600000000005</v>
      </c>
      <c r="J20" s="92">
        <f t="shared" ref="J20:J27" si="1">I20/$I$11</f>
        <v>-6.7339023344564538E-3</v>
      </c>
      <c r="K20" s="92">
        <f>I20/'סכום נכסי הקרן'!$C$42</f>
        <v>2.7297116624007719E-5</v>
      </c>
    </row>
    <row r="21" spans="2:51">
      <c r="B21" s="87" t="s">
        <v>1523</v>
      </c>
      <c r="C21" s="84" t="s">
        <v>1524</v>
      </c>
      <c r="D21" s="97" t="s">
        <v>1515</v>
      </c>
      <c r="E21" s="97" t="s">
        <v>170</v>
      </c>
      <c r="F21" s="107">
        <v>43348</v>
      </c>
      <c r="G21" s="94">
        <v>309002.36</v>
      </c>
      <c r="H21" s="96">
        <v>2.1343000000000001</v>
      </c>
      <c r="I21" s="94">
        <v>6.59504</v>
      </c>
      <c r="J21" s="95">
        <f t="shared" si="1"/>
        <v>-7.4959752710469108E-3</v>
      </c>
      <c r="K21" s="95">
        <f>I21/'סכום נכסי הקרן'!$C$42</f>
        <v>3.0386320000134328E-5</v>
      </c>
    </row>
    <row r="22" spans="2:51">
      <c r="B22" s="87" t="s">
        <v>1523</v>
      </c>
      <c r="C22" s="84" t="s">
        <v>1525</v>
      </c>
      <c r="D22" s="97" t="s">
        <v>1515</v>
      </c>
      <c r="E22" s="97" t="s">
        <v>170</v>
      </c>
      <c r="F22" s="107">
        <v>43410</v>
      </c>
      <c r="G22" s="94">
        <v>429160</v>
      </c>
      <c r="H22" s="96">
        <v>-0.56859999999999999</v>
      </c>
      <c r="I22" s="94">
        <v>-2.4403600000000001</v>
      </c>
      <c r="J22" s="95">
        <f t="shared" si="1"/>
        <v>2.7737327161703402E-3</v>
      </c>
      <c r="K22" s="95">
        <f>I22/'סכום נכסי הקרן'!$C$42</f>
        <v>-1.124383777437708E-5</v>
      </c>
    </row>
    <row r="23" spans="2:51">
      <c r="B23" s="87" t="s">
        <v>1523</v>
      </c>
      <c r="C23" s="84" t="s">
        <v>1526</v>
      </c>
      <c r="D23" s="97" t="s">
        <v>1515</v>
      </c>
      <c r="E23" s="97" t="s">
        <v>170</v>
      </c>
      <c r="F23" s="107">
        <v>43402</v>
      </c>
      <c r="G23" s="94">
        <v>1195389.4099999999</v>
      </c>
      <c r="H23" s="96">
        <v>0.38929999999999998</v>
      </c>
      <c r="I23" s="94">
        <v>4.6540799999999996</v>
      </c>
      <c r="J23" s="95">
        <f t="shared" si="1"/>
        <v>-5.2898645936148986E-3</v>
      </c>
      <c r="K23" s="95">
        <f>I23/'סכום נכסי הקרן'!$C$42</f>
        <v>2.144344297930341E-5</v>
      </c>
    </row>
    <row r="24" spans="2:51">
      <c r="B24" s="87" t="s">
        <v>1523</v>
      </c>
      <c r="C24" s="84" t="s">
        <v>1527</v>
      </c>
      <c r="D24" s="97" t="s">
        <v>1515</v>
      </c>
      <c r="E24" s="97" t="s">
        <v>171</v>
      </c>
      <c r="F24" s="107">
        <v>43430</v>
      </c>
      <c r="G24" s="94">
        <v>431406</v>
      </c>
      <c r="H24" s="96">
        <v>-0.5302</v>
      </c>
      <c r="I24" s="94">
        <v>-2.28735</v>
      </c>
      <c r="J24" s="95">
        <f t="shared" si="1"/>
        <v>2.5998203250062399E-3</v>
      </c>
      <c r="K24" s="95">
        <f>I24/'סכום נכסי הקרן'!$C$42</f>
        <v>-1.0538851781385293E-5</v>
      </c>
    </row>
    <row r="25" spans="2:51">
      <c r="B25" s="87" t="s">
        <v>1523</v>
      </c>
      <c r="C25" s="84" t="s">
        <v>1528</v>
      </c>
      <c r="D25" s="97" t="s">
        <v>1515</v>
      </c>
      <c r="E25" s="97" t="s">
        <v>170</v>
      </c>
      <c r="F25" s="107">
        <v>43438</v>
      </c>
      <c r="G25" s="94">
        <v>300412</v>
      </c>
      <c r="H25" s="96">
        <v>0.17330000000000001</v>
      </c>
      <c r="I25" s="94">
        <v>0.52070000000000005</v>
      </c>
      <c r="J25" s="95">
        <f t="shared" si="1"/>
        <v>-5.918317892892426E-4</v>
      </c>
      <c r="K25" s="95">
        <f>I25/'סכום נכסי הקרן'!$C$42</f>
        <v>2.3990994480806707E-6</v>
      </c>
    </row>
    <row r="26" spans="2:51">
      <c r="B26" s="87" t="s">
        <v>1523</v>
      </c>
      <c r="C26" s="84" t="s">
        <v>1529</v>
      </c>
      <c r="D26" s="97" t="s">
        <v>1515</v>
      </c>
      <c r="E26" s="97" t="s">
        <v>170</v>
      </c>
      <c r="F26" s="107">
        <v>43438</v>
      </c>
      <c r="G26" s="94">
        <v>343328</v>
      </c>
      <c r="H26" s="96">
        <v>-4.8399999999999999E-2</v>
      </c>
      <c r="I26" s="94">
        <v>-0.16603999999999999</v>
      </c>
      <c r="J26" s="95">
        <f t="shared" si="1"/>
        <v>1.8872239349641988E-4</v>
      </c>
      <c r="K26" s="95">
        <f>I26/'סכום נכסי הקרן'!$C$42</f>
        <v>-7.6502107232439888E-7</v>
      </c>
    </row>
    <row r="27" spans="2:51">
      <c r="B27" s="87" t="s">
        <v>1523</v>
      </c>
      <c r="C27" s="84" t="s">
        <v>1530</v>
      </c>
      <c r="D27" s="97" t="s">
        <v>1515</v>
      </c>
      <c r="E27" s="97" t="s">
        <v>171</v>
      </c>
      <c r="F27" s="107">
        <v>43440</v>
      </c>
      <c r="G27" s="94">
        <v>434137.59</v>
      </c>
      <c r="H27" s="96">
        <v>-0.21920000000000001</v>
      </c>
      <c r="I27" s="94">
        <v>-0.95150999999999997</v>
      </c>
      <c r="J27" s="95">
        <f t="shared" si="1"/>
        <v>1.0814938848216001E-3</v>
      </c>
      <c r="K27" s="95">
        <f>I27/'סכום נכסי הקרן'!$C$42</f>
        <v>-4.3840351754239265E-6</v>
      </c>
    </row>
    <row r="28" spans="2:51">
      <c r="B28" s="83"/>
      <c r="C28" s="84"/>
      <c r="D28" s="84"/>
      <c r="E28" s="84"/>
      <c r="F28" s="84"/>
      <c r="G28" s="94"/>
      <c r="H28" s="96"/>
      <c r="I28" s="84"/>
      <c r="J28" s="95"/>
      <c r="K28" s="84"/>
    </row>
    <row r="29" spans="2:51">
      <c r="B29" s="102" t="s">
        <v>232</v>
      </c>
      <c r="C29" s="82"/>
      <c r="D29" s="82"/>
      <c r="E29" s="82"/>
      <c r="F29" s="82"/>
      <c r="G29" s="91"/>
      <c r="H29" s="93"/>
      <c r="I29" s="91">
        <v>-2.49457</v>
      </c>
      <c r="J29" s="92">
        <f t="shared" ref="J29:J30" si="2">I29/$I$11</f>
        <v>2.8353482362344262E-3</v>
      </c>
      <c r="K29" s="92">
        <f>I29/'סכום נכסי הקרן'!$C$42</f>
        <v>-1.1493607663143074E-5</v>
      </c>
    </row>
    <row r="30" spans="2:51">
      <c r="B30" s="87" t="s">
        <v>1615</v>
      </c>
      <c r="C30" s="84" t="s">
        <v>1531</v>
      </c>
      <c r="D30" s="97" t="s">
        <v>1515</v>
      </c>
      <c r="E30" s="97" t="s">
        <v>169</v>
      </c>
      <c r="F30" s="107">
        <v>43108</v>
      </c>
      <c r="G30" s="94">
        <v>115.22</v>
      </c>
      <c r="H30" s="96">
        <v>991.34950000000003</v>
      </c>
      <c r="I30" s="94">
        <v>-2.49457</v>
      </c>
      <c r="J30" s="95">
        <f t="shared" si="2"/>
        <v>2.8353482362344262E-3</v>
      </c>
      <c r="K30" s="95">
        <f>I30/'סכום נכסי הקרן'!$C$42</f>
        <v>-1.1493607663143074E-5</v>
      </c>
    </row>
    <row r="31" spans="2:51">
      <c r="B31" s="83"/>
      <c r="C31" s="84"/>
      <c r="D31" s="84"/>
      <c r="E31" s="84"/>
      <c r="F31" s="84"/>
      <c r="G31" s="94"/>
      <c r="H31" s="96"/>
      <c r="I31" s="84"/>
      <c r="J31" s="95"/>
      <c r="K31" s="84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99" t="s">
        <v>253</v>
      </c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99" t="s">
        <v>119</v>
      </c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99" t="s">
        <v>236</v>
      </c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99" t="s">
        <v>244</v>
      </c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184</v>
      </c>
      <c r="C1" s="78" t="s" vm="1">
        <v>254</v>
      </c>
    </row>
    <row r="2" spans="2:78">
      <c r="B2" s="57" t="s">
        <v>183</v>
      </c>
      <c r="C2" s="78" t="s">
        <v>255</v>
      </c>
    </row>
    <row r="3" spans="2:78">
      <c r="B3" s="57" t="s">
        <v>185</v>
      </c>
      <c r="C3" s="78" t="s">
        <v>256</v>
      </c>
    </row>
    <row r="4" spans="2:78">
      <c r="B4" s="57" t="s">
        <v>186</v>
      </c>
      <c r="C4" s="78">
        <v>2144</v>
      </c>
    </row>
    <row r="6" spans="2:78" ht="26.25" customHeight="1">
      <c r="B6" s="165" t="s">
        <v>215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78" ht="26.25" customHeight="1">
      <c r="B7" s="165" t="s">
        <v>107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78" s="3" customFormat="1" ht="47.25">
      <c r="B8" s="23" t="s">
        <v>123</v>
      </c>
      <c r="C8" s="31" t="s">
        <v>46</v>
      </c>
      <c r="D8" s="31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117</v>
      </c>
      <c r="O8" s="31" t="s">
        <v>62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245</v>
      </c>
      <c r="M9" s="17"/>
      <c r="N9" s="17" t="s">
        <v>241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6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C84"/>
  <sheetViews>
    <sheetView rightToLeft="1" workbookViewId="0">
      <selection activeCell="B1" sqref="B1:Q1048576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29">
      <c r="B1" s="57" t="s">
        <v>184</v>
      </c>
      <c r="C1" s="78" t="s" vm="1">
        <v>254</v>
      </c>
    </row>
    <row r="2" spans="2:29">
      <c r="B2" s="57" t="s">
        <v>183</v>
      </c>
      <c r="C2" s="78" t="s">
        <v>255</v>
      </c>
    </row>
    <row r="3" spans="2:29">
      <c r="B3" s="57" t="s">
        <v>185</v>
      </c>
      <c r="C3" s="78" t="s">
        <v>256</v>
      </c>
    </row>
    <row r="4" spans="2:29">
      <c r="B4" s="57" t="s">
        <v>186</v>
      </c>
      <c r="C4" s="78">
        <v>2144</v>
      </c>
    </row>
    <row r="6" spans="2:29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29" s="3" customFormat="1" ht="63">
      <c r="B7" s="23" t="s">
        <v>123</v>
      </c>
      <c r="C7" s="31" t="s">
        <v>228</v>
      </c>
      <c r="D7" s="31" t="s">
        <v>46</v>
      </c>
      <c r="E7" s="31" t="s">
        <v>124</v>
      </c>
      <c r="F7" s="31" t="s">
        <v>15</v>
      </c>
      <c r="G7" s="31" t="s">
        <v>109</v>
      </c>
      <c r="H7" s="31" t="s">
        <v>69</v>
      </c>
      <c r="I7" s="31" t="s">
        <v>18</v>
      </c>
      <c r="J7" s="31" t="s">
        <v>108</v>
      </c>
      <c r="K7" s="14" t="s">
        <v>36</v>
      </c>
      <c r="L7" s="71" t="s">
        <v>19</v>
      </c>
      <c r="M7" s="31" t="s">
        <v>238</v>
      </c>
      <c r="N7" s="31" t="s">
        <v>237</v>
      </c>
      <c r="O7" s="31" t="s">
        <v>117</v>
      </c>
      <c r="P7" s="31" t="s">
        <v>187</v>
      </c>
      <c r="Q7" s="32" t="s">
        <v>189</v>
      </c>
    </row>
    <row r="8" spans="2:29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245</v>
      </c>
      <c r="N8" s="17"/>
      <c r="O8" s="17" t="s">
        <v>241</v>
      </c>
      <c r="P8" s="33" t="s">
        <v>20</v>
      </c>
      <c r="Q8" s="18" t="s">
        <v>20</v>
      </c>
    </row>
    <row r="9" spans="2:2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</row>
    <row r="10" spans="2:29" s="134" customFormat="1" ht="18" customHeight="1">
      <c r="B10" s="79" t="s">
        <v>41</v>
      </c>
      <c r="C10" s="80"/>
      <c r="D10" s="80"/>
      <c r="E10" s="80"/>
      <c r="F10" s="80"/>
      <c r="G10" s="80"/>
      <c r="H10" s="80"/>
      <c r="I10" s="88">
        <v>5.551080405677391</v>
      </c>
      <c r="J10" s="80"/>
      <c r="K10" s="80"/>
      <c r="L10" s="103">
        <v>3.821745624918961E-2</v>
      </c>
      <c r="M10" s="88"/>
      <c r="N10" s="90"/>
      <c r="O10" s="88">
        <f>O11+O75</f>
        <v>5534.2005300000001</v>
      </c>
      <c r="P10" s="89">
        <f>O10/$O$10</f>
        <v>1</v>
      </c>
      <c r="Q10" s="89">
        <f>O10/'[5]סכום נכסי הקרן'!$C$42</f>
        <v>2.5499089098484178E-2</v>
      </c>
      <c r="AC10" s="136"/>
    </row>
    <row r="11" spans="2:29" s="136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5.490774268393948</v>
      </c>
      <c r="J11" s="82"/>
      <c r="K11" s="82"/>
      <c r="L11" s="104">
        <v>3.7281178274157521E-2</v>
      </c>
      <c r="M11" s="91"/>
      <c r="N11" s="93"/>
      <c r="O11" s="91">
        <f>O12+O27</f>
        <v>5126.7994500000004</v>
      </c>
      <c r="P11" s="92">
        <f t="shared" ref="P11:P25" si="0">O11/$O$10</f>
        <v>0.9263848359322101</v>
      </c>
      <c r="Q11" s="92">
        <f>O11/'[5]סכום נכסי הקרן'!$C$42</f>
        <v>2.3621969470920073E-2</v>
      </c>
    </row>
    <row r="12" spans="2:29" s="136" customFormat="1">
      <c r="B12" s="102" t="s">
        <v>37</v>
      </c>
      <c r="C12" s="82"/>
      <c r="D12" s="82"/>
      <c r="E12" s="82"/>
      <c r="F12" s="82"/>
      <c r="G12" s="82"/>
      <c r="H12" s="82"/>
      <c r="I12" s="91">
        <v>8.3979368617679331</v>
      </c>
      <c r="J12" s="82"/>
      <c r="K12" s="82"/>
      <c r="L12" s="104">
        <v>3.336781473076296E-2</v>
      </c>
      <c r="M12" s="91"/>
      <c r="N12" s="93"/>
      <c r="O12" s="91">
        <f>SUM(O13:O25)</f>
        <v>2340.23297</v>
      </c>
      <c r="P12" s="92">
        <f t="shared" si="0"/>
        <v>0.42286739653071442</v>
      </c>
      <c r="Q12" s="92">
        <f>O12/'[5]סכום נכסי הקרן'!$C$42</f>
        <v>1.0782733420980727E-2</v>
      </c>
    </row>
    <row r="13" spans="2:29" s="136" customFormat="1">
      <c r="B13" s="149" t="s">
        <v>1621</v>
      </c>
      <c r="C13" s="97" t="s">
        <v>1558</v>
      </c>
      <c r="D13" s="84">
        <v>6028</v>
      </c>
      <c r="E13" s="84"/>
      <c r="F13" s="84" t="s">
        <v>1557</v>
      </c>
      <c r="G13" s="107">
        <v>43100</v>
      </c>
      <c r="H13" s="84"/>
      <c r="I13" s="94">
        <v>9.31</v>
      </c>
      <c r="J13" s="97" t="s">
        <v>169</v>
      </c>
      <c r="K13" s="98">
        <v>4.7800000000000002E-2</v>
      </c>
      <c r="L13" s="98">
        <v>4.7800000000000002E-2</v>
      </c>
      <c r="M13" s="94">
        <v>80854.559999999998</v>
      </c>
      <c r="N13" s="96">
        <v>101.36</v>
      </c>
      <c r="O13" s="94">
        <v>81.954179999999994</v>
      </c>
      <c r="P13" s="95">
        <f t="shared" si="0"/>
        <v>1.4808675536012787E-2</v>
      </c>
      <c r="Q13" s="95">
        <f>O13/'[5]סכום נכסי הקרן'!$C$42</f>
        <v>3.7760773692333298E-4</v>
      </c>
    </row>
    <row r="14" spans="2:29" s="136" customFormat="1">
      <c r="B14" s="149" t="s">
        <v>1621</v>
      </c>
      <c r="C14" s="97" t="s">
        <v>1558</v>
      </c>
      <c r="D14" s="84">
        <v>5212</v>
      </c>
      <c r="E14" s="84"/>
      <c r="F14" s="84" t="s">
        <v>1557</v>
      </c>
      <c r="G14" s="107">
        <v>42643</v>
      </c>
      <c r="H14" s="84"/>
      <c r="I14" s="94">
        <v>8.35</v>
      </c>
      <c r="J14" s="97" t="s">
        <v>169</v>
      </c>
      <c r="K14" s="98">
        <v>3.4500000000000003E-2</v>
      </c>
      <c r="L14" s="98">
        <v>3.4500000000000003E-2</v>
      </c>
      <c r="M14" s="94">
        <v>184797.97</v>
      </c>
      <c r="N14" s="96">
        <v>98.35</v>
      </c>
      <c r="O14" s="94">
        <v>181.74879999999999</v>
      </c>
      <c r="P14" s="95">
        <f t="shared" si="0"/>
        <v>3.2841021754591172E-2</v>
      </c>
      <c r="Q14" s="95">
        <f>O14/'[5]סכום נכסי הקרן'!$C$42</f>
        <v>8.3741613980557749E-4</v>
      </c>
    </row>
    <row r="15" spans="2:29" s="136" customFormat="1">
      <c r="B15" s="149" t="s">
        <v>1621</v>
      </c>
      <c r="C15" s="97" t="s">
        <v>1558</v>
      </c>
      <c r="D15" s="84">
        <v>5211</v>
      </c>
      <c r="E15" s="84"/>
      <c r="F15" s="84" t="s">
        <v>1557</v>
      </c>
      <c r="G15" s="107">
        <v>42643</v>
      </c>
      <c r="H15" s="84"/>
      <c r="I15" s="94">
        <v>5.89</v>
      </c>
      <c r="J15" s="97" t="s">
        <v>169</v>
      </c>
      <c r="K15" s="98">
        <v>3.5300000000000005E-2</v>
      </c>
      <c r="L15" s="98">
        <v>3.5300000000000005E-2</v>
      </c>
      <c r="M15" s="94">
        <v>186241.19</v>
      </c>
      <c r="N15" s="96">
        <v>101.96</v>
      </c>
      <c r="O15" s="94">
        <v>189.89151999999999</v>
      </c>
      <c r="P15" s="95">
        <f t="shared" si="0"/>
        <v>3.4312367065600348E-2</v>
      </c>
      <c r="Q15" s="95">
        <f>O15/'[5]סכום נכסי הקרן'!$C$42</f>
        <v>8.7493410498563743E-4</v>
      </c>
    </row>
    <row r="16" spans="2:29" s="136" customFormat="1">
      <c r="B16" s="149" t="s">
        <v>1621</v>
      </c>
      <c r="C16" s="97" t="s">
        <v>1558</v>
      </c>
      <c r="D16" s="84">
        <v>6027</v>
      </c>
      <c r="E16" s="84"/>
      <c r="F16" s="84" t="s">
        <v>1557</v>
      </c>
      <c r="G16" s="107">
        <v>43100</v>
      </c>
      <c r="H16" s="84"/>
      <c r="I16" s="94">
        <v>9.7199999999999989</v>
      </c>
      <c r="J16" s="97" t="s">
        <v>169</v>
      </c>
      <c r="K16" s="98">
        <v>3.4499999999999996E-2</v>
      </c>
      <c r="L16" s="98">
        <v>3.4499999999999996E-2</v>
      </c>
      <c r="M16" s="94">
        <v>303286.27</v>
      </c>
      <c r="N16" s="96">
        <v>99.81</v>
      </c>
      <c r="O16" s="94">
        <v>302.71003000000002</v>
      </c>
      <c r="P16" s="95">
        <f t="shared" si="0"/>
        <v>5.4698059522610039E-2</v>
      </c>
      <c r="Q16" s="95">
        <f>O16/'[5]סכום נכסי הקרן'!$C$42</f>
        <v>1.3947506932812243E-3</v>
      </c>
    </row>
    <row r="17" spans="2:17" s="136" customFormat="1">
      <c r="B17" s="149" t="s">
        <v>1621</v>
      </c>
      <c r="C17" s="97" t="s">
        <v>1558</v>
      </c>
      <c r="D17" s="84">
        <v>5025</v>
      </c>
      <c r="E17" s="84"/>
      <c r="F17" s="84" t="s">
        <v>1557</v>
      </c>
      <c r="G17" s="107">
        <v>42551</v>
      </c>
      <c r="H17" s="84"/>
      <c r="I17" s="94">
        <v>9.2200000000000006</v>
      </c>
      <c r="J17" s="97" t="s">
        <v>169</v>
      </c>
      <c r="K17" s="98">
        <v>3.73E-2</v>
      </c>
      <c r="L17" s="98">
        <v>3.73E-2</v>
      </c>
      <c r="M17" s="94">
        <v>175783.81</v>
      </c>
      <c r="N17" s="96">
        <v>96.76</v>
      </c>
      <c r="O17" s="94">
        <f>170.08841-0.00441</f>
        <v>170.084</v>
      </c>
      <c r="P17" s="95">
        <f t="shared" si="0"/>
        <v>3.0733255702969621E-2</v>
      </c>
      <c r="Q17" s="95">
        <f>O17/'[5]סכום נכסי הקרן'!$C$42</f>
        <v>7.8367002545651936E-4</v>
      </c>
    </row>
    <row r="18" spans="2:17" s="136" customFormat="1">
      <c r="B18" s="149" t="s">
        <v>1621</v>
      </c>
      <c r="C18" s="97" t="s">
        <v>1558</v>
      </c>
      <c r="D18" s="84">
        <v>5024</v>
      </c>
      <c r="E18" s="84"/>
      <c r="F18" s="84" t="s">
        <v>1557</v>
      </c>
      <c r="G18" s="107">
        <v>42551</v>
      </c>
      <c r="H18" s="84"/>
      <c r="I18" s="94">
        <v>7</v>
      </c>
      <c r="J18" s="97" t="s">
        <v>169</v>
      </c>
      <c r="K18" s="98">
        <v>3.8900000000000004E-2</v>
      </c>
      <c r="L18" s="98">
        <v>3.8900000000000004E-2</v>
      </c>
      <c r="M18" s="94">
        <v>142539.68</v>
      </c>
      <c r="N18" s="96">
        <v>103.46</v>
      </c>
      <c r="O18" s="94">
        <v>147.47154999999998</v>
      </c>
      <c r="P18" s="95">
        <f t="shared" si="0"/>
        <v>2.6647308712537739E-2</v>
      </c>
      <c r="Q18" s="95">
        <f>O18/'[5]סכום נכסי הקרן'!$C$42</f>
        <v>6.7948209909581361E-4</v>
      </c>
    </row>
    <row r="19" spans="2:17" s="136" customFormat="1">
      <c r="B19" s="149" t="s">
        <v>1621</v>
      </c>
      <c r="C19" s="97" t="s">
        <v>1558</v>
      </c>
      <c r="D19" s="84">
        <v>6026</v>
      </c>
      <c r="E19" s="84"/>
      <c r="F19" s="84" t="s">
        <v>1557</v>
      </c>
      <c r="G19" s="107">
        <v>43100</v>
      </c>
      <c r="H19" s="84"/>
      <c r="I19" s="94">
        <v>7.76</v>
      </c>
      <c r="J19" s="97" t="s">
        <v>169</v>
      </c>
      <c r="K19" s="98">
        <v>3.5900000000000001E-2</v>
      </c>
      <c r="L19" s="98">
        <v>3.5900000000000001E-2</v>
      </c>
      <c r="M19" s="94">
        <v>416332.29</v>
      </c>
      <c r="N19" s="96">
        <v>101.65</v>
      </c>
      <c r="O19" s="94">
        <v>423.20177000000001</v>
      </c>
      <c r="P19" s="95">
        <f t="shared" si="0"/>
        <v>7.6470262995692359E-2</v>
      </c>
      <c r="Q19" s="95">
        <f>O19/'[5]סכום נכסי הקרן'!$C$42</f>
        <v>1.9499220495116771E-3</v>
      </c>
    </row>
    <row r="20" spans="2:17" s="136" customFormat="1">
      <c r="B20" s="149" t="s">
        <v>1621</v>
      </c>
      <c r="C20" s="97" t="s">
        <v>1558</v>
      </c>
      <c r="D20" s="84">
        <v>5023</v>
      </c>
      <c r="E20" s="84"/>
      <c r="F20" s="84" t="s">
        <v>1557</v>
      </c>
      <c r="G20" s="107">
        <v>42551</v>
      </c>
      <c r="H20" s="84"/>
      <c r="I20" s="94">
        <v>9.56</v>
      </c>
      <c r="J20" s="97" t="s">
        <v>169</v>
      </c>
      <c r="K20" s="98">
        <v>3.15E-2</v>
      </c>
      <c r="L20" s="98">
        <v>3.15E-2</v>
      </c>
      <c r="M20" s="94">
        <v>157662.95000000001</v>
      </c>
      <c r="N20" s="96">
        <v>97.63</v>
      </c>
      <c r="O20" s="94">
        <f>153.92626-0.00485</f>
        <v>153.92141000000001</v>
      </c>
      <c r="P20" s="95">
        <f t="shared" si="0"/>
        <v>2.7812763409207367E-2</v>
      </c>
      <c r="Q20" s="95">
        <f>O20/'[5]סכום נכסי הקרן'!$C$42</f>
        <v>7.0920013224643917E-4</v>
      </c>
    </row>
    <row r="21" spans="2:17" s="136" customFormat="1">
      <c r="B21" s="149" t="s">
        <v>1621</v>
      </c>
      <c r="C21" s="97" t="s">
        <v>1558</v>
      </c>
      <c r="D21" s="84">
        <v>5210</v>
      </c>
      <c r="E21" s="84"/>
      <c r="F21" s="84" t="s">
        <v>1557</v>
      </c>
      <c r="G21" s="107">
        <v>42643</v>
      </c>
      <c r="H21" s="84"/>
      <c r="I21" s="94">
        <v>8.82</v>
      </c>
      <c r="J21" s="97" t="s">
        <v>169</v>
      </c>
      <c r="K21" s="98">
        <v>2.3900000000000001E-2</v>
      </c>
      <c r="L21" s="98">
        <v>2.3900000000000001E-2</v>
      </c>
      <c r="M21" s="94">
        <v>134812.82</v>
      </c>
      <c r="N21" s="96">
        <v>103.7</v>
      </c>
      <c r="O21" s="94">
        <v>139.80082999999999</v>
      </c>
      <c r="P21" s="95">
        <f t="shared" si="0"/>
        <v>2.5261251239842585E-2</v>
      </c>
      <c r="Q21" s="95">
        <f>O21/'[5]סכום נכסי הקרן'!$C$42</f>
        <v>6.4413889610394001E-4</v>
      </c>
    </row>
    <row r="22" spans="2:17" s="136" customFormat="1">
      <c r="B22" s="149" t="s">
        <v>1621</v>
      </c>
      <c r="C22" s="97" t="s">
        <v>1558</v>
      </c>
      <c r="D22" s="84">
        <v>6025</v>
      </c>
      <c r="E22" s="84"/>
      <c r="F22" s="84" t="s">
        <v>1557</v>
      </c>
      <c r="G22" s="107">
        <v>43100</v>
      </c>
      <c r="H22" s="84"/>
      <c r="I22" s="94">
        <v>9.66</v>
      </c>
      <c r="J22" s="97" t="s">
        <v>169</v>
      </c>
      <c r="K22" s="98">
        <v>3.4799999999999998E-2</v>
      </c>
      <c r="L22" s="98">
        <v>3.4799999999999998E-2</v>
      </c>
      <c r="M22" s="94">
        <v>171020.82</v>
      </c>
      <c r="N22" s="96">
        <v>105.75</v>
      </c>
      <c r="O22" s="94">
        <f>180.8545-0.01478</f>
        <v>180.83972</v>
      </c>
      <c r="P22" s="95">
        <f t="shared" si="0"/>
        <v>3.2676755932441792E-2</v>
      </c>
      <c r="Q22" s="95">
        <f>O22/'[5]סכום נכסי הקרן'!$C$42</f>
        <v>8.3322751097075472E-4</v>
      </c>
    </row>
    <row r="23" spans="2:17" s="136" customFormat="1">
      <c r="B23" s="149" t="s">
        <v>1621</v>
      </c>
      <c r="C23" s="97" t="s">
        <v>1558</v>
      </c>
      <c r="D23" s="84">
        <v>5022</v>
      </c>
      <c r="E23" s="84"/>
      <c r="F23" s="84" t="s">
        <v>1557</v>
      </c>
      <c r="G23" s="107">
        <v>42551</v>
      </c>
      <c r="H23" s="84"/>
      <c r="I23" s="94">
        <v>8.1499999999999986</v>
      </c>
      <c r="J23" s="97" t="s">
        <v>169</v>
      </c>
      <c r="K23" s="98">
        <v>2.76E-2</v>
      </c>
      <c r="L23" s="98">
        <v>2.76E-2</v>
      </c>
      <c r="M23" s="94">
        <v>116916.16</v>
      </c>
      <c r="N23" s="96">
        <v>100.78</v>
      </c>
      <c r="O23" s="94">
        <f>117.82808-0.00485</f>
        <v>117.82323</v>
      </c>
      <c r="P23" s="95">
        <f t="shared" si="0"/>
        <v>2.1290018198888792E-2</v>
      </c>
      <c r="Q23" s="95">
        <f>O23/'[5]סכום נכסי הקרן'!$C$42</f>
        <v>5.4287607096181495E-4</v>
      </c>
    </row>
    <row r="24" spans="2:17" s="136" customFormat="1">
      <c r="B24" s="149" t="s">
        <v>1621</v>
      </c>
      <c r="C24" s="97" t="s">
        <v>1558</v>
      </c>
      <c r="D24" s="84">
        <v>6024</v>
      </c>
      <c r="E24" s="84"/>
      <c r="F24" s="84" t="s">
        <v>1557</v>
      </c>
      <c r="G24" s="107">
        <v>43100</v>
      </c>
      <c r="H24" s="84"/>
      <c r="I24" s="94">
        <v>8.9</v>
      </c>
      <c r="J24" s="97" t="s">
        <v>169</v>
      </c>
      <c r="K24" s="98">
        <v>2.2099999999999998E-2</v>
      </c>
      <c r="L24" s="98">
        <v>2.2099999999999998E-2</v>
      </c>
      <c r="M24" s="94">
        <v>135509.25</v>
      </c>
      <c r="N24" s="96">
        <v>105.66</v>
      </c>
      <c r="O24" s="94">
        <f>143.17909-0.1325-0.01707</f>
        <v>143.02952000000002</v>
      </c>
      <c r="P24" s="95">
        <f t="shared" si="0"/>
        <v>2.5844657999770749E-2</v>
      </c>
      <c r="Q24" s="95">
        <f>O24/'[5]סכום נכסי הקרן'!$C$42</f>
        <v>6.5901523705600622E-4</v>
      </c>
    </row>
    <row r="25" spans="2:17" s="136" customFormat="1">
      <c r="B25" s="149" t="s">
        <v>1621</v>
      </c>
      <c r="C25" s="97" t="s">
        <v>1558</v>
      </c>
      <c r="D25" s="84">
        <v>5209</v>
      </c>
      <c r="E25" s="84"/>
      <c r="F25" s="84" t="s">
        <v>1557</v>
      </c>
      <c r="G25" s="107">
        <v>42643</v>
      </c>
      <c r="H25" s="84"/>
      <c r="I25" s="94">
        <v>6.89</v>
      </c>
      <c r="J25" s="97" t="s">
        <v>169</v>
      </c>
      <c r="K25" s="98">
        <v>2.4E-2</v>
      </c>
      <c r="L25" s="98">
        <v>2.4E-2</v>
      </c>
      <c r="M25" s="94">
        <v>105261.67</v>
      </c>
      <c r="N25" s="96">
        <v>102.37</v>
      </c>
      <c r="O25" s="94">
        <v>107.75641</v>
      </c>
      <c r="P25" s="95">
        <f t="shared" si="0"/>
        <v>1.9470998460549099E-2</v>
      </c>
      <c r="Q25" s="95">
        <f>O25/'[5]סכום נכסי הקרן'!$C$42</f>
        <v>4.9649272458198975E-4</v>
      </c>
    </row>
    <row r="26" spans="2:17" s="136" customFormat="1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</row>
    <row r="27" spans="2:17" s="136" customFormat="1">
      <c r="B27" s="102" t="s">
        <v>38</v>
      </c>
      <c r="C27" s="82"/>
      <c r="D27" s="82"/>
      <c r="E27" s="82"/>
      <c r="F27" s="82"/>
      <c r="G27" s="82"/>
      <c r="H27" s="82"/>
      <c r="I27" s="91">
        <v>3.0490233854621289</v>
      </c>
      <c r="J27" s="82"/>
      <c r="K27" s="82"/>
      <c r="L27" s="104">
        <v>4.0568045994970756E-2</v>
      </c>
      <c r="M27" s="91"/>
      <c r="N27" s="93"/>
      <c r="O27" s="91">
        <f>SUM(O28:O73)</f>
        <v>2786.56648</v>
      </c>
      <c r="P27" s="92">
        <f t="shared" ref="P27:P73" si="1">O27/$O$10</f>
        <v>0.50351743940149563</v>
      </c>
      <c r="Q27" s="92">
        <f>O27/'[5]סכום נכסי הקרן'!$C$42</f>
        <v>1.2839236049939345E-2</v>
      </c>
    </row>
    <row r="28" spans="2:17" s="136" customFormat="1">
      <c r="B28" s="150" t="s">
        <v>1622</v>
      </c>
      <c r="C28" s="97" t="s">
        <v>1558</v>
      </c>
      <c r="D28" s="84" t="s">
        <v>1559</v>
      </c>
      <c r="E28" s="84"/>
      <c r="F28" s="84" t="s">
        <v>1560</v>
      </c>
      <c r="G28" s="107">
        <v>43185</v>
      </c>
      <c r="H28" s="84" t="s">
        <v>1556</v>
      </c>
      <c r="I28" s="94">
        <v>1.21</v>
      </c>
      <c r="J28" s="97" t="s">
        <v>168</v>
      </c>
      <c r="K28" s="98">
        <v>3.9134000000000002E-2</v>
      </c>
      <c r="L28" s="98">
        <v>4.2399999999999993E-2</v>
      </c>
      <c r="M28" s="94">
        <v>167660</v>
      </c>
      <c r="N28" s="96">
        <v>99.73</v>
      </c>
      <c r="O28" s="94">
        <v>626.69303000000002</v>
      </c>
      <c r="P28" s="95">
        <f t="shared" si="1"/>
        <v>0.11324002926941283</v>
      </c>
      <c r="Q28" s="95">
        <f>O28/'[5]סכום נכסי הקרן'!$C$42</f>
        <v>2.8875175958557142E-3</v>
      </c>
    </row>
    <row r="29" spans="2:17" s="136" customFormat="1">
      <c r="B29" s="149" t="s">
        <v>1623</v>
      </c>
      <c r="C29" s="97" t="s">
        <v>1558</v>
      </c>
      <c r="D29" s="84" t="s">
        <v>1561</v>
      </c>
      <c r="E29" s="84"/>
      <c r="F29" s="84" t="s">
        <v>1560</v>
      </c>
      <c r="G29" s="107">
        <v>42723</v>
      </c>
      <c r="H29" s="84" t="s">
        <v>1556</v>
      </c>
      <c r="I29" s="94">
        <v>0.02</v>
      </c>
      <c r="J29" s="97" t="s">
        <v>169</v>
      </c>
      <c r="K29" s="98">
        <v>2.0119999999999999E-2</v>
      </c>
      <c r="L29" s="98">
        <v>1.6999999999999998E-2</v>
      </c>
      <c r="M29" s="94">
        <v>418173.2</v>
      </c>
      <c r="N29" s="96">
        <v>101.08</v>
      </c>
      <c r="O29" s="94">
        <v>422.68945000000002</v>
      </c>
      <c r="P29" s="95">
        <f t="shared" si="1"/>
        <v>7.6377689552207098E-2</v>
      </c>
      <c r="Q29" s="95">
        <f>O29/'[5]סכום נכסי הקרן'!$C$42</f>
        <v>1.9475615110280931E-3</v>
      </c>
    </row>
    <row r="30" spans="2:17" s="136" customFormat="1">
      <c r="B30" s="87" t="s">
        <v>1624</v>
      </c>
      <c r="C30" s="97" t="s">
        <v>1562</v>
      </c>
      <c r="D30" s="84" t="s">
        <v>1563</v>
      </c>
      <c r="E30" s="84"/>
      <c r="F30" s="84" t="s">
        <v>483</v>
      </c>
      <c r="G30" s="107">
        <v>43276</v>
      </c>
      <c r="H30" s="84" t="s">
        <v>366</v>
      </c>
      <c r="I30" s="94">
        <v>10.609999999999998</v>
      </c>
      <c r="J30" s="97" t="s">
        <v>169</v>
      </c>
      <c r="K30" s="98">
        <v>3.56E-2</v>
      </c>
      <c r="L30" s="98">
        <v>4.8300000000000003E-2</v>
      </c>
      <c r="M30" s="94">
        <v>11002.22</v>
      </c>
      <c r="N30" s="96">
        <v>88.38</v>
      </c>
      <c r="O30" s="94">
        <v>9.72377</v>
      </c>
      <c r="P30" s="95">
        <f t="shared" si="1"/>
        <v>1.7570324651752364E-3</v>
      </c>
      <c r="Q30" s="95">
        <f>O30/'[5]סכום נכסי הקרן'!$C$42</f>
        <v>4.4802727378432655E-5</v>
      </c>
    </row>
    <row r="31" spans="2:17" s="136" customFormat="1">
      <c r="B31" s="87" t="s">
        <v>1624</v>
      </c>
      <c r="C31" s="97" t="s">
        <v>1562</v>
      </c>
      <c r="D31" s="84" t="s">
        <v>1564</v>
      </c>
      <c r="E31" s="84"/>
      <c r="F31" s="84" t="s">
        <v>483</v>
      </c>
      <c r="G31" s="107">
        <v>43222</v>
      </c>
      <c r="H31" s="84" t="s">
        <v>366</v>
      </c>
      <c r="I31" s="94">
        <v>10.61</v>
      </c>
      <c r="J31" s="97" t="s">
        <v>169</v>
      </c>
      <c r="K31" s="98">
        <v>3.5200000000000002E-2</v>
      </c>
      <c r="L31" s="98">
        <v>4.8300000000000003E-2</v>
      </c>
      <c r="M31" s="94">
        <v>52617.7</v>
      </c>
      <c r="N31" s="96">
        <v>88.76</v>
      </c>
      <c r="O31" s="94">
        <v>46.703470000000003</v>
      </c>
      <c r="P31" s="95">
        <f t="shared" si="1"/>
        <v>8.4390635552196013E-3</v>
      </c>
      <c r="Q31" s="95">
        <f>O31/'[5]סכום נכסי הקרן'!$C$42</f>
        <v>2.1518843350231529E-4</v>
      </c>
    </row>
    <row r="32" spans="2:17" s="136" customFormat="1">
      <c r="B32" s="87" t="s">
        <v>1624</v>
      </c>
      <c r="C32" s="97" t="s">
        <v>1562</v>
      </c>
      <c r="D32" s="84" t="s">
        <v>1565</v>
      </c>
      <c r="E32" s="84"/>
      <c r="F32" s="84" t="s">
        <v>483</v>
      </c>
      <c r="G32" s="107">
        <v>43431</v>
      </c>
      <c r="H32" s="84" t="s">
        <v>366</v>
      </c>
      <c r="I32" s="94">
        <v>10.55</v>
      </c>
      <c r="J32" s="97" t="s">
        <v>169</v>
      </c>
      <c r="K32" s="98">
        <v>3.9599999999999996E-2</v>
      </c>
      <c r="L32" s="98">
        <v>4.7199999999999999E-2</v>
      </c>
      <c r="M32" s="94">
        <v>10955.46</v>
      </c>
      <c r="N32" s="96">
        <v>93.11</v>
      </c>
      <c r="O32" s="94">
        <v>10.200629999999999</v>
      </c>
      <c r="P32" s="95">
        <f t="shared" si="1"/>
        <v>1.8431984791125735E-3</v>
      </c>
      <c r="Q32" s="95">
        <f>O32/'[5]סכום נכסי הקרן'!$C$42</f>
        <v>4.6999882245082046E-5</v>
      </c>
    </row>
    <row r="33" spans="2:17" s="136" customFormat="1">
      <c r="B33" s="149" t="s">
        <v>1629</v>
      </c>
      <c r="C33" s="97" t="s">
        <v>1558</v>
      </c>
      <c r="D33" s="84" t="s">
        <v>1587</v>
      </c>
      <c r="E33" s="84"/>
      <c r="F33" s="84" t="s">
        <v>483</v>
      </c>
      <c r="G33" s="107">
        <v>42759</v>
      </c>
      <c r="H33" s="84" t="s">
        <v>1556</v>
      </c>
      <c r="I33" s="94">
        <v>4.33</v>
      </c>
      <c r="J33" s="97" t="s">
        <v>169</v>
      </c>
      <c r="K33" s="98">
        <v>2.4E-2</v>
      </c>
      <c r="L33" s="98">
        <v>1.7300000000000003E-2</v>
      </c>
      <c r="M33" s="94">
        <v>51757.18</v>
      </c>
      <c r="N33" s="96">
        <v>104.68</v>
      </c>
      <c r="O33" s="94">
        <v>54.17942</v>
      </c>
      <c r="P33" s="95">
        <f>O33/$O$10</f>
        <v>9.789927145990137E-3</v>
      </c>
      <c r="Q33" s="95">
        <f>O33/'[5]סכום נכסי הקרן'!$C$42</f>
        <v>2.496342245632714E-4</v>
      </c>
    </row>
    <row r="34" spans="2:17" s="136" customFormat="1">
      <c r="B34" s="149" t="s">
        <v>1629</v>
      </c>
      <c r="C34" s="97" t="s">
        <v>1558</v>
      </c>
      <c r="D34" s="84" t="s">
        <v>1588</v>
      </c>
      <c r="E34" s="84"/>
      <c r="F34" s="84" t="s">
        <v>483</v>
      </c>
      <c r="G34" s="107">
        <v>42759</v>
      </c>
      <c r="H34" s="84" t="s">
        <v>1556</v>
      </c>
      <c r="I34" s="94">
        <v>4.13</v>
      </c>
      <c r="J34" s="97" t="s">
        <v>169</v>
      </c>
      <c r="K34" s="98">
        <v>3.8800000000000001E-2</v>
      </c>
      <c r="L34" s="98">
        <v>3.8399999999999997E-2</v>
      </c>
      <c r="M34" s="94">
        <v>51757.18</v>
      </c>
      <c r="N34" s="96">
        <v>102</v>
      </c>
      <c r="O34" s="94">
        <v>52.79233</v>
      </c>
      <c r="P34" s="95">
        <f>O34/$O$10</f>
        <v>9.5392875111448127E-3</v>
      </c>
      <c r="Q34" s="95">
        <f>O34/'[5]סכום נכסי הקרן'!$C$42</f>
        <v>2.4324314218273895E-4</v>
      </c>
    </row>
    <row r="35" spans="2:17" s="136" customFormat="1">
      <c r="B35" s="149" t="s">
        <v>1625</v>
      </c>
      <c r="C35" s="97" t="s">
        <v>1562</v>
      </c>
      <c r="D35" s="84" t="s">
        <v>1566</v>
      </c>
      <c r="E35" s="84"/>
      <c r="F35" s="84" t="s">
        <v>1567</v>
      </c>
      <c r="G35" s="107">
        <v>42732</v>
      </c>
      <c r="H35" s="84" t="s">
        <v>1556</v>
      </c>
      <c r="I35" s="94">
        <v>3.95</v>
      </c>
      <c r="J35" s="97" t="s">
        <v>169</v>
      </c>
      <c r="K35" s="98">
        <v>2.1613000000000004E-2</v>
      </c>
      <c r="L35" s="98">
        <v>2.5600000000000001E-2</v>
      </c>
      <c r="M35" s="94">
        <v>105915.96</v>
      </c>
      <c r="N35" s="96">
        <v>100.05</v>
      </c>
      <c r="O35" s="94">
        <v>105.96892</v>
      </c>
      <c r="P35" s="95">
        <f t="shared" si="1"/>
        <v>1.9148008718795014E-2</v>
      </c>
      <c r="Q35" s="95">
        <f>O35/'[5]סכום נכסי הקרן'!$C$42</f>
        <v>4.8825678037910602E-4</v>
      </c>
    </row>
    <row r="36" spans="2:17" s="136" customFormat="1">
      <c r="B36" s="150" t="s">
        <v>1626</v>
      </c>
      <c r="C36" s="97" t="s">
        <v>1562</v>
      </c>
      <c r="D36" s="84" t="s">
        <v>1568</v>
      </c>
      <c r="E36" s="84"/>
      <c r="F36" s="84" t="s">
        <v>585</v>
      </c>
      <c r="G36" s="107">
        <v>43011</v>
      </c>
      <c r="H36" s="84" t="s">
        <v>167</v>
      </c>
      <c r="I36" s="94">
        <v>9.24</v>
      </c>
      <c r="J36" s="97" t="s">
        <v>169</v>
      </c>
      <c r="K36" s="98">
        <v>3.9E-2</v>
      </c>
      <c r="L36" s="98">
        <v>5.1299999999999998E-2</v>
      </c>
      <c r="M36" s="94">
        <v>9240.58</v>
      </c>
      <c r="N36" s="96">
        <v>91.28</v>
      </c>
      <c r="O36" s="94">
        <v>8.4347999999999992</v>
      </c>
      <c r="P36" s="95">
        <f t="shared" si="1"/>
        <v>1.5241225818031568E-3</v>
      </c>
      <c r="Q36" s="95">
        <f>O36/'[5]סכום נכסי הקרן'!$C$42</f>
        <v>3.8863737510410439E-5</v>
      </c>
    </row>
    <row r="37" spans="2:17" s="136" customFormat="1">
      <c r="B37" s="150" t="s">
        <v>1626</v>
      </c>
      <c r="C37" s="97" t="s">
        <v>1562</v>
      </c>
      <c r="D37" s="84" t="s">
        <v>1569</v>
      </c>
      <c r="E37" s="84"/>
      <c r="F37" s="84" t="s">
        <v>585</v>
      </c>
      <c r="G37" s="107">
        <v>43104</v>
      </c>
      <c r="H37" s="84" t="s">
        <v>167</v>
      </c>
      <c r="I37" s="94">
        <v>9.24</v>
      </c>
      <c r="J37" s="97" t="s">
        <v>169</v>
      </c>
      <c r="K37" s="98">
        <v>3.8199999999999998E-2</v>
      </c>
      <c r="L37" s="98">
        <v>5.5E-2</v>
      </c>
      <c r="M37" s="94">
        <v>16458.580000000002</v>
      </c>
      <c r="N37" s="96">
        <v>85.85</v>
      </c>
      <c r="O37" s="94">
        <v>14.12969</v>
      </c>
      <c r="P37" s="95">
        <f t="shared" si="1"/>
        <v>2.553158296922067E-3</v>
      </c>
      <c r="Q37" s="95">
        <f>O37/'[5]סכום נכסי הקרן'!$C$42</f>
        <v>6.5103210895749909E-5</v>
      </c>
    </row>
    <row r="38" spans="2:17" s="136" customFormat="1">
      <c r="B38" s="150" t="s">
        <v>1626</v>
      </c>
      <c r="C38" s="97" t="s">
        <v>1562</v>
      </c>
      <c r="D38" s="84" t="s">
        <v>1570</v>
      </c>
      <c r="E38" s="84"/>
      <c r="F38" s="84" t="s">
        <v>585</v>
      </c>
      <c r="G38" s="107">
        <v>43194</v>
      </c>
      <c r="H38" s="84" t="s">
        <v>167</v>
      </c>
      <c r="I38" s="94">
        <v>9.2999999999999989</v>
      </c>
      <c r="J38" s="97" t="s">
        <v>169</v>
      </c>
      <c r="K38" s="98">
        <v>3.7900000000000003E-2</v>
      </c>
      <c r="L38" s="98">
        <v>5.0099999999999999E-2</v>
      </c>
      <c r="M38" s="94">
        <v>10628.5</v>
      </c>
      <c r="N38" s="96">
        <v>89.61</v>
      </c>
      <c r="O38" s="94">
        <v>9.5242000000000004</v>
      </c>
      <c r="P38" s="95">
        <f t="shared" si="1"/>
        <v>1.7209712493016585E-3</v>
      </c>
      <c r="Q38" s="95">
        <f>O38/'[5]סכום נכסי הקרן'!$C$42</f>
        <v>4.3883199221872621E-5</v>
      </c>
    </row>
    <row r="39" spans="2:17" s="136" customFormat="1">
      <c r="B39" s="150" t="s">
        <v>1626</v>
      </c>
      <c r="C39" s="97" t="s">
        <v>1562</v>
      </c>
      <c r="D39" s="84" t="s">
        <v>1571</v>
      </c>
      <c r="E39" s="84"/>
      <c r="F39" s="84" t="s">
        <v>585</v>
      </c>
      <c r="G39" s="107">
        <v>43285</v>
      </c>
      <c r="H39" s="84" t="s">
        <v>167</v>
      </c>
      <c r="I39" s="94">
        <v>9.27</v>
      </c>
      <c r="J39" s="97" t="s">
        <v>169</v>
      </c>
      <c r="K39" s="98">
        <v>4.0099999999999997E-2</v>
      </c>
      <c r="L39" s="98">
        <v>5.0299999999999991E-2</v>
      </c>
      <c r="M39" s="94">
        <v>14086.76</v>
      </c>
      <c r="N39" s="96">
        <v>90.3</v>
      </c>
      <c r="O39" s="94">
        <v>12.72035</v>
      </c>
      <c r="P39" s="95">
        <f t="shared" si="1"/>
        <v>2.2984982078341856E-3</v>
      </c>
      <c r="Q39" s="95">
        <f>O39/'[5]סכום נכסי הקרן'!$C$42</f>
        <v>5.8609610594270106E-5</v>
      </c>
    </row>
    <row r="40" spans="2:17" s="136" customFormat="1">
      <c r="B40" s="150" t="s">
        <v>1626</v>
      </c>
      <c r="C40" s="97" t="s">
        <v>1562</v>
      </c>
      <c r="D40" s="84" t="s">
        <v>1572</v>
      </c>
      <c r="E40" s="84"/>
      <c r="F40" s="84" t="s">
        <v>585</v>
      </c>
      <c r="G40" s="107">
        <v>43377</v>
      </c>
      <c r="H40" s="84" t="s">
        <v>167</v>
      </c>
      <c r="I40" s="94">
        <v>9.25</v>
      </c>
      <c r="J40" s="97" t="s">
        <v>169</v>
      </c>
      <c r="K40" s="98">
        <v>3.9699999999999999E-2</v>
      </c>
      <c r="L40" s="98">
        <v>5.2199999999999996E-2</v>
      </c>
      <c r="M40" s="94">
        <v>28197.47</v>
      </c>
      <c r="N40" s="96">
        <v>88.32</v>
      </c>
      <c r="O40" s="94">
        <v>24.904</v>
      </c>
      <c r="P40" s="95">
        <f t="shared" si="1"/>
        <v>4.5000176385007144E-3</v>
      </c>
      <c r="Q40" s="95">
        <f>O40/'[5]סכום נכסי הקרן'!$C$42</f>
        <v>1.1474635070888007E-4</v>
      </c>
    </row>
    <row r="41" spans="2:17" s="136" customFormat="1">
      <c r="B41" s="150" t="s">
        <v>1626</v>
      </c>
      <c r="C41" s="97" t="s">
        <v>1562</v>
      </c>
      <c r="D41" s="84" t="s">
        <v>1573</v>
      </c>
      <c r="E41" s="84"/>
      <c r="F41" s="84" t="s">
        <v>585</v>
      </c>
      <c r="G41" s="107">
        <v>42935</v>
      </c>
      <c r="H41" s="84" t="s">
        <v>167</v>
      </c>
      <c r="I41" s="94">
        <v>10.629999999999997</v>
      </c>
      <c r="J41" s="97" t="s">
        <v>169</v>
      </c>
      <c r="K41" s="98">
        <v>4.0800000000000003E-2</v>
      </c>
      <c r="L41" s="98">
        <v>4.6399999999999997E-2</v>
      </c>
      <c r="M41" s="94">
        <v>43052.31</v>
      </c>
      <c r="N41" s="96">
        <v>94.19</v>
      </c>
      <c r="O41" s="94">
        <v>40.550980000000003</v>
      </c>
      <c r="P41" s="95">
        <f t="shared" si="1"/>
        <v>7.3273420036335402E-3</v>
      </c>
      <c r="Q41" s="95">
        <f>O41/'[5]סכום נכסי הקרן'!$C$42</f>
        <v>1.8684054660571723E-4</v>
      </c>
    </row>
    <row r="42" spans="2:17" s="136" customFormat="1">
      <c r="B42" s="149" t="s">
        <v>1627</v>
      </c>
      <c r="C42" s="97" t="s">
        <v>1562</v>
      </c>
      <c r="D42" s="84" t="s">
        <v>1574</v>
      </c>
      <c r="E42" s="84"/>
      <c r="F42" s="84" t="s">
        <v>1567</v>
      </c>
      <c r="G42" s="107">
        <v>42680</v>
      </c>
      <c r="H42" s="84" t="s">
        <v>1556</v>
      </c>
      <c r="I42" s="94">
        <v>4.01</v>
      </c>
      <c r="J42" s="97" t="s">
        <v>169</v>
      </c>
      <c r="K42" s="98">
        <v>2.3E-2</v>
      </c>
      <c r="L42" s="98">
        <v>3.49E-2</v>
      </c>
      <c r="M42" s="94">
        <v>18852.740000000002</v>
      </c>
      <c r="N42" s="96">
        <v>97.44</v>
      </c>
      <c r="O42" s="94">
        <v>18.37011</v>
      </c>
      <c r="P42" s="95">
        <f t="shared" si="1"/>
        <v>3.319379176887181E-3</v>
      </c>
      <c r="Q42" s="95">
        <f>O42/'[5]סכום נכסי הקרן'!$C$42</f>
        <v>8.4641145383099295E-5</v>
      </c>
    </row>
    <row r="43" spans="2:17" s="136" customFormat="1">
      <c r="B43" s="149" t="s">
        <v>1627</v>
      </c>
      <c r="C43" s="97" t="s">
        <v>1562</v>
      </c>
      <c r="D43" s="84" t="s">
        <v>1575</v>
      </c>
      <c r="E43" s="84"/>
      <c r="F43" s="84" t="s">
        <v>1567</v>
      </c>
      <c r="G43" s="107">
        <v>42680</v>
      </c>
      <c r="H43" s="84" t="s">
        <v>1556</v>
      </c>
      <c r="I43" s="94">
        <v>2.86</v>
      </c>
      <c r="J43" s="97" t="s">
        <v>169</v>
      </c>
      <c r="K43" s="98">
        <v>2.35E-2</v>
      </c>
      <c r="L43" s="98">
        <v>3.1699999999999999E-2</v>
      </c>
      <c r="M43" s="94">
        <v>39609.26</v>
      </c>
      <c r="N43" s="96">
        <v>97.91</v>
      </c>
      <c r="O43" s="94">
        <v>38.78143</v>
      </c>
      <c r="P43" s="95">
        <f t="shared" si="1"/>
        <v>7.0075939225136821E-3</v>
      </c>
      <c r="Q43" s="95">
        <f>O43/'[5]סכום נכסי הקרן'!$C$42</f>
        <v>1.7868726179617262E-4</v>
      </c>
    </row>
    <row r="44" spans="2:17" s="136" customFormat="1">
      <c r="B44" s="149" t="s">
        <v>1627</v>
      </c>
      <c r="C44" s="97" t="s">
        <v>1562</v>
      </c>
      <c r="D44" s="84" t="s">
        <v>1576</v>
      </c>
      <c r="E44" s="84"/>
      <c r="F44" s="84" t="s">
        <v>1567</v>
      </c>
      <c r="G44" s="107">
        <v>42680</v>
      </c>
      <c r="H44" s="84" t="s">
        <v>1556</v>
      </c>
      <c r="I44" s="94">
        <v>3.9699999999999993</v>
      </c>
      <c r="J44" s="97" t="s">
        <v>169</v>
      </c>
      <c r="K44" s="98">
        <v>3.3700000000000001E-2</v>
      </c>
      <c r="L44" s="98">
        <v>4.3299999999999998E-2</v>
      </c>
      <c r="M44" s="94">
        <v>9578.41</v>
      </c>
      <c r="N44" s="96">
        <v>96.69</v>
      </c>
      <c r="O44" s="94">
        <v>9.2613599999999998</v>
      </c>
      <c r="P44" s="95">
        <f t="shared" si="1"/>
        <v>1.6734774878134023E-3</v>
      </c>
      <c r="Q44" s="95">
        <f>O44/'[5]סכום נכסי הקרן'!$C$42</f>
        <v>4.2672151566061419E-5</v>
      </c>
    </row>
    <row r="45" spans="2:17" s="136" customFormat="1">
      <c r="B45" s="149" t="s">
        <v>1627</v>
      </c>
      <c r="C45" s="97" t="s">
        <v>1562</v>
      </c>
      <c r="D45" s="84" t="s">
        <v>1577</v>
      </c>
      <c r="E45" s="84"/>
      <c r="F45" s="84" t="s">
        <v>1567</v>
      </c>
      <c r="G45" s="107">
        <v>42717</v>
      </c>
      <c r="H45" s="84" t="s">
        <v>1556</v>
      </c>
      <c r="I45" s="94">
        <v>3.5599999999999996</v>
      </c>
      <c r="J45" s="97" t="s">
        <v>169</v>
      </c>
      <c r="K45" s="98">
        <v>3.85E-2</v>
      </c>
      <c r="L45" s="98">
        <v>5.0600000000000006E-2</v>
      </c>
      <c r="M45" s="94">
        <v>2612.12</v>
      </c>
      <c r="N45" s="96">
        <v>96.31</v>
      </c>
      <c r="O45" s="94">
        <v>2.51573</v>
      </c>
      <c r="P45" s="95">
        <f t="shared" si="1"/>
        <v>4.5457875737654199E-4</v>
      </c>
      <c r="Q45" s="95">
        <f>O45/'[5]סכום נכסי הקרן'!$C$42</f>
        <v>1.1591344236622666E-5</v>
      </c>
    </row>
    <row r="46" spans="2:17" s="136" customFormat="1">
      <c r="B46" s="149" t="s">
        <v>1627</v>
      </c>
      <c r="C46" s="97" t="s">
        <v>1562</v>
      </c>
      <c r="D46" s="84" t="s">
        <v>1578</v>
      </c>
      <c r="E46" s="84"/>
      <c r="F46" s="84" t="s">
        <v>1567</v>
      </c>
      <c r="G46" s="107">
        <v>42710</v>
      </c>
      <c r="H46" s="84" t="s">
        <v>1556</v>
      </c>
      <c r="I46" s="94">
        <v>3.56</v>
      </c>
      <c r="J46" s="97" t="s">
        <v>169</v>
      </c>
      <c r="K46" s="98">
        <v>3.8399999999999997E-2</v>
      </c>
      <c r="L46" s="98">
        <v>5.04E-2</v>
      </c>
      <c r="M46" s="94">
        <v>7809.52</v>
      </c>
      <c r="N46" s="96">
        <v>96.31</v>
      </c>
      <c r="O46" s="94">
        <v>7.52135</v>
      </c>
      <c r="P46" s="95">
        <f t="shared" si="1"/>
        <v>1.3590671243710788E-3</v>
      </c>
      <c r="Q46" s="95">
        <f>O46/'[5]סכום נכסי הקרן'!$C$42</f>
        <v>3.4654973695158814E-5</v>
      </c>
    </row>
    <row r="47" spans="2:17" s="136" customFormat="1">
      <c r="B47" s="149" t="s">
        <v>1627</v>
      </c>
      <c r="C47" s="97" t="s">
        <v>1562</v>
      </c>
      <c r="D47" s="84" t="s">
        <v>1579</v>
      </c>
      <c r="E47" s="84"/>
      <c r="F47" s="84" t="s">
        <v>1567</v>
      </c>
      <c r="G47" s="107">
        <v>42680</v>
      </c>
      <c r="H47" s="84" t="s">
        <v>1556</v>
      </c>
      <c r="I47" s="94">
        <v>4.8899999999999997</v>
      </c>
      <c r="J47" s="97" t="s">
        <v>169</v>
      </c>
      <c r="K47" s="98">
        <v>3.6699999999999997E-2</v>
      </c>
      <c r="L47" s="98">
        <v>4.6699999999999998E-2</v>
      </c>
      <c r="M47" s="94">
        <v>31598.29</v>
      </c>
      <c r="N47" s="96">
        <v>95.8</v>
      </c>
      <c r="O47" s="94">
        <v>30.271159999999998</v>
      </c>
      <c r="P47" s="95">
        <f t="shared" si="1"/>
        <v>5.4698343213089168E-3</v>
      </c>
      <c r="Q47" s="95">
        <f>O47/'[5]סכום נכסי הקרן'!$C$42</f>
        <v>1.3947579271300281E-4</v>
      </c>
    </row>
    <row r="48" spans="2:17" s="136" customFormat="1">
      <c r="B48" s="149" t="s">
        <v>1627</v>
      </c>
      <c r="C48" s="97" t="s">
        <v>1562</v>
      </c>
      <c r="D48" s="84" t="s">
        <v>1580</v>
      </c>
      <c r="E48" s="84"/>
      <c r="F48" s="84" t="s">
        <v>1567</v>
      </c>
      <c r="G48" s="107">
        <v>42680</v>
      </c>
      <c r="H48" s="84" t="s">
        <v>1556</v>
      </c>
      <c r="I48" s="94">
        <v>2.83</v>
      </c>
      <c r="J48" s="97" t="s">
        <v>169</v>
      </c>
      <c r="K48" s="98">
        <v>3.1800000000000002E-2</v>
      </c>
      <c r="L48" s="98">
        <v>4.2099999999999999E-2</v>
      </c>
      <c r="M48" s="94">
        <v>40213.81</v>
      </c>
      <c r="N48" s="96">
        <v>97.48</v>
      </c>
      <c r="O48" s="94">
        <v>39.200420000000001</v>
      </c>
      <c r="P48" s="95">
        <f t="shared" si="1"/>
        <v>7.0833031415289179E-3</v>
      </c>
      <c r="Q48" s="95">
        <f>O48/'[5]סכום נכסי הקרן'!$C$42</f>
        <v>1.8061777791741876E-4</v>
      </c>
    </row>
    <row r="49" spans="2:17" s="136" customFormat="1">
      <c r="B49" s="149" t="s">
        <v>1628</v>
      </c>
      <c r="C49" s="97" t="s">
        <v>1558</v>
      </c>
      <c r="D49" s="84" t="s">
        <v>1581</v>
      </c>
      <c r="E49" s="84"/>
      <c r="F49" s="84" t="s">
        <v>1567</v>
      </c>
      <c r="G49" s="107">
        <v>42884</v>
      </c>
      <c r="H49" s="84" t="s">
        <v>1556</v>
      </c>
      <c r="I49" s="94">
        <v>1.26</v>
      </c>
      <c r="J49" s="97" t="s">
        <v>169</v>
      </c>
      <c r="K49" s="98">
        <v>2.2099999999999998E-2</v>
      </c>
      <c r="L49" s="98">
        <v>2.92E-2</v>
      </c>
      <c r="M49" s="94">
        <v>32669.85</v>
      </c>
      <c r="N49" s="96">
        <v>99.34</v>
      </c>
      <c r="O49" s="94">
        <v>32.454230000000003</v>
      </c>
      <c r="P49" s="95">
        <f t="shared" si="1"/>
        <v>5.8643032221313458E-3</v>
      </c>
      <c r="Q49" s="95">
        <f>O49/'[5]סכום נכסי הקרן'!$C$42</f>
        <v>1.4953439036165505E-4</v>
      </c>
    </row>
    <row r="50" spans="2:17" s="136" customFormat="1">
      <c r="B50" s="149" t="s">
        <v>1628</v>
      </c>
      <c r="C50" s="97" t="s">
        <v>1558</v>
      </c>
      <c r="D50" s="84" t="s">
        <v>1582</v>
      </c>
      <c r="E50" s="84"/>
      <c r="F50" s="84" t="s">
        <v>1567</v>
      </c>
      <c r="G50" s="107">
        <v>43006</v>
      </c>
      <c r="H50" s="84" t="s">
        <v>1556</v>
      </c>
      <c r="I50" s="94">
        <v>1.46</v>
      </c>
      <c r="J50" s="97" t="s">
        <v>169</v>
      </c>
      <c r="K50" s="98">
        <v>2.0799999999999999E-2</v>
      </c>
      <c r="L50" s="98">
        <v>3.2899999999999999E-2</v>
      </c>
      <c r="M50" s="94">
        <v>35936.839999999997</v>
      </c>
      <c r="N50" s="96">
        <v>98.33</v>
      </c>
      <c r="O50" s="94">
        <v>35.336690000000004</v>
      </c>
      <c r="P50" s="95">
        <f t="shared" si="1"/>
        <v>6.3851481001538637E-3</v>
      </c>
      <c r="Q50" s="95">
        <f>O50/'[5]סכום נכסי הקרן'!$C$42</f>
        <v>1.6281546031284035E-4</v>
      </c>
    </row>
    <row r="51" spans="2:17" s="136" customFormat="1">
      <c r="B51" s="149" t="s">
        <v>1628</v>
      </c>
      <c r="C51" s="97" t="s">
        <v>1558</v>
      </c>
      <c r="D51" s="84" t="s">
        <v>1583</v>
      </c>
      <c r="E51" s="84"/>
      <c r="F51" s="84" t="s">
        <v>1567</v>
      </c>
      <c r="G51" s="107">
        <v>43321</v>
      </c>
      <c r="H51" s="84" t="s">
        <v>1556</v>
      </c>
      <c r="I51" s="94">
        <v>1.8</v>
      </c>
      <c r="J51" s="97" t="s">
        <v>169</v>
      </c>
      <c r="K51" s="98">
        <v>2.3980000000000001E-2</v>
      </c>
      <c r="L51" s="98">
        <v>3.0099999999999998E-2</v>
      </c>
      <c r="M51" s="94">
        <v>56743.61</v>
      </c>
      <c r="N51" s="96">
        <v>99.31</v>
      </c>
      <c r="O51" s="94">
        <v>56.352080000000001</v>
      </c>
      <c r="P51" s="95">
        <f t="shared" si="1"/>
        <v>1.0182515016310767E-2</v>
      </c>
      <c r="Q51" s="95">
        <f>O51/'[5]סכום נכסי הקרן'!$C$42</f>
        <v>2.5964485764756132E-4</v>
      </c>
    </row>
    <row r="52" spans="2:17" s="136" customFormat="1">
      <c r="B52" s="149" t="s">
        <v>1628</v>
      </c>
      <c r="C52" s="97" t="s">
        <v>1558</v>
      </c>
      <c r="D52" s="84" t="s">
        <v>1584</v>
      </c>
      <c r="E52" s="84"/>
      <c r="F52" s="84" t="s">
        <v>1567</v>
      </c>
      <c r="G52" s="107">
        <v>43343</v>
      </c>
      <c r="H52" s="84" t="s">
        <v>1556</v>
      </c>
      <c r="I52" s="94">
        <v>1.85</v>
      </c>
      <c r="J52" s="97" t="s">
        <v>169</v>
      </c>
      <c r="K52" s="98">
        <v>2.3789999999999999E-2</v>
      </c>
      <c r="L52" s="98">
        <v>3.1500000000000007E-2</v>
      </c>
      <c r="M52" s="94">
        <v>56743.61</v>
      </c>
      <c r="N52" s="96">
        <v>98.85</v>
      </c>
      <c r="O52" s="94">
        <v>56.091059999999999</v>
      </c>
      <c r="P52" s="95">
        <f t="shared" si="1"/>
        <v>1.0135350118944822E-2</v>
      </c>
      <c r="Q52" s="95">
        <f>O52/'[5]סכום נכסי הקרן'!$C$42</f>
        <v>2.5844219572730622E-4</v>
      </c>
    </row>
    <row r="53" spans="2:17" s="136" customFormat="1">
      <c r="B53" s="149" t="s">
        <v>1628</v>
      </c>
      <c r="C53" s="97" t="s">
        <v>1558</v>
      </c>
      <c r="D53" s="84" t="s">
        <v>1585</v>
      </c>
      <c r="E53" s="84"/>
      <c r="F53" s="84" t="s">
        <v>1567</v>
      </c>
      <c r="G53" s="107">
        <v>42828</v>
      </c>
      <c r="H53" s="84" t="s">
        <v>1556</v>
      </c>
      <c r="I53" s="94">
        <v>1.1000000000000001</v>
      </c>
      <c r="J53" s="97" t="s">
        <v>169</v>
      </c>
      <c r="K53" s="98">
        <v>2.2700000000000001E-2</v>
      </c>
      <c r="L53" s="98">
        <v>2.8199999999999999E-2</v>
      </c>
      <c r="M53" s="94">
        <v>32669.85</v>
      </c>
      <c r="N53" s="96">
        <v>99.98</v>
      </c>
      <c r="O53" s="94">
        <v>32.663319999999999</v>
      </c>
      <c r="P53" s="95">
        <f t="shared" si="1"/>
        <v>5.9020846503370196E-3</v>
      </c>
      <c r="Q53" s="95">
        <f>O53/'[5]סכום נכסי הקרן'!$C$42</f>
        <v>1.504977823657395E-4</v>
      </c>
    </row>
    <row r="54" spans="2:17" s="136" customFormat="1">
      <c r="B54" s="149" t="s">
        <v>1628</v>
      </c>
      <c r="C54" s="97" t="s">
        <v>1558</v>
      </c>
      <c r="D54" s="84" t="s">
        <v>1586</v>
      </c>
      <c r="E54" s="84"/>
      <c r="F54" s="84" t="s">
        <v>1567</v>
      </c>
      <c r="G54" s="107">
        <v>42859</v>
      </c>
      <c r="H54" s="84" t="s">
        <v>1556</v>
      </c>
      <c r="I54" s="94">
        <v>1.2</v>
      </c>
      <c r="J54" s="97" t="s">
        <v>169</v>
      </c>
      <c r="K54" s="98">
        <v>2.2799999999999997E-2</v>
      </c>
      <c r="L54" s="98">
        <v>2.8300000000000002E-2</v>
      </c>
      <c r="M54" s="94">
        <v>32669.85</v>
      </c>
      <c r="N54" s="96">
        <v>99.74</v>
      </c>
      <c r="O54" s="94">
        <v>32.584910000000001</v>
      </c>
      <c r="P54" s="95">
        <f t="shared" si="1"/>
        <v>5.8879163888916758E-3</v>
      </c>
      <c r="Q54" s="95">
        <f>O54/'[5]סכום נכסי הקרן'!$C$42</f>
        <v>1.5013650460477408E-4</v>
      </c>
    </row>
    <row r="55" spans="2:17" s="136" customFormat="1">
      <c r="B55" s="150" t="s">
        <v>1630</v>
      </c>
      <c r="C55" s="97" t="s">
        <v>1562</v>
      </c>
      <c r="D55" s="84" t="s">
        <v>1589</v>
      </c>
      <c r="E55" s="84"/>
      <c r="F55" s="84" t="s">
        <v>1590</v>
      </c>
      <c r="G55" s="107">
        <v>43093</v>
      </c>
      <c r="H55" s="84" t="s">
        <v>1556</v>
      </c>
      <c r="I55" s="94">
        <v>4.62</v>
      </c>
      <c r="J55" s="97" t="s">
        <v>169</v>
      </c>
      <c r="K55" s="98">
        <v>2.6089999999999999E-2</v>
      </c>
      <c r="L55" s="98">
        <v>3.85E-2</v>
      </c>
      <c r="M55" s="94">
        <v>53603.75</v>
      </c>
      <c r="N55" s="96">
        <v>95.74</v>
      </c>
      <c r="O55" s="94">
        <v>51.320230000000002</v>
      </c>
      <c r="P55" s="95">
        <f t="shared" si="1"/>
        <v>9.2732870306743292E-3</v>
      </c>
      <c r="Q55" s="95">
        <f>O55/'[5]סכום נכסי הקרן'!$C$42</f>
        <v>2.3646037223098252E-4</v>
      </c>
    </row>
    <row r="56" spans="2:17" s="136" customFormat="1">
      <c r="B56" s="150" t="s">
        <v>1630</v>
      </c>
      <c r="C56" s="97" t="s">
        <v>1562</v>
      </c>
      <c r="D56" s="84" t="s">
        <v>1591</v>
      </c>
      <c r="E56" s="84"/>
      <c r="F56" s="84" t="s">
        <v>1590</v>
      </c>
      <c r="G56" s="107">
        <v>43374</v>
      </c>
      <c r="H56" s="84" t="s">
        <v>1556</v>
      </c>
      <c r="I56" s="94">
        <v>4.63</v>
      </c>
      <c r="J56" s="97" t="s">
        <v>169</v>
      </c>
      <c r="K56" s="98">
        <v>2.6849999999999999E-2</v>
      </c>
      <c r="L56" s="98">
        <v>3.5299999999999998E-2</v>
      </c>
      <c r="M56" s="94">
        <v>75045.25</v>
      </c>
      <c r="N56" s="96">
        <v>96.42</v>
      </c>
      <c r="O56" s="94">
        <v>72.358639999999994</v>
      </c>
      <c r="P56" s="95">
        <f t="shared" si="1"/>
        <v>1.3074813535894767E-2</v>
      </c>
      <c r="Q56" s="95">
        <f>O56/'[5]סכום נכסי הקרן'!$C$42</f>
        <v>3.3339583529784766E-4</v>
      </c>
    </row>
    <row r="57" spans="2:17" s="136" customFormat="1">
      <c r="B57" s="150" t="s">
        <v>1631</v>
      </c>
      <c r="C57" s="97" t="s">
        <v>1562</v>
      </c>
      <c r="D57" s="84" t="s">
        <v>1592</v>
      </c>
      <c r="E57" s="84"/>
      <c r="F57" s="84" t="s">
        <v>631</v>
      </c>
      <c r="G57" s="107">
        <v>43301</v>
      </c>
      <c r="H57" s="84" t="s">
        <v>366</v>
      </c>
      <c r="I57" s="94">
        <v>1.99</v>
      </c>
      <c r="J57" s="97" t="s">
        <v>168</v>
      </c>
      <c r="K57" s="98">
        <v>6.0296000000000002E-2</v>
      </c>
      <c r="L57" s="98">
        <v>7.5300000000000006E-2</v>
      </c>
      <c r="M57" s="94">
        <v>69310.039999999994</v>
      </c>
      <c r="N57" s="96">
        <v>100.11</v>
      </c>
      <c r="O57" s="94">
        <v>260.05977999999999</v>
      </c>
      <c r="P57" s="95">
        <f t="shared" si="1"/>
        <v>4.6991390823346253E-2</v>
      </c>
      <c r="Q57" s="95">
        <f>O57/'[5]סכום נכסי הקרן'!$C$42</f>
        <v>1.198237661466198E-3</v>
      </c>
    </row>
    <row r="58" spans="2:17" s="136" customFormat="1">
      <c r="B58" s="150" t="s">
        <v>1631</v>
      </c>
      <c r="C58" s="97" t="s">
        <v>1562</v>
      </c>
      <c r="D58" s="84" t="s">
        <v>1593</v>
      </c>
      <c r="E58" s="84"/>
      <c r="F58" s="84" t="s">
        <v>631</v>
      </c>
      <c r="G58" s="107">
        <v>43444</v>
      </c>
      <c r="H58" s="84" t="s">
        <v>366</v>
      </c>
      <c r="I58" s="94">
        <v>1.9899999999999998</v>
      </c>
      <c r="J58" s="97" t="s">
        <v>168</v>
      </c>
      <c r="K58" s="98">
        <v>6.0296000000000002E-2</v>
      </c>
      <c r="L58" s="98">
        <v>7.6799999999999993E-2</v>
      </c>
      <c r="M58" s="94">
        <v>30830.25</v>
      </c>
      <c r="N58" s="96">
        <v>99.83</v>
      </c>
      <c r="O58" s="94">
        <v>115.3553</v>
      </c>
      <c r="P58" s="95">
        <f t="shared" si="1"/>
        <v>2.0844076642087272E-2</v>
      </c>
      <c r="Q58" s="95">
        <f>O58/'[5]סכום נכסי הקרן'!$C$42</f>
        <v>5.315049674722163E-4</v>
      </c>
    </row>
    <row r="59" spans="2:17" s="136" customFormat="1">
      <c r="B59" s="150" t="s">
        <v>1631</v>
      </c>
      <c r="C59" s="97" t="s">
        <v>1562</v>
      </c>
      <c r="D59" s="84" t="s">
        <v>1594</v>
      </c>
      <c r="E59" s="84"/>
      <c r="F59" s="84" t="s">
        <v>631</v>
      </c>
      <c r="G59" s="107">
        <v>43434</v>
      </c>
      <c r="H59" s="84" t="s">
        <v>366</v>
      </c>
      <c r="I59" s="94">
        <v>1.99</v>
      </c>
      <c r="J59" s="97" t="s">
        <v>168</v>
      </c>
      <c r="K59" s="98">
        <v>6.2190000000000002E-2</v>
      </c>
      <c r="L59" s="98">
        <v>7.7100000000000002E-2</v>
      </c>
      <c r="M59" s="94">
        <v>7054.57</v>
      </c>
      <c r="N59" s="96">
        <v>99.83</v>
      </c>
      <c r="O59" s="94">
        <v>26.395589999999999</v>
      </c>
      <c r="P59" s="95">
        <f t="shared" si="1"/>
        <v>4.769539856193104E-3</v>
      </c>
      <c r="Q59" s="95">
        <f>O59/'[5]סכום נכסי הקרן'!$C$42</f>
        <v>1.2161892175183937E-4</v>
      </c>
    </row>
    <row r="60" spans="2:17" s="136" customFormat="1">
      <c r="B60" s="150" t="s">
        <v>1631</v>
      </c>
      <c r="C60" s="97" t="s">
        <v>1562</v>
      </c>
      <c r="D60" s="84" t="s">
        <v>1595</v>
      </c>
      <c r="E60" s="84"/>
      <c r="F60" s="84" t="s">
        <v>631</v>
      </c>
      <c r="G60" s="107">
        <v>43430</v>
      </c>
      <c r="H60" s="84" t="s">
        <v>366</v>
      </c>
      <c r="I60" s="94">
        <v>2</v>
      </c>
      <c r="J60" s="97" t="s">
        <v>168</v>
      </c>
      <c r="K60" s="98">
        <v>6.2001000000000001E-2</v>
      </c>
      <c r="L60" s="98">
        <v>7.5300000000000006E-2</v>
      </c>
      <c r="M60" s="94">
        <v>4943.12</v>
      </c>
      <c r="N60" s="96">
        <v>99.55</v>
      </c>
      <c r="O60" s="94">
        <v>18.443459999999998</v>
      </c>
      <c r="P60" s="95">
        <f t="shared" si="1"/>
        <v>3.3326331237946661E-3</v>
      </c>
      <c r="Q60" s="95">
        <f>O60/'[5]סכום נכסי הקרן'!$C$42</f>
        <v>8.4979108956199857E-5</v>
      </c>
    </row>
    <row r="61" spans="2:17" s="136" customFormat="1">
      <c r="B61" s="150" t="s">
        <v>1631</v>
      </c>
      <c r="C61" s="97" t="s">
        <v>1562</v>
      </c>
      <c r="D61" s="84" t="s">
        <v>1596</v>
      </c>
      <c r="E61" s="84"/>
      <c r="F61" s="84" t="s">
        <v>631</v>
      </c>
      <c r="G61" s="107">
        <v>43461</v>
      </c>
      <c r="H61" s="84" t="s">
        <v>366</v>
      </c>
      <c r="I61" s="94">
        <v>2.0099999999999998</v>
      </c>
      <c r="J61" s="97" t="s">
        <v>168</v>
      </c>
      <c r="K61" s="98">
        <v>6.2001000000000001E-2</v>
      </c>
      <c r="L61" s="98">
        <v>6.4699999999999994E-2</v>
      </c>
      <c r="M61" s="94">
        <v>4270.9399999999996</v>
      </c>
      <c r="N61" s="96">
        <v>101.02</v>
      </c>
      <c r="O61" s="94">
        <v>16.170780000000001</v>
      </c>
      <c r="P61" s="95">
        <f t="shared" si="1"/>
        <v>2.9219721823126638E-3</v>
      </c>
      <c r="Q61" s="95">
        <f>O61/'[5]סכום נכסי הקרן'!$C$42</f>
        <v>7.4507629020082871E-5</v>
      </c>
    </row>
    <row r="62" spans="2:17" s="136" customFormat="1">
      <c r="B62" s="144" t="s">
        <v>1632</v>
      </c>
      <c r="C62" s="97" t="s">
        <v>1558</v>
      </c>
      <c r="D62" s="84" t="s">
        <v>1597</v>
      </c>
      <c r="E62" s="84"/>
      <c r="F62" s="84" t="s">
        <v>1590</v>
      </c>
      <c r="G62" s="107">
        <v>42978</v>
      </c>
      <c r="H62" s="84" t="s">
        <v>1556</v>
      </c>
      <c r="I62" s="94">
        <v>3.2199999999999998</v>
      </c>
      <c r="J62" s="97" t="s">
        <v>169</v>
      </c>
      <c r="K62" s="98">
        <v>2.3E-2</v>
      </c>
      <c r="L62" s="98">
        <v>3.1199999999999995E-2</v>
      </c>
      <c r="M62" s="94">
        <v>18280.759999999998</v>
      </c>
      <c r="N62" s="96">
        <v>98.67</v>
      </c>
      <c r="O62" s="94">
        <v>18.03763</v>
      </c>
      <c r="P62" s="95">
        <f t="shared" si="1"/>
        <v>3.2593018453561532E-3</v>
      </c>
      <c r="Q62" s="95">
        <f>O62/'[5]סכום נכסי הקרן'!$C$42</f>
        <v>8.3109228153590455E-5</v>
      </c>
    </row>
    <row r="63" spans="2:17" s="136" customFormat="1">
      <c r="B63" s="144" t="s">
        <v>1632</v>
      </c>
      <c r="C63" s="97" t="s">
        <v>1558</v>
      </c>
      <c r="D63" s="84" t="s">
        <v>1598</v>
      </c>
      <c r="E63" s="84"/>
      <c r="F63" s="84" t="s">
        <v>1590</v>
      </c>
      <c r="G63" s="107">
        <v>42978</v>
      </c>
      <c r="H63" s="84" t="s">
        <v>1556</v>
      </c>
      <c r="I63" s="94">
        <v>3.1700000000000004</v>
      </c>
      <c r="J63" s="97" t="s">
        <v>169</v>
      </c>
      <c r="K63" s="98">
        <v>2.76E-2</v>
      </c>
      <c r="L63" s="98">
        <v>4.1800000000000004E-2</v>
      </c>
      <c r="M63" s="94">
        <v>42655.14</v>
      </c>
      <c r="N63" s="96">
        <v>96.65</v>
      </c>
      <c r="O63" s="94">
        <v>41.226199999999999</v>
      </c>
      <c r="P63" s="95">
        <f t="shared" si="1"/>
        <v>7.4493505930114893E-3</v>
      </c>
      <c r="Q63" s="95">
        <f>O63/'[5]סכום נכסי הקרן'!$C$42</f>
        <v>1.8995165449704591E-4</v>
      </c>
    </row>
    <row r="64" spans="2:17" s="136" customFormat="1">
      <c r="B64" s="150" t="s">
        <v>1633</v>
      </c>
      <c r="C64" s="97" t="s">
        <v>1562</v>
      </c>
      <c r="D64" s="84" t="s">
        <v>1599</v>
      </c>
      <c r="E64" s="84"/>
      <c r="F64" s="84" t="s">
        <v>631</v>
      </c>
      <c r="G64" s="107">
        <v>43227</v>
      </c>
      <c r="H64" s="84" t="s">
        <v>167</v>
      </c>
      <c r="I64" s="94">
        <v>1.9999999999999997E-2</v>
      </c>
      <c r="J64" s="97" t="s">
        <v>169</v>
      </c>
      <c r="K64" s="98">
        <v>2.6000000000000002E-2</v>
      </c>
      <c r="L64" s="98">
        <v>3.4999999999999996E-2</v>
      </c>
      <c r="M64" s="94">
        <v>263.32</v>
      </c>
      <c r="N64" s="96">
        <v>100.37</v>
      </c>
      <c r="O64" s="94">
        <v>0.26429000000000002</v>
      </c>
      <c r="P64" s="95">
        <f t="shared" si="1"/>
        <v>4.7755768618669843E-5</v>
      </c>
      <c r="Q64" s="95">
        <f>O64/'[5]סכום נכסי הקרן'!$C$42</f>
        <v>1.2177285989740572E-6</v>
      </c>
    </row>
    <row r="65" spans="2:17" s="136" customFormat="1">
      <c r="B65" s="150" t="s">
        <v>1633</v>
      </c>
      <c r="C65" s="97" t="s">
        <v>1562</v>
      </c>
      <c r="D65" s="84" t="s">
        <v>1600</v>
      </c>
      <c r="E65" s="84"/>
      <c r="F65" s="84" t="s">
        <v>631</v>
      </c>
      <c r="G65" s="107">
        <v>43279</v>
      </c>
      <c r="H65" s="84" t="s">
        <v>167</v>
      </c>
      <c r="I65" s="94">
        <v>0.16</v>
      </c>
      <c r="J65" s="97" t="s">
        <v>169</v>
      </c>
      <c r="K65" s="98">
        <v>2.6000000000000002E-2</v>
      </c>
      <c r="L65" s="98">
        <v>2.6499999999999996E-2</v>
      </c>
      <c r="M65" s="94">
        <v>1137.96</v>
      </c>
      <c r="N65" s="96">
        <v>100.02119999999999</v>
      </c>
      <c r="O65" s="94">
        <v>1.1430799999999999</v>
      </c>
      <c r="P65" s="95">
        <f t="shared" si="1"/>
        <v>2.0654835216099405E-4</v>
      </c>
      <c r="Q65" s="95">
        <f>O65/'[5]סכום נכסי הקרן'!$C$42</f>
        <v>5.266794834898274E-6</v>
      </c>
    </row>
    <row r="66" spans="2:17" s="136" customFormat="1">
      <c r="B66" s="150" t="s">
        <v>1633</v>
      </c>
      <c r="C66" s="97" t="s">
        <v>1562</v>
      </c>
      <c r="D66" s="84" t="s">
        <v>1601</v>
      </c>
      <c r="E66" s="84"/>
      <c r="F66" s="84" t="s">
        <v>631</v>
      </c>
      <c r="G66" s="107">
        <v>43321</v>
      </c>
      <c r="H66" s="84" t="s">
        <v>167</v>
      </c>
      <c r="I66" s="94">
        <v>0.11</v>
      </c>
      <c r="J66" s="97" t="s">
        <v>169</v>
      </c>
      <c r="K66" s="98">
        <v>2.6000000000000002E-2</v>
      </c>
      <c r="L66" s="98">
        <v>3.4399999999999993E-2</v>
      </c>
      <c r="M66" s="94">
        <v>5045.7299999999996</v>
      </c>
      <c r="N66" s="96">
        <v>100.07</v>
      </c>
      <c r="O66" s="94">
        <v>5.0492700000000008</v>
      </c>
      <c r="P66" s="95">
        <f t="shared" si="1"/>
        <v>9.1237568509285668E-4</v>
      </c>
      <c r="Q66" s="95">
        <f>O66/'[5]סכום נכסי הקרן'!$C$42</f>
        <v>2.3264748885473297E-5</v>
      </c>
    </row>
    <row r="67" spans="2:17" s="136" customFormat="1">
      <c r="B67" s="150" t="s">
        <v>1633</v>
      </c>
      <c r="C67" s="97" t="s">
        <v>1562</v>
      </c>
      <c r="D67" s="84" t="s">
        <v>1602</v>
      </c>
      <c r="E67" s="84"/>
      <c r="F67" s="84" t="s">
        <v>631</v>
      </c>
      <c r="G67" s="107">
        <v>43138</v>
      </c>
      <c r="H67" s="84" t="s">
        <v>167</v>
      </c>
      <c r="I67" s="94">
        <v>0.1</v>
      </c>
      <c r="J67" s="97" t="s">
        <v>169</v>
      </c>
      <c r="K67" s="98">
        <v>2.6000000000000002E-2</v>
      </c>
      <c r="L67" s="98">
        <v>5.2200000000000003E-2</v>
      </c>
      <c r="M67" s="94">
        <v>1085.8399999999999</v>
      </c>
      <c r="N67" s="96">
        <v>99.91</v>
      </c>
      <c r="O67" s="94">
        <v>1.08487</v>
      </c>
      <c r="P67" s="95">
        <f t="shared" si="1"/>
        <v>1.9603012108417402E-4</v>
      </c>
      <c r="Q67" s="95">
        <f>O67/'[5]סכום נכסי הקרן'!$C$42</f>
        <v>4.9985895235119951E-6</v>
      </c>
    </row>
    <row r="68" spans="2:17" s="136" customFormat="1">
      <c r="B68" s="150" t="s">
        <v>1633</v>
      </c>
      <c r="C68" s="97" t="s">
        <v>1562</v>
      </c>
      <c r="D68" s="84" t="s">
        <v>1603</v>
      </c>
      <c r="E68" s="84"/>
      <c r="F68" s="84" t="s">
        <v>631</v>
      </c>
      <c r="G68" s="107">
        <v>43227</v>
      </c>
      <c r="H68" s="84" t="s">
        <v>167</v>
      </c>
      <c r="I68" s="94">
        <v>9.3899999999999988</v>
      </c>
      <c r="J68" s="97" t="s">
        <v>169</v>
      </c>
      <c r="K68" s="98">
        <v>2.9805999999999999E-2</v>
      </c>
      <c r="L68" s="98">
        <v>0.04</v>
      </c>
      <c r="M68" s="94">
        <v>5716.72</v>
      </c>
      <c r="N68" s="96">
        <v>91.8</v>
      </c>
      <c r="O68" s="94">
        <v>5.2479499999999994</v>
      </c>
      <c r="P68" s="95">
        <f t="shared" si="1"/>
        <v>9.4827608279673221E-4</v>
      </c>
      <c r="Q68" s="95">
        <f>O68/'[5]סכום נכסי הקרן'!$C$42</f>
        <v>2.4180176325195437E-5</v>
      </c>
    </row>
    <row r="69" spans="2:17" s="136" customFormat="1">
      <c r="B69" s="150" t="s">
        <v>1633</v>
      </c>
      <c r="C69" s="97" t="s">
        <v>1562</v>
      </c>
      <c r="D69" s="84" t="s">
        <v>1604</v>
      </c>
      <c r="E69" s="84"/>
      <c r="F69" s="84" t="s">
        <v>631</v>
      </c>
      <c r="G69" s="107">
        <v>43279</v>
      </c>
      <c r="H69" s="84" t="s">
        <v>167</v>
      </c>
      <c r="I69" s="94">
        <v>9.43</v>
      </c>
      <c r="J69" s="97" t="s">
        <v>169</v>
      </c>
      <c r="K69" s="98">
        <v>2.9796999999999997E-2</v>
      </c>
      <c r="L69" s="98">
        <v>3.8699999999999998E-2</v>
      </c>
      <c r="M69" s="94">
        <v>6685.94</v>
      </c>
      <c r="N69" s="96">
        <v>92.05</v>
      </c>
      <c r="O69" s="94">
        <v>6.1543999999999999</v>
      </c>
      <c r="P69" s="95">
        <f t="shared" si="1"/>
        <v>1.1120666782199163E-3</v>
      </c>
      <c r="Q69" s="95">
        <f>O69/'[5]סכום נכסי הקרן'!$C$42</f>
        <v>2.8356687311384978E-5</v>
      </c>
    </row>
    <row r="70" spans="2:17" s="136" customFormat="1">
      <c r="B70" s="150" t="s">
        <v>1633</v>
      </c>
      <c r="C70" s="97" t="s">
        <v>1562</v>
      </c>
      <c r="D70" s="84" t="s">
        <v>1605</v>
      </c>
      <c r="E70" s="84"/>
      <c r="F70" s="84" t="s">
        <v>631</v>
      </c>
      <c r="G70" s="107">
        <v>43321</v>
      </c>
      <c r="H70" s="84" t="s">
        <v>167</v>
      </c>
      <c r="I70" s="94">
        <v>9.44</v>
      </c>
      <c r="J70" s="97" t="s">
        <v>169</v>
      </c>
      <c r="K70" s="98">
        <v>3.0529000000000001E-2</v>
      </c>
      <c r="L70" s="98">
        <v>3.7900000000000003E-2</v>
      </c>
      <c r="M70" s="94">
        <v>37426.68</v>
      </c>
      <c r="N70" s="96">
        <v>93.37</v>
      </c>
      <c r="O70" s="94">
        <v>34.94529</v>
      </c>
      <c r="P70" s="95">
        <f t="shared" si="1"/>
        <v>6.3144242443993982E-3</v>
      </c>
      <c r="Q70" s="95">
        <f>O70/'[5]סכום נכסי הקרן'!$C$42</f>
        <v>1.6101206641356891E-4</v>
      </c>
    </row>
    <row r="71" spans="2:17" s="136" customFormat="1">
      <c r="B71" s="150" t="s">
        <v>1633</v>
      </c>
      <c r="C71" s="97" t="s">
        <v>1562</v>
      </c>
      <c r="D71" s="84" t="s">
        <v>1606</v>
      </c>
      <c r="E71" s="84"/>
      <c r="F71" s="84" t="s">
        <v>631</v>
      </c>
      <c r="G71" s="107">
        <v>43138</v>
      </c>
      <c r="H71" s="84" t="s">
        <v>167</v>
      </c>
      <c r="I71" s="94">
        <v>9.35</v>
      </c>
      <c r="J71" s="97" t="s">
        <v>169</v>
      </c>
      <c r="K71" s="98">
        <v>2.8239999999999998E-2</v>
      </c>
      <c r="L71" s="98">
        <v>4.3100000000000006E-2</v>
      </c>
      <c r="M71" s="94">
        <v>35899.9</v>
      </c>
      <c r="N71" s="96">
        <v>87.75</v>
      </c>
      <c r="O71" s="94">
        <v>31.50216</v>
      </c>
      <c r="P71" s="95">
        <f t="shared" si="1"/>
        <v>5.6922693403016244E-3</v>
      </c>
      <c r="Q71" s="95">
        <f>O71/'[5]סכום נכסי הקרן'!$C$42</f>
        <v>1.4514768308092089E-4</v>
      </c>
    </row>
    <row r="72" spans="2:17" s="136" customFormat="1">
      <c r="B72" s="150" t="s">
        <v>1633</v>
      </c>
      <c r="C72" s="97" t="s">
        <v>1562</v>
      </c>
      <c r="D72" s="84" t="s">
        <v>1607</v>
      </c>
      <c r="E72" s="84"/>
      <c r="F72" s="84" t="s">
        <v>631</v>
      </c>
      <c r="G72" s="107">
        <v>43417</v>
      </c>
      <c r="H72" s="84" t="s">
        <v>167</v>
      </c>
      <c r="I72" s="94">
        <v>9.35</v>
      </c>
      <c r="J72" s="97" t="s">
        <v>169</v>
      </c>
      <c r="K72" s="98">
        <v>3.2797E-2</v>
      </c>
      <c r="L72" s="98">
        <v>3.95E-2</v>
      </c>
      <c r="M72" s="94">
        <v>42690.57</v>
      </c>
      <c r="N72" s="96">
        <v>93.56</v>
      </c>
      <c r="O72" s="94">
        <v>39.941290000000002</v>
      </c>
      <c r="P72" s="95">
        <f t="shared" si="1"/>
        <v>7.2171743296045691E-3</v>
      </c>
      <c r="Q72" s="95">
        <f>O72/'[5]סכום נכסי הקרן'!$C$42</f>
        <v>1.8403137126987975E-4</v>
      </c>
    </row>
    <row r="73" spans="2:17" s="136" customFormat="1">
      <c r="B73" s="149" t="s">
        <v>1634</v>
      </c>
      <c r="C73" s="97" t="s">
        <v>1562</v>
      </c>
      <c r="D73" s="84" t="s">
        <v>1608</v>
      </c>
      <c r="E73" s="84"/>
      <c r="F73" s="84" t="s">
        <v>661</v>
      </c>
      <c r="G73" s="107">
        <v>42825</v>
      </c>
      <c r="H73" s="84" t="s">
        <v>167</v>
      </c>
      <c r="I73" s="94">
        <v>6.86</v>
      </c>
      <c r="J73" s="97" t="s">
        <v>169</v>
      </c>
      <c r="K73" s="98">
        <v>2.8999999999999998E-2</v>
      </c>
      <c r="L73" s="98">
        <v>3.2799999999999996E-2</v>
      </c>
      <c r="M73" s="94">
        <v>211310.77</v>
      </c>
      <c r="N73" s="96">
        <v>99.97</v>
      </c>
      <c r="O73" s="94">
        <v>211.24737999999999</v>
      </c>
      <c r="P73" s="95">
        <f t="shared" si="1"/>
        <v>3.8171255062924146E-2</v>
      </c>
      <c r="Q73" s="95">
        <f>O73/'[5]סכום נכסי הקרן'!$C$42</f>
        <v>9.7333223385046811E-4</v>
      </c>
    </row>
    <row r="74" spans="2:17" s="136" customFormat="1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94"/>
      <c r="N74" s="96"/>
      <c r="O74" s="84"/>
      <c r="P74" s="95"/>
      <c r="Q74" s="84"/>
    </row>
    <row r="75" spans="2:17" s="136" customFormat="1">
      <c r="B75" s="81" t="s">
        <v>40</v>
      </c>
      <c r="C75" s="82"/>
      <c r="D75" s="82"/>
      <c r="E75" s="82"/>
      <c r="F75" s="82"/>
      <c r="G75" s="82"/>
      <c r="H75" s="82"/>
      <c r="I75" s="91">
        <v>6.31</v>
      </c>
      <c r="J75" s="82"/>
      <c r="K75" s="82"/>
      <c r="L75" s="104">
        <v>0.05</v>
      </c>
      <c r="M75" s="91"/>
      <c r="N75" s="93"/>
      <c r="O75" s="91">
        <f>O76</f>
        <v>407.40108000000004</v>
      </c>
      <c r="P75" s="92">
        <f t="shared" ref="P75:P77" si="2">O75/$O$10</f>
        <v>7.3615164067789937E-2</v>
      </c>
      <c r="Q75" s="92">
        <f>O75/'[5]סכום נכסי הקרן'!$C$42</f>
        <v>1.8771196275641066E-3</v>
      </c>
    </row>
    <row r="76" spans="2:17" s="136" customFormat="1">
      <c r="B76" s="102" t="s">
        <v>38</v>
      </c>
      <c r="C76" s="82"/>
      <c r="D76" s="82"/>
      <c r="E76" s="82"/>
      <c r="F76" s="82"/>
      <c r="G76" s="82"/>
      <c r="H76" s="82"/>
      <c r="I76" s="91">
        <v>6.31</v>
      </c>
      <c r="J76" s="82"/>
      <c r="K76" s="82"/>
      <c r="L76" s="104">
        <v>0.05</v>
      </c>
      <c r="M76" s="91"/>
      <c r="N76" s="93"/>
      <c r="O76" s="91">
        <f>O77</f>
        <v>407.40108000000004</v>
      </c>
      <c r="P76" s="92">
        <f t="shared" si="2"/>
        <v>7.3615164067789937E-2</v>
      </c>
      <c r="Q76" s="92">
        <f>O76/'[5]סכום נכסי הקרן'!$C$42</f>
        <v>1.8771196275641066E-3</v>
      </c>
    </row>
    <row r="77" spans="2:17" s="136" customFormat="1">
      <c r="B77" s="150" t="s">
        <v>1635</v>
      </c>
      <c r="C77" s="97" t="s">
        <v>1558</v>
      </c>
      <c r="D77" s="84" t="s">
        <v>1609</v>
      </c>
      <c r="E77" s="84"/>
      <c r="F77" s="84" t="s">
        <v>1610</v>
      </c>
      <c r="G77" s="107">
        <v>43186</v>
      </c>
      <c r="H77" s="84" t="s">
        <v>1556</v>
      </c>
      <c r="I77" s="94">
        <v>6.31</v>
      </c>
      <c r="J77" s="97" t="s">
        <v>168</v>
      </c>
      <c r="K77" s="98">
        <v>4.8000000000000001E-2</v>
      </c>
      <c r="L77" s="98">
        <v>0.05</v>
      </c>
      <c r="M77" s="94">
        <v>108179</v>
      </c>
      <c r="N77" s="96">
        <v>100.48</v>
      </c>
      <c r="O77" s="94">
        <v>407.40108000000004</v>
      </c>
      <c r="P77" s="95">
        <f t="shared" si="2"/>
        <v>7.3615164067789937E-2</v>
      </c>
      <c r="Q77" s="95">
        <f>O77/'[5]סכום נכסי הקרן'!$C$42</f>
        <v>1.8771196275641066E-3</v>
      </c>
    </row>
    <row r="78" spans="2:17" s="136" customFormat="1">
      <c r="B78" s="142"/>
      <c r="C78" s="142"/>
      <c r="D78" s="142"/>
      <c r="E78" s="142"/>
    </row>
    <row r="79" spans="2:17" s="136" customFormat="1">
      <c r="B79" s="142"/>
      <c r="C79" s="142"/>
      <c r="D79" s="142"/>
      <c r="E79" s="142"/>
    </row>
    <row r="80" spans="2:17" s="136" customFormat="1">
      <c r="B80" s="142"/>
      <c r="C80" s="142"/>
      <c r="D80" s="142"/>
      <c r="E80" s="142"/>
    </row>
    <row r="81" spans="2:5" s="136" customFormat="1">
      <c r="B81" s="148" t="s">
        <v>253</v>
      </c>
      <c r="C81" s="142"/>
      <c r="D81" s="142"/>
      <c r="E81" s="142"/>
    </row>
    <row r="82" spans="2:5" s="136" customFormat="1">
      <c r="B82" s="148" t="s">
        <v>119</v>
      </c>
      <c r="C82" s="142"/>
      <c r="D82" s="142"/>
      <c r="E82" s="142"/>
    </row>
    <row r="83" spans="2:5" s="136" customFormat="1">
      <c r="B83" s="148" t="s">
        <v>236</v>
      </c>
      <c r="C83" s="142"/>
      <c r="D83" s="142"/>
      <c r="E83" s="142"/>
    </row>
    <row r="84" spans="2:5" s="136" customFormat="1">
      <c r="B84" s="148" t="s">
        <v>244</v>
      </c>
      <c r="C84" s="142"/>
      <c r="D84" s="142"/>
      <c r="E84" s="142"/>
    </row>
  </sheetData>
  <sheetProtection sheet="1" objects="1" scenarios="1"/>
  <mergeCells count="1">
    <mergeCell ref="B6:Q6"/>
  </mergeCells>
  <phoneticPr fontId="5" type="noConversion"/>
  <conditionalFormatting sqref="B74:B76">
    <cfRule type="cellIs" dxfId="60" priority="55" operator="equal">
      <formula>2958465</formula>
    </cfRule>
    <cfRule type="cellIs" dxfId="59" priority="56" operator="equal">
      <formula>"NR3"</formula>
    </cfRule>
    <cfRule type="cellIs" dxfId="58" priority="57" operator="equal">
      <formula>"דירוג פנימי"</formula>
    </cfRule>
  </conditionalFormatting>
  <conditionalFormatting sqref="B74:B76">
    <cfRule type="cellIs" dxfId="57" priority="54" operator="equal">
      <formula>2958465</formula>
    </cfRule>
  </conditionalFormatting>
  <conditionalFormatting sqref="B11:B12 B26:B27">
    <cfRule type="cellIs" dxfId="56" priority="53" operator="equal">
      <formula>"NR3"</formula>
    </cfRule>
  </conditionalFormatting>
  <conditionalFormatting sqref="B13:B25">
    <cfRule type="cellIs" dxfId="55" priority="52" operator="equal">
      <formula>"NR3"</formula>
    </cfRule>
  </conditionalFormatting>
  <conditionalFormatting sqref="B28">
    <cfRule type="cellIs" dxfId="54" priority="51" operator="equal">
      <formula>"NR3"</formula>
    </cfRule>
  </conditionalFormatting>
  <conditionalFormatting sqref="B29">
    <cfRule type="cellIs" dxfId="53" priority="50" operator="equal">
      <formula>"NR3"</formula>
    </cfRule>
  </conditionalFormatting>
  <conditionalFormatting sqref="B30:B32">
    <cfRule type="cellIs" dxfId="52" priority="49" operator="equal">
      <formula>"NR3"</formula>
    </cfRule>
  </conditionalFormatting>
  <conditionalFormatting sqref="B35">
    <cfRule type="cellIs" dxfId="51" priority="46" operator="equal">
      <formula>2958465</formula>
    </cfRule>
    <cfRule type="cellIs" dxfId="50" priority="47" operator="equal">
      <formula>"NR3"</formula>
    </cfRule>
    <cfRule type="cellIs" dxfId="49" priority="48" operator="equal">
      <formula>"דירוג פנימי"</formula>
    </cfRule>
  </conditionalFormatting>
  <conditionalFormatting sqref="B35">
    <cfRule type="cellIs" dxfId="48" priority="45" operator="equal">
      <formula>2958465</formula>
    </cfRule>
  </conditionalFormatting>
  <conditionalFormatting sqref="B36:B41">
    <cfRule type="cellIs" dxfId="47" priority="42" operator="equal">
      <formula>2958465</formula>
    </cfRule>
    <cfRule type="cellIs" dxfId="46" priority="43" operator="equal">
      <formula>"NR3"</formula>
    </cfRule>
    <cfRule type="cellIs" dxfId="45" priority="44" operator="equal">
      <formula>"דירוג פנימי"</formula>
    </cfRule>
  </conditionalFormatting>
  <conditionalFormatting sqref="B36:B41">
    <cfRule type="cellIs" dxfId="44" priority="41" operator="equal">
      <formula>2958465</formula>
    </cfRule>
  </conditionalFormatting>
  <conditionalFormatting sqref="B42">
    <cfRule type="cellIs" dxfId="43" priority="38" operator="equal">
      <formula>2958465</formula>
    </cfRule>
    <cfRule type="cellIs" dxfId="42" priority="39" operator="equal">
      <formula>"NR3"</formula>
    </cfRule>
    <cfRule type="cellIs" dxfId="41" priority="40" operator="equal">
      <formula>"דירוג פנימי"</formula>
    </cfRule>
  </conditionalFormatting>
  <conditionalFormatting sqref="B42">
    <cfRule type="cellIs" dxfId="40" priority="37" operator="equal">
      <formula>2958465</formula>
    </cfRule>
  </conditionalFormatting>
  <conditionalFormatting sqref="B43:B48">
    <cfRule type="cellIs" dxfId="39" priority="34" operator="equal">
      <formula>2958465</formula>
    </cfRule>
    <cfRule type="cellIs" dxfId="38" priority="35" operator="equal">
      <formula>"NR3"</formula>
    </cfRule>
    <cfRule type="cellIs" dxfId="37" priority="36" operator="equal">
      <formula>"דירוג פנימי"</formula>
    </cfRule>
  </conditionalFormatting>
  <conditionalFormatting sqref="B43:B48">
    <cfRule type="cellIs" dxfId="36" priority="33" operator="equal">
      <formula>2958465</formula>
    </cfRule>
  </conditionalFormatting>
  <conditionalFormatting sqref="B49:B54">
    <cfRule type="cellIs" dxfId="35" priority="30" operator="equal">
      <formula>2958465</formula>
    </cfRule>
    <cfRule type="cellIs" dxfId="34" priority="31" operator="equal">
      <formula>"NR3"</formula>
    </cfRule>
    <cfRule type="cellIs" dxfId="33" priority="32" operator="equal">
      <formula>"דירוג פנימי"</formula>
    </cfRule>
  </conditionalFormatting>
  <conditionalFormatting sqref="B49:B54">
    <cfRule type="cellIs" dxfId="32" priority="29" operator="equal">
      <formula>2958465</formula>
    </cfRule>
  </conditionalFormatting>
  <conditionalFormatting sqref="B33:B34">
    <cfRule type="cellIs" dxfId="31" priority="26" operator="equal">
      <formula>2958465</formula>
    </cfRule>
    <cfRule type="cellIs" dxfId="30" priority="27" operator="equal">
      <formula>"NR3"</formula>
    </cfRule>
    <cfRule type="cellIs" dxfId="29" priority="28" operator="equal">
      <formula>"דירוג פנימי"</formula>
    </cfRule>
  </conditionalFormatting>
  <conditionalFormatting sqref="B33:B34">
    <cfRule type="cellIs" dxfId="28" priority="25" operator="equal">
      <formula>2958465</formula>
    </cfRule>
  </conditionalFormatting>
  <conditionalFormatting sqref="B55:B56">
    <cfRule type="cellIs" dxfId="27" priority="22" operator="equal">
      <formula>2958465</formula>
    </cfRule>
    <cfRule type="cellIs" dxfId="26" priority="23" operator="equal">
      <formula>"NR3"</formula>
    </cfRule>
    <cfRule type="cellIs" dxfId="25" priority="24" operator="equal">
      <formula>"דירוג פנימי"</formula>
    </cfRule>
  </conditionalFormatting>
  <conditionalFormatting sqref="B55:B56">
    <cfRule type="cellIs" dxfId="24" priority="21" operator="equal">
      <formula>2958465</formula>
    </cfRule>
  </conditionalFormatting>
  <conditionalFormatting sqref="B57:B61">
    <cfRule type="cellIs" dxfId="23" priority="18" operator="equal">
      <formula>2958465</formula>
    </cfRule>
    <cfRule type="cellIs" dxfId="22" priority="19" operator="equal">
      <formula>"NR3"</formula>
    </cfRule>
    <cfRule type="cellIs" dxfId="21" priority="20" operator="equal">
      <formula>"דירוג פנימי"</formula>
    </cfRule>
  </conditionalFormatting>
  <conditionalFormatting sqref="B57:B61">
    <cfRule type="cellIs" dxfId="20" priority="17" operator="equal">
      <formula>2958465</formula>
    </cfRule>
  </conditionalFormatting>
  <conditionalFormatting sqref="B62:B63">
    <cfRule type="cellIs" dxfId="19" priority="14" operator="equal">
      <formula>2958465</formula>
    </cfRule>
    <cfRule type="cellIs" dxfId="18" priority="15" operator="equal">
      <formula>"NR3"</formula>
    </cfRule>
    <cfRule type="cellIs" dxfId="17" priority="16" operator="equal">
      <formula>"דירוג פנימי"</formula>
    </cfRule>
  </conditionalFormatting>
  <conditionalFormatting sqref="B62:B63">
    <cfRule type="cellIs" dxfId="16" priority="13" operator="equal">
      <formula>2958465</formula>
    </cfRule>
  </conditionalFormatting>
  <conditionalFormatting sqref="B64:B72">
    <cfRule type="cellIs" dxfId="15" priority="10" operator="equal">
      <formula>2958465</formula>
    </cfRule>
    <cfRule type="cellIs" dxfId="14" priority="11" operator="equal">
      <formula>"NR3"</formula>
    </cfRule>
    <cfRule type="cellIs" dxfId="13" priority="12" operator="equal">
      <formula>"דירוג פנימי"</formula>
    </cfRule>
  </conditionalFormatting>
  <conditionalFormatting sqref="B64:B72">
    <cfRule type="cellIs" dxfId="12" priority="9" operator="equal">
      <formula>2958465</formula>
    </cfRule>
  </conditionalFormatting>
  <conditionalFormatting sqref="B73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73">
    <cfRule type="cellIs" dxfId="8" priority="5" operator="equal">
      <formula>2958465</formula>
    </cfRule>
  </conditionalFormatting>
  <conditionalFormatting sqref="B77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77">
    <cfRule type="cellIs" dxfId="4" priority="1" operator="equal">
      <formula>2958465</formula>
    </cfRule>
  </conditionalFormatting>
  <dataValidations count="1">
    <dataValidation allowBlank="1" showInputMessage="1" showErrorMessage="1" sqref="A1:A1048576 R1:XFD1048576 D1:Q9 C5:C9 B1:B9 B78:Q1048576 B30:B3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184</v>
      </c>
      <c r="C1" s="78" t="s" vm="1">
        <v>254</v>
      </c>
    </row>
    <row r="2" spans="2:64">
      <c r="B2" s="57" t="s">
        <v>183</v>
      </c>
      <c r="C2" s="78" t="s">
        <v>255</v>
      </c>
    </row>
    <row r="3" spans="2:64">
      <c r="B3" s="57" t="s">
        <v>185</v>
      </c>
      <c r="C3" s="78" t="s">
        <v>256</v>
      </c>
    </row>
    <row r="4" spans="2:64">
      <c r="B4" s="57" t="s">
        <v>186</v>
      </c>
      <c r="C4" s="78">
        <v>2144</v>
      </c>
    </row>
    <row r="6" spans="2:64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4" s="3" customFormat="1" ht="78.75">
      <c r="B7" s="60" t="s">
        <v>123</v>
      </c>
      <c r="C7" s="61" t="s">
        <v>46</v>
      </c>
      <c r="D7" s="61" t="s">
        <v>124</v>
      </c>
      <c r="E7" s="61" t="s">
        <v>15</v>
      </c>
      <c r="F7" s="61" t="s">
        <v>69</v>
      </c>
      <c r="G7" s="61" t="s">
        <v>18</v>
      </c>
      <c r="H7" s="61" t="s">
        <v>108</v>
      </c>
      <c r="I7" s="61" t="s">
        <v>55</v>
      </c>
      <c r="J7" s="61" t="s">
        <v>19</v>
      </c>
      <c r="K7" s="61" t="s">
        <v>238</v>
      </c>
      <c r="L7" s="61" t="s">
        <v>237</v>
      </c>
      <c r="M7" s="61" t="s">
        <v>117</v>
      </c>
      <c r="N7" s="61" t="s">
        <v>187</v>
      </c>
      <c r="O7" s="63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245</v>
      </c>
      <c r="L8" s="33"/>
      <c r="M8" s="33" t="s">
        <v>241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119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236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244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184</v>
      </c>
      <c r="C1" s="78" t="s" vm="1">
        <v>254</v>
      </c>
    </row>
    <row r="2" spans="2:56">
      <c r="B2" s="57" t="s">
        <v>183</v>
      </c>
      <c r="C2" s="78" t="s">
        <v>255</v>
      </c>
    </row>
    <row r="3" spans="2:56">
      <c r="B3" s="57" t="s">
        <v>185</v>
      </c>
      <c r="C3" s="78" t="s">
        <v>256</v>
      </c>
    </row>
    <row r="4" spans="2:56">
      <c r="B4" s="57" t="s">
        <v>186</v>
      </c>
      <c r="C4" s="78">
        <v>2144</v>
      </c>
    </row>
    <row r="6" spans="2:56" ht="26.25" customHeight="1">
      <c r="B6" s="165" t="s">
        <v>218</v>
      </c>
      <c r="C6" s="166"/>
      <c r="D6" s="166"/>
      <c r="E6" s="166"/>
      <c r="F6" s="166"/>
      <c r="G6" s="166"/>
      <c r="H6" s="166"/>
      <c r="I6" s="166"/>
      <c r="J6" s="167"/>
    </row>
    <row r="7" spans="2:56" s="3" customFormat="1" ht="78.75">
      <c r="B7" s="60" t="s">
        <v>123</v>
      </c>
      <c r="C7" s="62" t="s">
        <v>57</v>
      </c>
      <c r="D7" s="62" t="s">
        <v>92</v>
      </c>
      <c r="E7" s="62" t="s">
        <v>58</v>
      </c>
      <c r="F7" s="62" t="s">
        <v>108</v>
      </c>
      <c r="G7" s="62" t="s">
        <v>229</v>
      </c>
      <c r="H7" s="62" t="s">
        <v>187</v>
      </c>
      <c r="I7" s="64" t="s">
        <v>188</v>
      </c>
      <c r="J7" s="77" t="s">
        <v>248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6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8" t="s" vm="1">
        <v>254</v>
      </c>
    </row>
    <row r="2" spans="2:60">
      <c r="B2" s="57" t="s">
        <v>183</v>
      </c>
      <c r="C2" s="78" t="s">
        <v>255</v>
      </c>
    </row>
    <row r="3" spans="2:60">
      <c r="B3" s="57" t="s">
        <v>185</v>
      </c>
      <c r="C3" s="78" t="s">
        <v>256</v>
      </c>
    </row>
    <row r="4" spans="2:60">
      <c r="B4" s="57" t="s">
        <v>186</v>
      </c>
      <c r="C4" s="78">
        <v>2144</v>
      </c>
    </row>
    <row r="6" spans="2:60" ht="26.25" customHeight="1">
      <c r="B6" s="165" t="s">
        <v>219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60</v>
      </c>
      <c r="G7" s="60" t="s">
        <v>108</v>
      </c>
      <c r="H7" s="60" t="s">
        <v>56</v>
      </c>
      <c r="I7" s="60" t="s">
        <v>117</v>
      </c>
      <c r="J7" s="60" t="s">
        <v>187</v>
      </c>
      <c r="K7" s="60" t="s">
        <v>188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184</v>
      </c>
      <c r="C1" s="78" t="s" vm="1">
        <v>254</v>
      </c>
    </row>
    <row r="2" spans="2:60">
      <c r="B2" s="57" t="s">
        <v>183</v>
      </c>
      <c r="C2" s="78" t="s">
        <v>255</v>
      </c>
    </row>
    <row r="3" spans="2:60">
      <c r="B3" s="57" t="s">
        <v>185</v>
      </c>
      <c r="C3" s="78" t="s">
        <v>256</v>
      </c>
    </row>
    <row r="4" spans="2:60">
      <c r="B4" s="57" t="s">
        <v>186</v>
      </c>
      <c r="C4" s="78">
        <v>2144</v>
      </c>
    </row>
    <row r="6" spans="2:60" ht="26.25" customHeight="1">
      <c r="B6" s="165" t="s">
        <v>220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3">
      <c r="B7" s="60" t="s">
        <v>123</v>
      </c>
      <c r="C7" s="62" t="s">
        <v>46</v>
      </c>
      <c r="D7" s="62" t="s">
        <v>15</v>
      </c>
      <c r="E7" s="62" t="s">
        <v>16</v>
      </c>
      <c r="F7" s="62" t="s">
        <v>60</v>
      </c>
      <c r="G7" s="62" t="s">
        <v>108</v>
      </c>
      <c r="H7" s="62" t="s">
        <v>56</v>
      </c>
      <c r="I7" s="62" t="s">
        <v>117</v>
      </c>
      <c r="J7" s="62" t="s">
        <v>187</v>
      </c>
      <c r="K7" s="64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59</v>
      </c>
      <c r="C10" s="122"/>
      <c r="D10" s="122"/>
      <c r="E10" s="122"/>
      <c r="F10" s="122"/>
      <c r="G10" s="122"/>
      <c r="H10" s="123">
        <v>0</v>
      </c>
      <c r="I10" s="124">
        <v>9.3475048530000002</v>
      </c>
      <c r="J10" s="123">
        <f>I10/$I$10</f>
        <v>1</v>
      </c>
      <c r="K10" s="123">
        <f>I10/'סכום נכסי הקרן'!$C$42</f>
        <v>4.3068165419173593E-5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25" t="s">
        <v>235</v>
      </c>
      <c r="C11" s="122"/>
      <c r="D11" s="122"/>
      <c r="E11" s="122"/>
      <c r="F11" s="122"/>
      <c r="G11" s="122"/>
      <c r="H11" s="123">
        <v>0</v>
      </c>
      <c r="I11" s="124">
        <v>9.3475048530000002</v>
      </c>
      <c r="J11" s="123">
        <f t="shared" ref="J11:J12" si="0">I11/$I$10</f>
        <v>1</v>
      </c>
      <c r="K11" s="123">
        <f>I11/'סכום נכסי הקרן'!$C$42</f>
        <v>4.3068165419173593E-5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1611</v>
      </c>
      <c r="C12" s="84" t="s">
        <v>1612</v>
      </c>
      <c r="D12" s="84" t="s">
        <v>692</v>
      </c>
      <c r="E12" s="84" t="s">
        <v>366</v>
      </c>
      <c r="F12" s="98">
        <v>6.7750000000000005E-2</v>
      </c>
      <c r="G12" s="97" t="s">
        <v>169</v>
      </c>
      <c r="H12" s="95">
        <v>0</v>
      </c>
      <c r="I12" s="94">
        <v>9.3475048530000002</v>
      </c>
      <c r="J12" s="95">
        <f t="shared" si="0"/>
        <v>1</v>
      </c>
      <c r="K12" s="95">
        <f>I12/'סכום נכסי הקרן'!$C$42</f>
        <v>4.3068165419173593E-5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09"/>
  <sheetViews>
    <sheetView rightToLeft="1" workbookViewId="0">
      <selection activeCell="B11" sqref="B11:G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7" t="s">
        <v>184</v>
      </c>
      <c r="C1" s="78" t="s" vm="1">
        <v>254</v>
      </c>
    </row>
    <row r="2" spans="2:39">
      <c r="B2" s="57" t="s">
        <v>183</v>
      </c>
      <c r="C2" s="78" t="s">
        <v>255</v>
      </c>
    </row>
    <row r="3" spans="2:39">
      <c r="B3" s="57" t="s">
        <v>185</v>
      </c>
      <c r="C3" s="78" t="s">
        <v>256</v>
      </c>
    </row>
    <row r="4" spans="2:39">
      <c r="B4" s="57" t="s">
        <v>186</v>
      </c>
      <c r="C4" s="78">
        <v>2144</v>
      </c>
    </row>
    <row r="6" spans="2:39" ht="26.25" customHeight="1">
      <c r="B6" s="165" t="s">
        <v>221</v>
      </c>
      <c r="C6" s="166"/>
      <c r="D6" s="167"/>
    </row>
    <row r="7" spans="2:39" s="3" customFormat="1" ht="33">
      <c r="B7" s="60" t="s">
        <v>123</v>
      </c>
      <c r="C7" s="65" t="s">
        <v>114</v>
      </c>
      <c r="D7" s="66" t="s">
        <v>113</v>
      </c>
    </row>
    <row r="8" spans="2:39" s="3" customFormat="1">
      <c r="B8" s="16"/>
      <c r="C8" s="33" t="s">
        <v>241</v>
      </c>
      <c r="D8" s="18" t="s">
        <v>22</v>
      </c>
    </row>
    <row r="9" spans="2:39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</row>
    <row r="10" spans="2:39" s="4" customFormat="1" ht="18" customHeight="1">
      <c r="B10" s="131" t="s">
        <v>1614</v>
      </c>
      <c r="C10" s="132">
        <f>C11+C43</f>
        <v>1175.8851099999999</v>
      </c>
      <c r="D10" s="101"/>
      <c r="E10" s="3"/>
      <c r="F10" s="3"/>
      <c r="G10" s="3"/>
      <c r="H10" s="3"/>
      <c r="I10" s="3"/>
    </row>
    <row r="11" spans="2:39">
      <c r="B11" s="131" t="s">
        <v>26</v>
      </c>
      <c r="C11" s="132">
        <f>SUM(C12:C41)</f>
        <v>1175.8851099999999</v>
      </c>
      <c r="D11" s="101"/>
      <c r="E11" s="140"/>
      <c r="F11" s="140"/>
      <c r="G11" s="140"/>
    </row>
    <row r="12" spans="2:39">
      <c r="B12" s="145" t="s">
        <v>1616</v>
      </c>
      <c r="C12" s="146">
        <v>268.5401</v>
      </c>
      <c r="D12" s="147">
        <v>44255</v>
      </c>
      <c r="E12" s="140"/>
      <c r="F12" s="140"/>
      <c r="G12" s="14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>
      <c r="B13" s="145" t="s">
        <v>1617</v>
      </c>
      <c r="C13" s="146">
        <v>172.55166</v>
      </c>
      <c r="D13" s="147">
        <v>44246</v>
      </c>
      <c r="E13" s="140"/>
      <c r="F13" s="140"/>
      <c r="G13" s="14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2:39">
      <c r="B14" s="145" t="s">
        <v>1618</v>
      </c>
      <c r="C14" s="146">
        <v>424.56213000000002</v>
      </c>
      <c r="D14" s="147">
        <v>46100</v>
      </c>
      <c r="E14" s="140"/>
      <c r="F14" s="140"/>
      <c r="G14" s="140"/>
    </row>
    <row r="15" spans="2:39">
      <c r="B15" s="145" t="s">
        <v>1619</v>
      </c>
      <c r="C15" s="146">
        <v>116.718</v>
      </c>
      <c r="D15" s="147">
        <v>43800</v>
      </c>
      <c r="E15" s="140"/>
      <c r="F15" s="140"/>
      <c r="G15" s="14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>
      <c r="B16" s="145" t="s">
        <v>1620</v>
      </c>
      <c r="C16" s="146">
        <v>193.51322000000002</v>
      </c>
      <c r="D16" s="147">
        <v>44739</v>
      </c>
      <c r="E16" s="140"/>
      <c r="F16" s="140"/>
      <c r="G16" s="14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7">
      <c r="B17" s="101"/>
      <c r="C17" s="101"/>
      <c r="D17" s="101"/>
      <c r="E17" s="140"/>
      <c r="F17" s="140"/>
      <c r="G17" s="140"/>
    </row>
    <row r="18" spans="2:7">
      <c r="B18" s="101"/>
      <c r="C18" s="101"/>
      <c r="D18" s="101"/>
      <c r="E18" s="140"/>
      <c r="F18" s="140"/>
      <c r="G18" s="140"/>
    </row>
    <row r="19" spans="2:7">
      <c r="B19" s="101"/>
      <c r="C19" s="101"/>
      <c r="D19" s="101"/>
      <c r="E19" s="140"/>
      <c r="F19" s="140"/>
      <c r="G19" s="140"/>
    </row>
    <row r="20" spans="2:7">
      <c r="B20" s="101"/>
      <c r="C20" s="101"/>
      <c r="D20" s="101"/>
      <c r="E20" s="140"/>
      <c r="F20" s="140"/>
      <c r="G20" s="140"/>
    </row>
    <row r="21" spans="2:7">
      <c r="B21" s="101"/>
      <c r="C21" s="101"/>
      <c r="D21" s="101"/>
      <c r="E21" s="140"/>
      <c r="F21" s="140"/>
      <c r="G21" s="140"/>
    </row>
    <row r="22" spans="2:7">
      <c r="B22" s="101"/>
      <c r="C22" s="101"/>
      <c r="D22" s="101"/>
      <c r="E22" s="140"/>
      <c r="F22" s="140"/>
      <c r="G22" s="140"/>
    </row>
    <row r="23" spans="2:7">
      <c r="B23" s="101"/>
      <c r="C23" s="101"/>
      <c r="D23" s="101"/>
      <c r="E23" s="140"/>
      <c r="F23" s="140"/>
      <c r="G23" s="140"/>
    </row>
    <row r="24" spans="2:7">
      <c r="B24" s="101"/>
      <c r="C24" s="101"/>
      <c r="D24" s="101"/>
    </row>
    <row r="25" spans="2:7">
      <c r="B25" s="101"/>
      <c r="C25" s="101"/>
      <c r="D25" s="101"/>
    </row>
    <row r="26" spans="2:7">
      <c r="B26" s="101"/>
      <c r="C26" s="101"/>
      <c r="D26" s="101"/>
    </row>
    <row r="27" spans="2:7">
      <c r="B27" s="101"/>
      <c r="C27" s="101"/>
      <c r="D27" s="101"/>
    </row>
    <row r="28" spans="2:7">
      <c r="B28" s="101"/>
      <c r="C28" s="101"/>
      <c r="D28" s="101"/>
    </row>
    <row r="29" spans="2:7">
      <c r="B29" s="101"/>
      <c r="C29" s="101"/>
      <c r="D29" s="101"/>
    </row>
    <row r="30" spans="2:7">
      <c r="B30" s="101"/>
      <c r="C30" s="101"/>
      <c r="D30" s="101"/>
    </row>
    <row r="31" spans="2:7">
      <c r="B31" s="101"/>
      <c r="C31" s="101"/>
      <c r="D31" s="101"/>
    </row>
    <row r="32" spans="2:7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5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5">
    <cfRule type="cellIs" dxfId="0" priority="1" operator="equal">
      <formula>"NR3"</formula>
    </cfRule>
  </conditionalFormatting>
  <dataValidations count="1">
    <dataValidation allowBlank="1" showInputMessage="1" showErrorMessage="1" sqref="Z28:XFD29 C5:C1048576 A1:A1048576 B1:B13 B15:B1048576 D1:XFD27 D28:X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8" t="s" vm="1">
        <v>254</v>
      </c>
    </row>
    <row r="2" spans="2:18">
      <c r="B2" s="57" t="s">
        <v>183</v>
      </c>
      <c r="C2" s="78" t="s">
        <v>255</v>
      </c>
    </row>
    <row r="3" spans="2:18">
      <c r="B3" s="57" t="s">
        <v>185</v>
      </c>
      <c r="C3" s="78" t="s">
        <v>256</v>
      </c>
    </row>
    <row r="4" spans="2:18">
      <c r="B4" s="57" t="s">
        <v>186</v>
      </c>
      <c r="C4" s="78">
        <v>2144</v>
      </c>
    </row>
    <row r="6" spans="2:18" ht="26.25" customHeight="1">
      <c r="B6" s="165" t="s">
        <v>224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222</v>
      </c>
      <c r="L7" s="31" t="s">
        <v>243</v>
      </c>
      <c r="M7" s="31" t="s">
        <v>223</v>
      </c>
      <c r="N7" s="31" t="s">
        <v>62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topLeftCell="A7" workbookViewId="0">
      <selection activeCell="J20" activeCellId="1" sqref="J12 J2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710937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184</v>
      </c>
      <c r="C1" s="78" t="s" vm="1">
        <v>254</v>
      </c>
    </row>
    <row r="2" spans="2:13">
      <c r="B2" s="57" t="s">
        <v>183</v>
      </c>
      <c r="C2" s="78" t="s">
        <v>255</v>
      </c>
    </row>
    <row r="3" spans="2:13">
      <c r="B3" s="57" t="s">
        <v>185</v>
      </c>
      <c r="C3" s="78" t="s">
        <v>256</v>
      </c>
    </row>
    <row r="4" spans="2:13">
      <c r="B4" s="57" t="s">
        <v>186</v>
      </c>
      <c r="C4" s="78">
        <v>2144</v>
      </c>
    </row>
    <row r="6" spans="2:13" ht="26.25" customHeight="1">
      <c r="B6" s="154" t="s">
        <v>213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2:13" s="3" customFormat="1" ht="63">
      <c r="B7" s="13" t="s">
        <v>122</v>
      </c>
      <c r="C7" s="14" t="s">
        <v>46</v>
      </c>
      <c r="D7" s="14" t="s">
        <v>124</v>
      </c>
      <c r="E7" s="14" t="s">
        <v>15</v>
      </c>
      <c r="F7" s="14" t="s">
        <v>69</v>
      </c>
      <c r="G7" s="14" t="s">
        <v>108</v>
      </c>
      <c r="H7" s="14" t="s">
        <v>17</v>
      </c>
      <c r="I7" s="14" t="s">
        <v>19</v>
      </c>
      <c r="J7" s="14" t="s">
        <v>65</v>
      </c>
      <c r="K7" s="14" t="s">
        <v>187</v>
      </c>
      <c r="L7" s="14" t="s">
        <v>188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4" customFormat="1" ht="18" customHeight="1">
      <c r="B10" s="121" t="s">
        <v>45</v>
      </c>
      <c r="C10" s="122"/>
      <c r="D10" s="122"/>
      <c r="E10" s="122"/>
      <c r="F10" s="122"/>
      <c r="G10" s="122"/>
      <c r="H10" s="122"/>
      <c r="I10" s="122"/>
      <c r="J10" s="124">
        <f>J11+J28</f>
        <v>14493.432283429902</v>
      </c>
      <c r="K10" s="123">
        <f>J10/$J$10</f>
        <v>1</v>
      </c>
      <c r="L10" s="123">
        <f>J10/'סכום נכסי הקרן'!$C$42</f>
        <v>6.677777106197666E-2</v>
      </c>
    </row>
    <row r="11" spans="2:13" s="135" customFormat="1">
      <c r="B11" s="125" t="s">
        <v>235</v>
      </c>
      <c r="C11" s="122"/>
      <c r="D11" s="122"/>
      <c r="E11" s="122"/>
      <c r="F11" s="122"/>
      <c r="G11" s="122"/>
      <c r="H11" s="122"/>
      <c r="I11" s="122"/>
      <c r="J11" s="124">
        <f>J12+J20</f>
        <v>13931.232283429901</v>
      </c>
      <c r="K11" s="123">
        <f t="shared" ref="K11:K18" si="0">J11/$J$10</f>
        <v>0.96121001644015303</v>
      </c>
      <c r="L11" s="123">
        <f>J11/'סכום נכסי הקרן'!$C$42</f>
        <v>6.4187462420319363E-2</v>
      </c>
    </row>
    <row r="12" spans="2:13" s="136" customFormat="1">
      <c r="B12" s="102" t="s">
        <v>42</v>
      </c>
      <c r="C12" s="82"/>
      <c r="D12" s="82"/>
      <c r="E12" s="82"/>
      <c r="F12" s="82"/>
      <c r="G12" s="82"/>
      <c r="H12" s="82"/>
      <c r="I12" s="82"/>
      <c r="J12" s="91">
        <f>SUM(J13:J18)</f>
        <v>9890.3379733119</v>
      </c>
      <c r="K12" s="92">
        <f t="shared" si="0"/>
        <v>0.68240136496993586</v>
      </c>
      <c r="L12" s="92">
        <f>J12/'סכום נכסי הקרן'!$C$42</f>
        <v>4.5569242122342764E-2</v>
      </c>
    </row>
    <row r="13" spans="2:13" s="136" customFormat="1">
      <c r="B13" s="87" t="s">
        <v>1537</v>
      </c>
      <c r="C13" s="84" t="s">
        <v>1538</v>
      </c>
      <c r="D13" s="84">
        <v>12</v>
      </c>
      <c r="E13" s="84" t="s">
        <v>317</v>
      </c>
      <c r="F13" s="84" t="s">
        <v>366</v>
      </c>
      <c r="G13" s="97" t="s">
        <v>169</v>
      </c>
      <c r="H13" s="98">
        <v>0</v>
      </c>
      <c r="I13" s="98">
        <v>0</v>
      </c>
      <c r="J13" s="94">
        <v>366.8040096277</v>
      </c>
      <c r="K13" s="95">
        <f t="shared" si="0"/>
        <v>2.5308291538855214E-2</v>
      </c>
      <c r="L13" s="95">
        <f>J13/'סכום נכסי הקרן'!$C$42</f>
        <v>1.6900312983514347E-3</v>
      </c>
    </row>
    <row r="14" spans="2:13" s="136" customFormat="1">
      <c r="B14" s="87" t="s">
        <v>1539</v>
      </c>
      <c r="C14" s="84" t="s">
        <v>1540</v>
      </c>
      <c r="D14" s="84">
        <v>10</v>
      </c>
      <c r="E14" s="84" t="s">
        <v>317</v>
      </c>
      <c r="F14" s="84" t="s">
        <v>366</v>
      </c>
      <c r="G14" s="97" t="s">
        <v>169</v>
      </c>
      <c r="H14" s="98">
        <v>0</v>
      </c>
      <c r="I14" s="98">
        <v>0</v>
      </c>
      <c r="J14" s="94">
        <v>1150.3642459461</v>
      </c>
      <c r="K14" s="95">
        <f t="shared" si="0"/>
        <v>7.9371416200791314E-2</v>
      </c>
      <c r="L14" s="95">
        <f>J14/'סכום נכסי הקרן'!$C$42</f>
        <v>5.3002462599213082E-3</v>
      </c>
    </row>
    <row r="15" spans="2:13" s="136" customFormat="1">
      <c r="B15" s="87" t="s">
        <v>1539</v>
      </c>
      <c r="C15" s="84" t="s">
        <v>1541</v>
      </c>
      <c r="D15" s="84">
        <v>10</v>
      </c>
      <c r="E15" s="84" t="s">
        <v>317</v>
      </c>
      <c r="F15" s="84" t="s">
        <v>366</v>
      </c>
      <c r="G15" s="97" t="s">
        <v>169</v>
      </c>
      <c r="H15" s="98">
        <v>0</v>
      </c>
      <c r="I15" s="98">
        <v>0</v>
      </c>
      <c r="J15" s="94">
        <v>7905.844427</v>
      </c>
      <c r="K15" s="95">
        <f t="shared" si="0"/>
        <v>0.54547772207406109</v>
      </c>
      <c r="L15" s="95">
        <f>J15/'סכום נכסי הקרן'!$C$42</f>
        <v>3.6425786444070185E-2</v>
      </c>
    </row>
    <row r="16" spans="2:13" s="136" customFormat="1">
      <c r="B16" s="87" t="s">
        <v>1542</v>
      </c>
      <c r="C16" s="84" t="s">
        <v>1543</v>
      </c>
      <c r="D16" s="84">
        <v>20</v>
      </c>
      <c r="E16" s="84" t="s">
        <v>317</v>
      </c>
      <c r="F16" s="84" t="s">
        <v>366</v>
      </c>
      <c r="G16" s="97" t="s">
        <v>169</v>
      </c>
      <c r="H16" s="98">
        <v>0</v>
      </c>
      <c r="I16" s="98">
        <v>0</v>
      </c>
      <c r="J16" s="94">
        <v>259.64540498380001</v>
      </c>
      <c r="K16" s="95">
        <f t="shared" si="0"/>
        <v>1.791469404253182E-2</v>
      </c>
      <c r="L16" s="95">
        <f>J16/'סכום נכסי הקרן'!$C$42</f>
        <v>1.1963033374175472E-3</v>
      </c>
    </row>
    <row r="17" spans="2:15" s="136" customFormat="1">
      <c r="B17" s="87" t="s">
        <v>1544</v>
      </c>
      <c r="C17" s="84" t="s">
        <v>1545</v>
      </c>
      <c r="D17" s="84">
        <v>11</v>
      </c>
      <c r="E17" s="84" t="s">
        <v>351</v>
      </c>
      <c r="F17" s="84" t="s">
        <v>366</v>
      </c>
      <c r="G17" s="97" t="s">
        <v>169</v>
      </c>
      <c r="H17" s="98">
        <v>0</v>
      </c>
      <c r="I17" s="98">
        <v>0</v>
      </c>
      <c r="J17" s="94">
        <v>39.075592754299997</v>
      </c>
      <c r="K17" s="95">
        <f t="shared" si="0"/>
        <v>2.6960896487559036E-3</v>
      </c>
      <c r="L17" s="95">
        <f>J17/'סכום נכסי הקרן'!$C$42</f>
        <v>1.800388573271868E-4</v>
      </c>
    </row>
    <row r="18" spans="2:15" s="136" customFormat="1">
      <c r="B18" s="87" t="s">
        <v>1546</v>
      </c>
      <c r="C18" s="84" t="s">
        <v>1547</v>
      </c>
      <c r="D18" s="84">
        <v>26</v>
      </c>
      <c r="E18" s="84" t="s">
        <v>351</v>
      </c>
      <c r="F18" s="84" t="s">
        <v>366</v>
      </c>
      <c r="G18" s="97" t="s">
        <v>169</v>
      </c>
      <c r="H18" s="98">
        <v>0</v>
      </c>
      <c r="I18" s="98">
        <v>0</v>
      </c>
      <c r="J18" s="94">
        <v>168.60429300000001</v>
      </c>
      <c r="K18" s="95">
        <f t="shared" si="0"/>
        <v>1.1633151464940605E-2</v>
      </c>
      <c r="L18" s="95">
        <f>J18/'סכום נכסי הקרן'!$C$42</f>
        <v>7.7683592525510216E-4</v>
      </c>
    </row>
    <row r="19" spans="2:15" s="136" customFormat="1">
      <c r="B19" s="83"/>
      <c r="C19" s="84"/>
      <c r="D19" s="84"/>
      <c r="E19" s="84"/>
      <c r="F19" s="84"/>
      <c r="G19" s="84"/>
      <c r="H19" s="84"/>
      <c r="I19" s="84"/>
      <c r="J19" s="84"/>
      <c r="K19" s="95"/>
      <c r="L19" s="84"/>
    </row>
    <row r="20" spans="2:15" s="136" customFormat="1">
      <c r="B20" s="102" t="s">
        <v>43</v>
      </c>
      <c r="C20" s="82"/>
      <c r="D20" s="82"/>
      <c r="E20" s="82"/>
      <c r="F20" s="82"/>
      <c r="G20" s="82"/>
      <c r="H20" s="82"/>
      <c r="I20" s="82"/>
      <c r="J20" s="91">
        <f>SUM(J21:J26)</f>
        <v>4040.8943101180002</v>
      </c>
      <c r="K20" s="92">
        <f t="shared" ref="K20:K26" si="1">J20/$J$10</f>
        <v>0.27880865147021711</v>
      </c>
      <c r="L20" s="92">
        <f>J20/'סכום נכסי הקרן'!$C$42</f>
        <v>1.86182202979766E-2</v>
      </c>
    </row>
    <row r="21" spans="2:15" s="136" customFormat="1">
      <c r="B21" s="87" t="s">
        <v>1537</v>
      </c>
      <c r="C21" s="84" t="s">
        <v>1548</v>
      </c>
      <c r="D21" s="84">
        <v>12</v>
      </c>
      <c r="E21" s="84" t="s">
        <v>317</v>
      </c>
      <c r="F21" s="84" t="s">
        <v>366</v>
      </c>
      <c r="G21" s="97" t="s">
        <v>168</v>
      </c>
      <c r="H21" s="98">
        <v>0</v>
      </c>
      <c r="I21" s="98">
        <v>0</v>
      </c>
      <c r="J21" s="94">
        <v>6E-9</v>
      </c>
      <c r="K21" s="95">
        <f t="shared" si="1"/>
        <v>4.1398061429932641E-13</v>
      </c>
      <c r="L21" s="95">
        <f>J21/'סכום נכסי הקרן'!$C$42</f>
        <v>2.7644702685776884E-14</v>
      </c>
    </row>
    <row r="22" spans="2:15" s="136" customFormat="1">
      <c r="B22" s="87" t="s">
        <v>1539</v>
      </c>
      <c r="C22" s="84" t="s">
        <v>1549</v>
      </c>
      <c r="D22" s="84">
        <v>10</v>
      </c>
      <c r="E22" s="84" t="s">
        <v>317</v>
      </c>
      <c r="F22" s="84" t="s">
        <v>366</v>
      </c>
      <c r="G22" s="97" t="s">
        <v>168</v>
      </c>
      <c r="H22" s="98">
        <v>0</v>
      </c>
      <c r="I22" s="98">
        <v>0</v>
      </c>
      <c r="J22" s="94">
        <v>4040.84</v>
      </c>
      <c r="K22" s="95">
        <f t="shared" si="1"/>
        <v>0.27880490424754839</v>
      </c>
      <c r="L22" s="95">
        <f>J22/'סכום נכסי הקרן'!$C$42</f>
        <v>1.8617970066799112E-2</v>
      </c>
    </row>
    <row r="23" spans="2:15" s="136" customFormat="1">
      <c r="B23" s="87" t="s">
        <v>1539</v>
      </c>
      <c r="C23" s="84" t="s">
        <v>1550</v>
      </c>
      <c r="D23" s="84">
        <v>10</v>
      </c>
      <c r="E23" s="84" t="s">
        <v>317</v>
      </c>
      <c r="F23" s="84" t="s">
        <v>366</v>
      </c>
      <c r="G23" s="97" t="s">
        <v>170</v>
      </c>
      <c r="H23" s="98">
        <v>0</v>
      </c>
      <c r="I23" s="98">
        <v>0</v>
      </c>
      <c r="J23" s="94">
        <v>0.05</v>
      </c>
      <c r="K23" s="95">
        <f t="shared" si="1"/>
        <v>3.449838452494387E-6</v>
      </c>
      <c r="L23" s="95">
        <f>J23/'סכום נכסי הקרן'!$C$42</f>
        <v>2.3037252238147403E-7</v>
      </c>
    </row>
    <row r="24" spans="2:15" s="136" customFormat="1">
      <c r="B24" s="87" t="s">
        <v>1539</v>
      </c>
      <c r="C24" s="84" t="s">
        <v>1551</v>
      </c>
      <c r="D24" s="84">
        <v>10</v>
      </c>
      <c r="E24" s="84" t="s">
        <v>317</v>
      </c>
      <c r="F24" s="84" t="s">
        <v>366</v>
      </c>
      <c r="G24" s="97" t="s">
        <v>171</v>
      </c>
      <c r="H24" s="98">
        <v>0</v>
      </c>
      <c r="I24" s="98">
        <v>0</v>
      </c>
      <c r="J24" s="94">
        <v>4.3099999999999996E-3</v>
      </c>
      <c r="K24" s="95">
        <f t="shared" si="1"/>
        <v>2.9737607460501613E-7</v>
      </c>
      <c r="L24" s="95">
        <f>J24/'סכום נכסי הקרן'!$C$42</f>
        <v>1.9858111429283058E-8</v>
      </c>
    </row>
    <row r="25" spans="2:15" s="136" customFormat="1">
      <c r="B25" s="87" t="s">
        <v>1542</v>
      </c>
      <c r="C25" s="84" t="s">
        <v>1552</v>
      </c>
      <c r="D25" s="84">
        <v>20</v>
      </c>
      <c r="E25" s="84" t="s">
        <v>317</v>
      </c>
      <c r="F25" s="84" t="s">
        <v>366</v>
      </c>
      <c r="G25" s="97" t="s">
        <v>168</v>
      </c>
      <c r="H25" s="98">
        <v>0</v>
      </c>
      <c r="I25" s="98">
        <v>0</v>
      </c>
      <c r="J25" s="94">
        <v>6.7000000000000004E-8</v>
      </c>
      <c r="K25" s="95">
        <f t="shared" si="1"/>
        <v>4.6227835263424788E-12</v>
      </c>
      <c r="L25" s="95">
        <f>J25/'סכום נכסי הקרן'!$C$42</f>
        <v>3.0869917999117522E-13</v>
      </c>
    </row>
    <row r="26" spans="2:15" s="136" customFormat="1">
      <c r="B26" s="87" t="s">
        <v>1544</v>
      </c>
      <c r="C26" s="84" t="s">
        <v>1553</v>
      </c>
      <c r="D26" s="84">
        <v>11</v>
      </c>
      <c r="E26" s="84" t="s">
        <v>351</v>
      </c>
      <c r="F26" s="84" t="s">
        <v>366</v>
      </c>
      <c r="G26" s="97" t="s">
        <v>168</v>
      </c>
      <c r="H26" s="98">
        <v>0</v>
      </c>
      <c r="I26" s="98">
        <v>0</v>
      </c>
      <c r="J26" s="94">
        <v>4.5000000000000006E-8</v>
      </c>
      <c r="K26" s="95">
        <f t="shared" si="1"/>
        <v>3.1048546072449485E-12</v>
      </c>
      <c r="L26" s="95">
        <f>J26/'סכום נכסי הקרן'!$C$42</f>
        <v>2.0733527014332664E-13</v>
      </c>
    </row>
    <row r="27" spans="2:15" s="136" customFormat="1">
      <c r="B27" s="83"/>
      <c r="C27" s="84"/>
      <c r="D27" s="84"/>
      <c r="E27" s="84"/>
      <c r="F27" s="84"/>
      <c r="G27" s="84"/>
      <c r="H27" s="84"/>
      <c r="I27" s="84"/>
      <c r="J27" s="84"/>
      <c r="K27" s="95"/>
      <c r="L27" s="84"/>
    </row>
    <row r="28" spans="2:15" s="135" customFormat="1">
      <c r="B28" s="125" t="s">
        <v>234</v>
      </c>
      <c r="C28" s="122"/>
      <c r="D28" s="122"/>
      <c r="E28" s="122"/>
      <c r="F28" s="122"/>
      <c r="G28" s="122"/>
      <c r="H28" s="122"/>
      <c r="I28" s="122"/>
      <c r="J28" s="124">
        <f>J29</f>
        <v>562.20000000000005</v>
      </c>
      <c r="K28" s="123">
        <f t="shared" ref="K28:K30" si="2">J28/$J$10</f>
        <v>3.8789983559846891E-2</v>
      </c>
      <c r="L28" s="123">
        <f>J28/'סכום נכסי הקרן'!$C$42</f>
        <v>2.5903086416572941E-3</v>
      </c>
    </row>
    <row r="29" spans="2:15" s="135" customFormat="1">
      <c r="B29" s="130" t="s">
        <v>44</v>
      </c>
      <c r="C29" s="122"/>
      <c r="D29" s="122"/>
      <c r="E29" s="122"/>
      <c r="F29" s="122"/>
      <c r="G29" s="122"/>
      <c r="H29" s="122"/>
      <c r="I29" s="122"/>
      <c r="J29" s="124">
        <f>J30</f>
        <v>562.20000000000005</v>
      </c>
      <c r="K29" s="123">
        <f t="shared" si="2"/>
        <v>3.8789983559846891E-2</v>
      </c>
      <c r="L29" s="123">
        <f>J29/'סכום נכסי הקרן'!$C$42</f>
        <v>2.5903086416572941E-3</v>
      </c>
    </row>
    <row r="30" spans="2:15" s="136" customFormat="1">
      <c r="B30" s="87" t="s">
        <v>1554</v>
      </c>
      <c r="C30" s="84" t="s">
        <v>1555</v>
      </c>
      <c r="D30" s="84"/>
      <c r="E30" s="84" t="s">
        <v>259</v>
      </c>
      <c r="F30" s="84" t="s">
        <v>1556</v>
      </c>
      <c r="G30" s="97"/>
      <c r="H30" s="98">
        <v>0</v>
      </c>
      <c r="I30" s="98">
        <v>0</v>
      </c>
      <c r="J30" s="94">
        <v>562.20000000000005</v>
      </c>
      <c r="K30" s="95">
        <f t="shared" si="2"/>
        <v>3.8789983559846891E-2</v>
      </c>
      <c r="L30" s="95">
        <f>J30/'סכום נכסי הקרן'!$C$42</f>
        <v>2.5903086416572941E-3</v>
      </c>
      <c r="N30" s="137"/>
      <c r="O30" s="138"/>
    </row>
    <row r="31" spans="2:15" s="136" customFormat="1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5" s="136" customFormat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 s="136" customFormat="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 s="136" customFormat="1">
      <c r="B34" s="139" t="s">
        <v>253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16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</row>
    <row r="127" spans="2:12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</row>
    <row r="128" spans="2:12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</row>
    <row r="129" spans="2:12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</row>
    <row r="130" spans="2:12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8" t="s" vm="1">
        <v>254</v>
      </c>
    </row>
    <row r="2" spans="2:18">
      <c r="B2" s="57" t="s">
        <v>183</v>
      </c>
      <c r="C2" s="78" t="s">
        <v>255</v>
      </c>
    </row>
    <row r="3" spans="2:18">
      <c r="B3" s="57" t="s">
        <v>185</v>
      </c>
      <c r="C3" s="78" t="s">
        <v>256</v>
      </c>
    </row>
    <row r="4" spans="2:18">
      <c r="B4" s="57" t="s">
        <v>186</v>
      </c>
      <c r="C4" s="78">
        <v>2144</v>
      </c>
    </row>
    <row r="6" spans="2:18" ht="26.25" customHeight="1">
      <c r="B6" s="165" t="s">
        <v>225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222</v>
      </c>
      <c r="L7" s="31" t="s">
        <v>238</v>
      </c>
      <c r="M7" s="31" t="s">
        <v>223</v>
      </c>
      <c r="N7" s="31" t="s">
        <v>62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184</v>
      </c>
      <c r="C1" s="78" t="s" vm="1">
        <v>254</v>
      </c>
    </row>
    <row r="2" spans="2:18">
      <c r="B2" s="57" t="s">
        <v>183</v>
      </c>
      <c r="C2" s="78" t="s">
        <v>255</v>
      </c>
    </row>
    <row r="3" spans="2:18">
      <c r="B3" s="57" t="s">
        <v>185</v>
      </c>
      <c r="C3" s="78" t="s">
        <v>256</v>
      </c>
    </row>
    <row r="4" spans="2:18">
      <c r="B4" s="57" t="s">
        <v>186</v>
      </c>
      <c r="C4" s="78">
        <v>2144</v>
      </c>
    </row>
    <row r="6" spans="2:18" ht="26.25" customHeight="1">
      <c r="B6" s="165" t="s">
        <v>227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123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222</v>
      </c>
      <c r="L7" s="31" t="s">
        <v>238</v>
      </c>
      <c r="M7" s="31" t="s">
        <v>223</v>
      </c>
      <c r="N7" s="31" t="s">
        <v>62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245</v>
      </c>
      <c r="M8" s="33" t="s">
        <v>241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253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244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E47" sqref="E4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184</v>
      </c>
      <c r="C1" s="78" t="s" vm="1">
        <v>254</v>
      </c>
    </row>
    <row r="2" spans="2:53">
      <c r="B2" s="57" t="s">
        <v>183</v>
      </c>
      <c r="C2" s="78" t="s">
        <v>255</v>
      </c>
    </row>
    <row r="3" spans="2:53">
      <c r="B3" s="57" t="s">
        <v>185</v>
      </c>
      <c r="C3" s="78" t="s">
        <v>256</v>
      </c>
    </row>
    <row r="4" spans="2:53">
      <c r="B4" s="57" t="s">
        <v>186</v>
      </c>
      <c r="C4" s="78">
        <v>2144</v>
      </c>
    </row>
    <row r="6" spans="2:53" ht="21.75" customHeight="1">
      <c r="B6" s="156" t="s">
        <v>214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8"/>
    </row>
    <row r="7" spans="2:53" ht="27.75" customHeight="1">
      <c r="B7" s="159" t="s">
        <v>93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1"/>
      <c r="AU7" s="3"/>
      <c r="AV7" s="3"/>
    </row>
    <row r="8" spans="2:53" s="3" customFormat="1" ht="66" customHeight="1">
      <c r="B8" s="23" t="s">
        <v>122</v>
      </c>
      <c r="C8" s="31" t="s">
        <v>46</v>
      </c>
      <c r="D8" s="31" t="s">
        <v>126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238</v>
      </c>
      <c r="M8" s="31" t="s">
        <v>237</v>
      </c>
      <c r="N8" s="31" t="s">
        <v>252</v>
      </c>
      <c r="O8" s="31" t="s">
        <v>65</v>
      </c>
      <c r="P8" s="31" t="s">
        <v>240</v>
      </c>
      <c r="Q8" s="31" t="s">
        <v>187</v>
      </c>
      <c r="R8" s="72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245</v>
      </c>
      <c r="M9" s="33"/>
      <c r="N9" s="17" t="s">
        <v>241</v>
      </c>
      <c r="O9" s="33" t="s">
        <v>246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6.0385983070314504</v>
      </c>
      <c r="I11" s="80"/>
      <c r="J11" s="80"/>
      <c r="K11" s="89">
        <v>1.0840112096408156E-2</v>
      </c>
      <c r="L11" s="88"/>
      <c r="M11" s="90"/>
      <c r="N11" s="80"/>
      <c r="O11" s="88">
        <v>63891.796045860006</v>
      </c>
      <c r="P11" s="80"/>
      <c r="Q11" s="89">
        <f>O11/$O$11</f>
        <v>1</v>
      </c>
      <c r="R11" s="89">
        <f>O11/'סכום נכסי הקרן'!$C$42</f>
        <v>0.29437828429134916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235</v>
      </c>
      <c r="C12" s="82"/>
      <c r="D12" s="82"/>
      <c r="E12" s="82"/>
      <c r="F12" s="82"/>
      <c r="G12" s="82"/>
      <c r="H12" s="91">
        <v>6.0385983070314504</v>
      </c>
      <c r="I12" s="82"/>
      <c r="J12" s="82"/>
      <c r="K12" s="92">
        <v>1.0840112096408156E-2</v>
      </c>
      <c r="L12" s="91"/>
      <c r="M12" s="93"/>
      <c r="N12" s="82"/>
      <c r="O12" s="91">
        <v>63891.796045860006</v>
      </c>
      <c r="P12" s="82"/>
      <c r="Q12" s="92">
        <f t="shared" ref="Q12:Q25" si="0">O12/$O$11</f>
        <v>1</v>
      </c>
      <c r="R12" s="92">
        <f>O12/'סכום נכסי הקרן'!$C$42</f>
        <v>0.29437828429134916</v>
      </c>
      <c r="AW12" s="4"/>
    </row>
    <row r="13" spans="2:53" s="100" customFormat="1">
      <c r="B13" s="130" t="s">
        <v>25</v>
      </c>
      <c r="C13" s="122"/>
      <c r="D13" s="122"/>
      <c r="E13" s="122"/>
      <c r="F13" s="122"/>
      <c r="G13" s="122"/>
      <c r="H13" s="124">
        <v>5.4494429739184058</v>
      </c>
      <c r="I13" s="122"/>
      <c r="J13" s="122"/>
      <c r="K13" s="123">
        <v>1.1144598001084451E-3</v>
      </c>
      <c r="L13" s="124"/>
      <c r="M13" s="126"/>
      <c r="N13" s="122"/>
      <c r="O13" s="124">
        <v>25249.350348609998</v>
      </c>
      <c r="P13" s="122"/>
      <c r="Q13" s="123">
        <f t="shared" si="0"/>
        <v>0.39518924042277065</v>
      </c>
      <c r="R13" s="123">
        <f>O13/'סכום נכסי הקרן'!$C$42</f>
        <v>0.11633513056605671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5.4494429739184058</v>
      </c>
      <c r="I14" s="82"/>
      <c r="J14" s="82"/>
      <c r="K14" s="92">
        <v>1.1144598001084451E-3</v>
      </c>
      <c r="L14" s="91"/>
      <c r="M14" s="93"/>
      <c r="N14" s="82"/>
      <c r="O14" s="91">
        <v>25249.350348609998</v>
      </c>
      <c r="P14" s="82"/>
      <c r="Q14" s="92">
        <f t="shared" si="0"/>
        <v>0.39518924042277065</v>
      </c>
      <c r="R14" s="92">
        <f>O14/'סכום נכסי הקרן'!$C$42</f>
        <v>0.11633513056605671</v>
      </c>
    </row>
    <row r="15" spans="2:53">
      <c r="B15" s="86" t="s">
        <v>257</v>
      </c>
      <c r="C15" s="84" t="s">
        <v>258</v>
      </c>
      <c r="D15" s="97" t="s">
        <v>127</v>
      </c>
      <c r="E15" s="84" t="s">
        <v>259</v>
      </c>
      <c r="F15" s="84"/>
      <c r="G15" s="84"/>
      <c r="H15" s="94">
        <v>2.4699999999999589</v>
      </c>
      <c r="I15" s="97" t="s">
        <v>169</v>
      </c>
      <c r="J15" s="98">
        <v>0.04</v>
      </c>
      <c r="K15" s="95">
        <v>-3.9000000000012354E-3</v>
      </c>
      <c r="L15" s="94">
        <v>2461111.651573</v>
      </c>
      <c r="M15" s="96">
        <v>148.08000000000001</v>
      </c>
      <c r="N15" s="84"/>
      <c r="O15" s="94">
        <v>3644.4141172449999</v>
      </c>
      <c r="P15" s="95">
        <v>1.5829316967807744E-4</v>
      </c>
      <c r="Q15" s="95">
        <f t="shared" si="0"/>
        <v>5.70404080459583E-2</v>
      </c>
      <c r="R15" s="95">
        <f>O15/'סכום נכסי הקרן'!$C$42</f>
        <v>1.6791457455847675E-2</v>
      </c>
    </row>
    <row r="16" spans="2:53" ht="20.25">
      <c r="B16" s="86" t="s">
        <v>260</v>
      </c>
      <c r="C16" s="84" t="s">
        <v>261</v>
      </c>
      <c r="D16" s="97" t="s">
        <v>127</v>
      </c>
      <c r="E16" s="84" t="s">
        <v>259</v>
      </c>
      <c r="F16" s="84"/>
      <c r="G16" s="84"/>
      <c r="H16" s="94">
        <v>5.0999999999991061</v>
      </c>
      <c r="I16" s="97" t="s">
        <v>169</v>
      </c>
      <c r="J16" s="98">
        <v>0.04</v>
      </c>
      <c r="K16" s="95">
        <v>2.2999999999981308E-3</v>
      </c>
      <c r="L16" s="94">
        <v>809841.84386799997</v>
      </c>
      <c r="M16" s="96">
        <v>151.94</v>
      </c>
      <c r="N16" s="84"/>
      <c r="O16" s="94">
        <v>1230.4736744009999</v>
      </c>
      <c r="P16" s="95">
        <v>7.0899484282191633E-5</v>
      </c>
      <c r="Q16" s="95">
        <f t="shared" si="0"/>
        <v>1.9258711611703564E-2</v>
      </c>
      <c r="R16" s="95">
        <f>O16/'סכום נכסי הקרן'!$C$42</f>
        <v>5.6693464819151792E-3</v>
      </c>
      <c r="AU16" s="4"/>
    </row>
    <row r="17" spans="2:48" ht="20.25">
      <c r="B17" s="86" t="s">
        <v>262</v>
      </c>
      <c r="C17" s="84" t="s">
        <v>263</v>
      </c>
      <c r="D17" s="97" t="s">
        <v>127</v>
      </c>
      <c r="E17" s="84" t="s">
        <v>259</v>
      </c>
      <c r="F17" s="84"/>
      <c r="G17" s="84"/>
      <c r="H17" s="94">
        <v>8.1499999999993484</v>
      </c>
      <c r="I17" s="97" t="s">
        <v>169</v>
      </c>
      <c r="J17" s="98">
        <v>7.4999999999999997E-3</v>
      </c>
      <c r="K17" s="95">
        <v>6.3999999999984616E-3</v>
      </c>
      <c r="L17" s="94">
        <v>3288300.3593720002</v>
      </c>
      <c r="M17" s="96">
        <v>102.75</v>
      </c>
      <c r="N17" s="84"/>
      <c r="O17" s="94">
        <v>3378.728613068</v>
      </c>
      <c r="P17" s="95">
        <v>2.4837544285020139E-4</v>
      </c>
      <c r="Q17" s="95">
        <f t="shared" si="0"/>
        <v>5.2882041547913747E-2</v>
      </c>
      <c r="R17" s="95">
        <f>O17/'סכום נכסי הקרן'!$C$42</f>
        <v>1.5567324660698691E-2</v>
      </c>
      <c r="AV17" s="4"/>
    </row>
    <row r="18" spans="2:48">
      <c r="B18" s="86" t="s">
        <v>264</v>
      </c>
      <c r="C18" s="84" t="s">
        <v>265</v>
      </c>
      <c r="D18" s="97" t="s">
        <v>127</v>
      </c>
      <c r="E18" s="84" t="s">
        <v>259</v>
      </c>
      <c r="F18" s="84"/>
      <c r="G18" s="84"/>
      <c r="H18" s="94">
        <v>13.479999999998858</v>
      </c>
      <c r="I18" s="97" t="s">
        <v>169</v>
      </c>
      <c r="J18" s="98">
        <v>0.04</v>
      </c>
      <c r="K18" s="95">
        <v>1.2699999999999654E-2</v>
      </c>
      <c r="L18" s="94">
        <v>1843300.089779</v>
      </c>
      <c r="M18" s="96">
        <v>172.7</v>
      </c>
      <c r="N18" s="84"/>
      <c r="O18" s="94">
        <v>3183.379235893</v>
      </c>
      <c r="P18" s="95">
        <v>1.1363242521586801E-4</v>
      </c>
      <c r="Q18" s="95">
        <f t="shared" si="0"/>
        <v>4.982453824913681E-2</v>
      </c>
      <c r="R18" s="95">
        <f>O18/'סכום נכסי הקרן'!$C$42</f>
        <v>1.4667262085389597E-2</v>
      </c>
      <c r="AU18" s="3"/>
    </row>
    <row r="19" spans="2:48">
      <c r="B19" s="86" t="s">
        <v>266</v>
      </c>
      <c r="C19" s="84" t="s">
        <v>267</v>
      </c>
      <c r="D19" s="97" t="s">
        <v>127</v>
      </c>
      <c r="E19" s="84" t="s">
        <v>259</v>
      </c>
      <c r="F19" s="84"/>
      <c r="G19" s="84"/>
      <c r="H19" s="94">
        <v>17.659999999992031</v>
      </c>
      <c r="I19" s="97" t="s">
        <v>169</v>
      </c>
      <c r="J19" s="98">
        <v>2.75E-2</v>
      </c>
      <c r="K19" s="95">
        <v>1.5399999999996496E-2</v>
      </c>
      <c r="L19" s="94">
        <v>342947.87652500003</v>
      </c>
      <c r="M19" s="96">
        <v>133.19999999999999</v>
      </c>
      <c r="N19" s="84"/>
      <c r="O19" s="94">
        <v>456.80656920400003</v>
      </c>
      <c r="P19" s="95">
        <v>1.9402918049759021E-5</v>
      </c>
      <c r="Q19" s="95">
        <f t="shared" si="0"/>
        <v>7.1496905310990972E-3</v>
      </c>
      <c r="R19" s="95">
        <f>O19/'סכום נכסי הקרן'!$C$42</f>
        <v>2.1047136317590572E-3</v>
      </c>
      <c r="AV19" s="3"/>
    </row>
    <row r="20" spans="2:48">
      <c r="B20" s="86" t="s">
        <v>268</v>
      </c>
      <c r="C20" s="84" t="s">
        <v>269</v>
      </c>
      <c r="D20" s="97" t="s">
        <v>127</v>
      </c>
      <c r="E20" s="84" t="s">
        <v>259</v>
      </c>
      <c r="F20" s="84"/>
      <c r="G20" s="84"/>
      <c r="H20" s="94">
        <v>4.579999999998579</v>
      </c>
      <c r="I20" s="97" t="s">
        <v>169</v>
      </c>
      <c r="J20" s="98">
        <v>1.7500000000000002E-2</v>
      </c>
      <c r="K20" s="95">
        <v>6.000000000029441E-4</v>
      </c>
      <c r="L20" s="94">
        <v>1411341.6873649999</v>
      </c>
      <c r="M20" s="96">
        <v>110.7</v>
      </c>
      <c r="N20" s="84"/>
      <c r="O20" s="94">
        <v>1562.3552086090001</v>
      </c>
      <c r="P20" s="95">
        <v>9.8549947864616353E-5</v>
      </c>
      <c r="Q20" s="95">
        <f t="shared" si="0"/>
        <v>2.4453142739759244E-2</v>
      </c>
      <c r="R20" s="95">
        <f>O20/'סכום נכסי הקרן'!$C$42</f>
        <v>7.1984742052617883E-3</v>
      </c>
    </row>
    <row r="21" spans="2:48">
      <c r="B21" s="86" t="s">
        <v>270</v>
      </c>
      <c r="C21" s="84" t="s">
        <v>271</v>
      </c>
      <c r="D21" s="97" t="s">
        <v>127</v>
      </c>
      <c r="E21" s="84" t="s">
        <v>259</v>
      </c>
      <c r="F21" s="84"/>
      <c r="G21" s="84"/>
      <c r="H21" s="94">
        <v>0.82999999999993035</v>
      </c>
      <c r="I21" s="97" t="s">
        <v>169</v>
      </c>
      <c r="J21" s="98">
        <v>0.03</v>
      </c>
      <c r="K21" s="95">
        <v>-5.1999999999978478E-3</v>
      </c>
      <c r="L21" s="94">
        <v>2762494.9451060002</v>
      </c>
      <c r="M21" s="96">
        <v>114.34</v>
      </c>
      <c r="N21" s="84"/>
      <c r="O21" s="94">
        <v>3158.6365917339999</v>
      </c>
      <c r="P21" s="95">
        <v>1.801988436794186E-4</v>
      </c>
      <c r="Q21" s="95">
        <f t="shared" si="0"/>
        <v>4.9437279701243737E-2</v>
      </c>
      <c r="R21" s="95">
        <f>O21/'סכום נכסי הקרן'!$C$42</f>
        <v>1.4553261578483676E-2</v>
      </c>
    </row>
    <row r="22" spans="2:48">
      <c r="B22" s="86" t="s">
        <v>272</v>
      </c>
      <c r="C22" s="84" t="s">
        <v>273</v>
      </c>
      <c r="D22" s="97" t="s">
        <v>127</v>
      </c>
      <c r="E22" s="84" t="s">
        <v>259</v>
      </c>
      <c r="F22" s="84"/>
      <c r="G22" s="84"/>
      <c r="H22" s="94">
        <v>1.8300000000000376</v>
      </c>
      <c r="I22" s="97" t="s">
        <v>169</v>
      </c>
      <c r="J22" s="98">
        <v>1E-3</v>
      </c>
      <c r="K22" s="95">
        <v>-4.7000000000007001E-3</v>
      </c>
      <c r="L22" s="94">
        <v>3630446.9045959995</v>
      </c>
      <c r="M22" s="96">
        <v>102.28</v>
      </c>
      <c r="N22" s="84"/>
      <c r="O22" s="94">
        <v>3713.2209327420001</v>
      </c>
      <c r="P22" s="95">
        <v>2.3954745913965273E-4</v>
      </c>
      <c r="Q22" s="95">
        <f t="shared" si="0"/>
        <v>5.8117335284748273E-2</v>
      </c>
      <c r="R22" s="95">
        <f>O22/'סכום נכסי הקרן'!$C$42</f>
        <v>1.7108481448709287E-2</v>
      </c>
    </row>
    <row r="23" spans="2:48">
      <c r="B23" s="86" t="s">
        <v>274</v>
      </c>
      <c r="C23" s="84" t="s">
        <v>275</v>
      </c>
      <c r="D23" s="97" t="s">
        <v>127</v>
      </c>
      <c r="E23" s="84" t="s">
        <v>259</v>
      </c>
      <c r="F23" s="84"/>
      <c r="G23" s="84"/>
      <c r="H23" s="94">
        <v>6.6800000000016224</v>
      </c>
      <c r="I23" s="97" t="s">
        <v>169</v>
      </c>
      <c r="J23" s="98">
        <v>7.4999999999999997E-3</v>
      </c>
      <c r="K23" s="95">
        <v>4.0999999999966038E-3</v>
      </c>
      <c r="L23" s="94">
        <v>1027118.18536</v>
      </c>
      <c r="M23" s="96">
        <v>103.21</v>
      </c>
      <c r="N23" s="84"/>
      <c r="O23" s="94">
        <v>1060.088663496</v>
      </c>
      <c r="P23" s="95">
        <v>7.3695974249126582E-5</v>
      </c>
      <c r="Q23" s="95">
        <f t="shared" si="0"/>
        <v>1.6591937135952379E-2</v>
      </c>
      <c r="R23" s="95">
        <f>O23/'סכום נכסי הקרן'!$C$42</f>
        <v>4.8843059871515829E-3</v>
      </c>
    </row>
    <row r="24" spans="2:48">
      <c r="B24" s="86" t="s">
        <v>276</v>
      </c>
      <c r="C24" s="84" t="s">
        <v>277</v>
      </c>
      <c r="D24" s="97" t="s">
        <v>127</v>
      </c>
      <c r="E24" s="84" t="s">
        <v>259</v>
      </c>
      <c r="F24" s="84"/>
      <c r="G24" s="84"/>
      <c r="H24" s="94">
        <v>22.839999999986205</v>
      </c>
      <c r="I24" s="97" t="s">
        <v>169</v>
      </c>
      <c r="J24" s="98">
        <v>0.01</v>
      </c>
      <c r="K24" s="95">
        <v>1.7699999999994151E-2</v>
      </c>
      <c r="L24" s="94">
        <v>380192.06498800003</v>
      </c>
      <c r="M24" s="96">
        <v>85.41</v>
      </c>
      <c r="N24" s="84"/>
      <c r="O24" s="94">
        <v>324.72203004699998</v>
      </c>
      <c r="P24" s="95">
        <v>3.457543444940109E-5</v>
      </c>
      <c r="Q24" s="95">
        <f t="shared" si="0"/>
        <v>5.0823744227493977E-3</v>
      </c>
      <c r="R24" s="95">
        <f>O24/'סכום נכסי הקרן'!$C$42</f>
        <v>1.4961406626952036E-3</v>
      </c>
    </row>
    <row r="25" spans="2:48">
      <c r="B25" s="86" t="s">
        <v>278</v>
      </c>
      <c r="C25" s="84" t="s">
        <v>279</v>
      </c>
      <c r="D25" s="97" t="s">
        <v>127</v>
      </c>
      <c r="E25" s="84" t="s">
        <v>259</v>
      </c>
      <c r="F25" s="84"/>
      <c r="G25" s="84"/>
      <c r="H25" s="94">
        <v>3.59999999999983</v>
      </c>
      <c r="I25" s="97" t="s">
        <v>169</v>
      </c>
      <c r="J25" s="98">
        <v>2.75E-2</v>
      </c>
      <c r="K25" s="95">
        <v>-1.8999999999986144E-3</v>
      </c>
      <c r="L25" s="94">
        <v>3043219.0295749996</v>
      </c>
      <c r="M25" s="96">
        <v>116.21</v>
      </c>
      <c r="N25" s="84"/>
      <c r="O25" s="94">
        <v>3536.5247121710004</v>
      </c>
      <c r="P25" s="95">
        <v>1.8353386294239752E-4</v>
      </c>
      <c r="Q25" s="95">
        <f t="shared" si="0"/>
        <v>5.5351781152506142E-2</v>
      </c>
      <c r="R25" s="95">
        <f>O25/'סכום נכסי הקרן'!$C$42</f>
        <v>1.6294362368144997E-2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00" customFormat="1">
      <c r="B27" s="130" t="s">
        <v>47</v>
      </c>
      <c r="C27" s="122"/>
      <c r="D27" s="122"/>
      <c r="E27" s="122"/>
      <c r="F27" s="122"/>
      <c r="G27" s="122"/>
      <c r="H27" s="124">
        <v>6.4235581393378736</v>
      </c>
      <c r="I27" s="122"/>
      <c r="J27" s="122"/>
      <c r="K27" s="123">
        <v>1.7194948022735423E-2</v>
      </c>
      <c r="L27" s="124"/>
      <c r="M27" s="126"/>
      <c r="N27" s="122"/>
      <c r="O27" s="124">
        <v>38642.445697250005</v>
      </c>
      <c r="P27" s="122"/>
      <c r="Q27" s="123">
        <f t="shared" ref="Q27:Q44" si="1">O27/$O$11</f>
        <v>0.6048107595772293</v>
      </c>
      <c r="R27" s="123">
        <f>O27/'סכום נכסי הקרן'!$C$42</f>
        <v>0.17804315372529242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6.4235581393378736</v>
      </c>
      <c r="I28" s="82"/>
      <c r="J28" s="82"/>
      <c r="K28" s="92">
        <v>1.7194948022735423E-2</v>
      </c>
      <c r="L28" s="91"/>
      <c r="M28" s="93"/>
      <c r="N28" s="82"/>
      <c r="O28" s="91">
        <v>38642.445697250005</v>
      </c>
      <c r="P28" s="82"/>
      <c r="Q28" s="92">
        <f t="shared" si="1"/>
        <v>0.6048107595772293</v>
      </c>
      <c r="R28" s="92">
        <f>O28/'סכום נכסי הקרן'!$C$42</f>
        <v>0.17804315372529242</v>
      </c>
    </row>
    <row r="29" spans="2:48">
      <c r="B29" s="86" t="s">
        <v>280</v>
      </c>
      <c r="C29" s="84" t="s">
        <v>281</v>
      </c>
      <c r="D29" s="97" t="s">
        <v>127</v>
      </c>
      <c r="E29" s="84" t="s">
        <v>259</v>
      </c>
      <c r="F29" s="84"/>
      <c r="G29" s="84"/>
      <c r="H29" s="94">
        <v>0.16000000058750355</v>
      </c>
      <c r="I29" s="97" t="s">
        <v>169</v>
      </c>
      <c r="J29" s="98">
        <v>0.06</v>
      </c>
      <c r="K29" s="95">
        <v>1.1999999970624823E-3</v>
      </c>
      <c r="L29" s="94">
        <v>642.42965800000002</v>
      </c>
      <c r="M29" s="96">
        <v>105.98</v>
      </c>
      <c r="N29" s="84"/>
      <c r="O29" s="94">
        <v>0.68084693500000004</v>
      </c>
      <c r="P29" s="95">
        <v>5.5791018380334263E-8</v>
      </c>
      <c r="Q29" s="95">
        <f t="shared" si="1"/>
        <v>1.0656249739971378E-5</v>
      </c>
      <c r="R29" s="95">
        <f>O29/'סכום נכסי הקרן'!$C$42</f>
        <v>3.1369685154329101E-6</v>
      </c>
    </row>
    <row r="30" spans="2:48">
      <c r="B30" s="86" t="s">
        <v>282</v>
      </c>
      <c r="C30" s="84" t="s">
        <v>283</v>
      </c>
      <c r="D30" s="97" t="s">
        <v>127</v>
      </c>
      <c r="E30" s="84" t="s">
        <v>259</v>
      </c>
      <c r="F30" s="84"/>
      <c r="G30" s="84"/>
      <c r="H30" s="94">
        <v>6.5799999999987939</v>
      </c>
      <c r="I30" s="97" t="s">
        <v>169</v>
      </c>
      <c r="J30" s="98">
        <v>6.25E-2</v>
      </c>
      <c r="K30" s="95">
        <v>1.9699999999996148E-2</v>
      </c>
      <c r="L30" s="94">
        <v>1811758.2038769999</v>
      </c>
      <c r="M30" s="96">
        <v>131.86000000000001</v>
      </c>
      <c r="N30" s="84"/>
      <c r="O30" s="94">
        <v>2388.984437136</v>
      </c>
      <c r="P30" s="95">
        <v>1.0681030831218455E-4</v>
      </c>
      <c r="Q30" s="95">
        <f t="shared" si="1"/>
        <v>3.7391098466245089E-2</v>
      </c>
      <c r="R30" s="95">
        <f>O30/'סכום נכסי הקרן'!$C$42</f>
        <v>1.1007127414262127E-2</v>
      </c>
    </row>
    <row r="31" spans="2:48">
      <c r="B31" s="86" t="s">
        <v>284</v>
      </c>
      <c r="C31" s="84" t="s">
        <v>285</v>
      </c>
      <c r="D31" s="97" t="s">
        <v>127</v>
      </c>
      <c r="E31" s="84" t="s">
        <v>259</v>
      </c>
      <c r="F31" s="84"/>
      <c r="G31" s="84"/>
      <c r="H31" s="94">
        <v>4.7700000000001737</v>
      </c>
      <c r="I31" s="97" t="s">
        <v>169</v>
      </c>
      <c r="J31" s="98">
        <v>3.7499999999999999E-2</v>
      </c>
      <c r="K31" s="95">
        <v>1.5700000000000797E-2</v>
      </c>
      <c r="L31" s="94">
        <v>1877914.8771840001</v>
      </c>
      <c r="M31" s="96">
        <v>113.72</v>
      </c>
      <c r="N31" s="84"/>
      <c r="O31" s="94">
        <v>2135.5647314190001</v>
      </c>
      <c r="P31" s="95">
        <v>1.1955921251753838E-4</v>
      </c>
      <c r="Q31" s="95">
        <f t="shared" si="1"/>
        <v>3.3424709643255959E-2</v>
      </c>
      <c r="R31" s="95">
        <f>O31/'סכום נכסי הקרן'!$C$42</f>
        <v>9.839508677718203E-3</v>
      </c>
    </row>
    <row r="32" spans="2:48">
      <c r="B32" s="86" t="s">
        <v>286</v>
      </c>
      <c r="C32" s="84" t="s">
        <v>287</v>
      </c>
      <c r="D32" s="97" t="s">
        <v>127</v>
      </c>
      <c r="E32" s="84" t="s">
        <v>259</v>
      </c>
      <c r="F32" s="84"/>
      <c r="G32" s="84"/>
      <c r="H32" s="94">
        <v>17.710000000000385</v>
      </c>
      <c r="I32" s="97" t="s">
        <v>169</v>
      </c>
      <c r="J32" s="98">
        <v>3.7499999999999999E-2</v>
      </c>
      <c r="K32" s="95">
        <v>3.4400000000000791E-2</v>
      </c>
      <c r="L32" s="94">
        <v>2783334.6907879994</v>
      </c>
      <c r="M32" s="96">
        <v>108.29</v>
      </c>
      <c r="N32" s="84"/>
      <c r="O32" s="94">
        <v>3014.0730375040002</v>
      </c>
      <c r="P32" s="95">
        <v>3.0334912427742539E-4</v>
      </c>
      <c r="Q32" s="95">
        <f t="shared" si="1"/>
        <v>4.7174648766182291E-2</v>
      </c>
      <c r="R32" s="95">
        <f>O32/'סכום נכסי הקרן'!$C$42</f>
        <v>1.3887192165835754E-2</v>
      </c>
    </row>
    <row r="33" spans="2:18">
      <c r="B33" s="86" t="s">
        <v>288</v>
      </c>
      <c r="C33" s="84" t="s">
        <v>289</v>
      </c>
      <c r="D33" s="97" t="s">
        <v>127</v>
      </c>
      <c r="E33" s="84" t="s">
        <v>259</v>
      </c>
      <c r="F33" s="84"/>
      <c r="G33" s="84"/>
      <c r="H33" s="94">
        <v>0.40999999999981346</v>
      </c>
      <c r="I33" s="97" t="s">
        <v>169</v>
      </c>
      <c r="J33" s="98">
        <v>2.2499999999999999E-2</v>
      </c>
      <c r="K33" s="95">
        <v>2.9000000000010549E-3</v>
      </c>
      <c r="L33" s="94">
        <v>1207117.9578420001</v>
      </c>
      <c r="M33" s="96">
        <v>102.13</v>
      </c>
      <c r="N33" s="84"/>
      <c r="O33" s="94">
        <v>1232.8295472029999</v>
      </c>
      <c r="P33" s="95">
        <v>6.957524458568837E-5</v>
      </c>
      <c r="Q33" s="95">
        <f t="shared" si="1"/>
        <v>1.9295584464680007E-2</v>
      </c>
      <c r="R33" s="95">
        <f>O33/'סכום נכסי הקרן'!$C$42</f>
        <v>5.6802010491113115E-3</v>
      </c>
    </row>
    <row r="34" spans="2:18">
      <c r="B34" s="86" t="s">
        <v>290</v>
      </c>
      <c r="C34" s="84" t="s">
        <v>291</v>
      </c>
      <c r="D34" s="97" t="s">
        <v>127</v>
      </c>
      <c r="E34" s="84" t="s">
        <v>259</v>
      </c>
      <c r="F34" s="84"/>
      <c r="G34" s="84"/>
      <c r="H34" s="94">
        <v>3.8399999999997547</v>
      </c>
      <c r="I34" s="97" t="s">
        <v>169</v>
      </c>
      <c r="J34" s="98">
        <v>1.2500000000000001E-2</v>
      </c>
      <c r="K34" s="95">
        <v>1.2499999999998467E-2</v>
      </c>
      <c r="L34" s="94">
        <v>1632049.253267</v>
      </c>
      <c r="M34" s="96">
        <v>100.11</v>
      </c>
      <c r="N34" s="84"/>
      <c r="O34" s="94">
        <v>1633.844578985</v>
      </c>
      <c r="P34" s="95">
        <v>1.4047323839388301E-4</v>
      </c>
      <c r="Q34" s="95">
        <f t="shared" si="1"/>
        <v>2.5572055883548262E-2</v>
      </c>
      <c r="R34" s="95">
        <f>O34/'סכום נכסי הקרן'!$C$42</f>
        <v>7.5278579368014383E-3</v>
      </c>
    </row>
    <row r="35" spans="2:18">
      <c r="B35" s="86" t="s">
        <v>292</v>
      </c>
      <c r="C35" s="84" t="s">
        <v>293</v>
      </c>
      <c r="D35" s="97" t="s">
        <v>127</v>
      </c>
      <c r="E35" s="84" t="s">
        <v>259</v>
      </c>
      <c r="F35" s="84"/>
      <c r="G35" s="84"/>
      <c r="H35" s="94">
        <v>4.7700000000053375</v>
      </c>
      <c r="I35" s="97" t="s">
        <v>169</v>
      </c>
      <c r="J35" s="98">
        <v>1.4999999999999999E-2</v>
      </c>
      <c r="K35" s="95">
        <v>1.5200000000036044E-2</v>
      </c>
      <c r="L35" s="94">
        <v>144193.29999999999</v>
      </c>
      <c r="M35" s="96">
        <v>100.05</v>
      </c>
      <c r="N35" s="84"/>
      <c r="O35" s="94">
        <v>144.26539269899999</v>
      </c>
      <c r="P35" s="95">
        <v>3.875319117256963E-5</v>
      </c>
      <c r="Q35" s="95">
        <f t="shared" si="1"/>
        <v>2.2579642712727897E-3</v>
      </c>
      <c r="R35" s="95">
        <f>O35/'סכום נכסי הקרן'!$C$42</f>
        <v>6.6469564816845031E-4</v>
      </c>
    </row>
    <row r="36" spans="2:18">
      <c r="B36" s="86" t="s">
        <v>294</v>
      </c>
      <c r="C36" s="84" t="s">
        <v>295</v>
      </c>
      <c r="D36" s="97" t="s">
        <v>127</v>
      </c>
      <c r="E36" s="84" t="s">
        <v>259</v>
      </c>
      <c r="F36" s="84"/>
      <c r="G36" s="84"/>
      <c r="H36" s="94">
        <v>2.0699999999997556</v>
      </c>
      <c r="I36" s="97" t="s">
        <v>169</v>
      </c>
      <c r="J36" s="98">
        <v>5.0000000000000001E-3</v>
      </c>
      <c r="K36" s="95">
        <v>8.2000000000002141E-3</v>
      </c>
      <c r="L36" s="94">
        <v>3766154.4701970001</v>
      </c>
      <c r="M36" s="96">
        <v>99.79</v>
      </c>
      <c r="N36" s="84"/>
      <c r="O36" s="94">
        <v>3758.2457057559996</v>
      </c>
      <c r="P36" s="95">
        <v>3.5602364465315732E-4</v>
      </c>
      <c r="Q36" s="95">
        <f t="shared" si="1"/>
        <v>5.8822038796004741E-2</v>
      </c>
      <c r="R36" s="95">
        <f>O36/'סכום נכסי הקרן'!$C$42</f>
        <v>1.7315930859287055E-2</v>
      </c>
    </row>
    <row r="37" spans="2:18">
      <c r="B37" s="86" t="s">
        <v>296</v>
      </c>
      <c r="C37" s="84" t="s">
        <v>297</v>
      </c>
      <c r="D37" s="97" t="s">
        <v>127</v>
      </c>
      <c r="E37" s="84" t="s">
        <v>259</v>
      </c>
      <c r="F37" s="84"/>
      <c r="G37" s="84"/>
      <c r="H37" s="94">
        <v>2.8099999999999459</v>
      </c>
      <c r="I37" s="97" t="s">
        <v>169</v>
      </c>
      <c r="J37" s="98">
        <v>5.5E-2</v>
      </c>
      <c r="K37" s="95">
        <v>1.0499999999999872E-2</v>
      </c>
      <c r="L37" s="94">
        <v>3267109.9053369998</v>
      </c>
      <c r="M37" s="96">
        <v>118.47</v>
      </c>
      <c r="N37" s="84"/>
      <c r="O37" s="94">
        <v>3870.5449974409999</v>
      </c>
      <c r="P37" s="95">
        <v>1.8193766199641869E-4</v>
      </c>
      <c r="Q37" s="95">
        <f t="shared" si="1"/>
        <v>6.0579686860936184E-2</v>
      </c>
      <c r="R37" s="95">
        <f>O37/'סכום נכסי הקרן'!$C$42</f>
        <v>1.7833344281029583E-2</v>
      </c>
    </row>
    <row r="38" spans="2:18">
      <c r="B38" s="86" t="s">
        <v>298</v>
      </c>
      <c r="C38" s="84" t="s">
        <v>299</v>
      </c>
      <c r="D38" s="97" t="s">
        <v>127</v>
      </c>
      <c r="E38" s="84" t="s">
        <v>259</v>
      </c>
      <c r="F38" s="84"/>
      <c r="G38" s="84"/>
      <c r="H38" s="94">
        <v>14.529999999999109</v>
      </c>
      <c r="I38" s="97" t="s">
        <v>169</v>
      </c>
      <c r="J38" s="98">
        <v>5.5E-2</v>
      </c>
      <c r="K38" s="95">
        <v>3.1799999999998614E-2</v>
      </c>
      <c r="L38" s="94">
        <v>2419332.781492</v>
      </c>
      <c r="M38" s="96">
        <v>142.68</v>
      </c>
      <c r="N38" s="84"/>
      <c r="O38" s="94">
        <v>3451.9038966359999</v>
      </c>
      <c r="P38" s="95">
        <v>1.3232237311636106E-4</v>
      </c>
      <c r="Q38" s="95">
        <f t="shared" si="1"/>
        <v>5.4027341697489698E-2</v>
      </c>
      <c r="R38" s="95">
        <f>O38/'סכום נכסי הקרן'!$C$42</f>
        <v>1.5904476153729485E-2</v>
      </c>
    </row>
    <row r="39" spans="2:18">
      <c r="B39" s="86" t="s">
        <v>300</v>
      </c>
      <c r="C39" s="84" t="s">
        <v>301</v>
      </c>
      <c r="D39" s="97" t="s">
        <v>127</v>
      </c>
      <c r="E39" s="84" t="s">
        <v>259</v>
      </c>
      <c r="F39" s="84"/>
      <c r="G39" s="84"/>
      <c r="H39" s="94">
        <v>3.879999999998728</v>
      </c>
      <c r="I39" s="97" t="s">
        <v>169</v>
      </c>
      <c r="J39" s="98">
        <v>4.2500000000000003E-2</v>
      </c>
      <c r="K39" s="95">
        <v>1.3299999999991118E-2</v>
      </c>
      <c r="L39" s="94">
        <v>791524.52460700006</v>
      </c>
      <c r="M39" s="96">
        <v>115.2</v>
      </c>
      <c r="N39" s="84"/>
      <c r="O39" s="94">
        <v>911.83622765699999</v>
      </c>
      <c r="P39" s="95">
        <v>4.4179682674623325E-5</v>
      </c>
      <c r="Q39" s="95">
        <f t="shared" si="1"/>
        <v>1.4271569811600002E-2</v>
      </c>
      <c r="R39" s="95">
        <f>O39/'סכום נכסי הקרן'!$C$42</f>
        <v>4.2012402352830215E-3</v>
      </c>
    </row>
    <row r="40" spans="2:18">
      <c r="B40" s="86" t="s">
        <v>302</v>
      </c>
      <c r="C40" s="84" t="s">
        <v>303</v>
      </c>
      <c r="D40" s="97" t="s">
        <v>127</v>
      </c>
      <c r="E40" s="84" t="s">
        <v>259</v>
      </c>
      <c r="F40" s="84"/>
      <c r="G40" s="84"/>
      <c r="H40" s="94">
        <v>7.5699999999997596</v>
      </c>
      <c r="I40" s="97" t="s">
        <v>169</v>
      </c>
      <c r="J40" s="98">
        <v>0.02</v>
      </c>
      <c r="K40" s="95">
        <v>2.0999999999999793E-2</v>
      </c>
      <c r="L40" s="94">
        <v>4816046.723429</v>
      </c>
      <c r="M40" s="96">
        <v>100.77</v>
      </c>
      <c r="N40" s="84"/>
      <c r="O40" s="94">
        <v>4853.1302237809996</v>
      </c>
      <c r="P40" s="95">
        <v>3.3763006491441478E-4</v>
      </c>
      <c r="Q40" s="95">
        <f t="shared" si="1"/>
        <v>7.5958581917114035E-2</v>
      </c>
      <c r="R40" s="95">
        <f>O40/'סכום נכסי הקרן'!$C$42</f>
        <v>2.2360557021963927E-2</v>
      </c>
    </row>
    <row r="41" spans="2:18">
      <c r="B41" s="86" t="s">
        <v>304</v>
      </c>
      <c r="C41" s="84" t="s">
        <v>305</v>
      </c>
      <c r="D41" s="97" t="s">
        <v>127</v>
      </c>
      <c r="E41" s="84" t="s">
        <v>259</v>
      </c>
      <c r="F41" s="84"/>
      <c r="G41" s="84"/>
      <c r="H41" s="94">
        <v>2.2999999999998666</v>
      </c>
      <c r="I41" s="97" t="s">
        <v>169</v>
      </c>
      <c r="J41" s="98">
        <v>0.01</v>
      </c>
      <c r="K41" s="95">
        <v>8.6999999999991286E-3</v>
      </c>
      <c r="L41" s="94">
        <v>2954736.7618209999</v>
      </c>
      <c r="M41" s="96">
        <v>100.97</v>
      </c>
      <c r="N41" s="84"/>
      <c r="O41" s="94">
        <v>2983.3978396980001</v>
      </c>
      <c r="P41" s="95">
        <v>2.0288501147834091E-4</v>
      </c>
      <c r="Q41" s="95">
        <f t="shared" si="1"/>
        <v>4.669453708198449E-2</v>
      </c>
      <c r="R41" s="95">
        <f>O41/'סכום נכסי הקרן'!$C$42</f>
        <v>1.3745857711973376E-2</v>
      </c>
    </row>
    <row r="42" spans="2:18">
      <c r="B42" s="86" t="s">
        <v>306</v>
      </c>
      <c r="C42" s="84" t="s">
        <v>307</v>
      </c>
      <c r="D42" s="97" t="s">
        <v>127</v>
      </c>
      <c r="E42" s="84" t="s">
        <v>259</v>
      </c>
      <c r="F42" s="84"/>
      <c r="G42" s="84"/>
      <c r="H42" s="94">
        <v>6.3199999999995473</v>
      </c>
      <c r="I42" s="97" t="s">
        <v>169</v>
      </c>
      <c r="J42" s="98">
        <v>1.7500000000000002E-2</v>
      </c>
      <c r="K42" s="95">
        <v>1.8699999999999089E-2</v>
      </c>
      <c r="L42" s="94">
        <v>3182936.8611889998</v>
      </c>
      <c r="M42" s="96">
        <v>99.85</v>
      </c>
      <c r="N42" s="84"/>
      <c r="O42" s="94">
        <v>3178.1623294669998</v>
      </c>
      <c r="P42" s="95">
        <v>1.7312433016683032E-4</v>
      </c>
      <c r="Q42" s="95">
        <f t="shared" si="1"/>
        <v>4.9742886037916212E-2</v>
      </c>
      <c r="R42" s="95">
        <f>O42/'סכום נכסי הקרן'!$C$42</f>
        <v>1.4643225447541881E-2</v>
      </c>
    </row>
    <row r="43" spans="2:18">
      <c r="B43" s="86" t="s">
        <v>308</v>
      </c>
      <c r="C43" s="84" t="s">
        <v>309</v>
      </c>
      <c r="D43" s="97" t="s">
        <v>127</v>
      </c>
      <c r="E43" s="84" t="s">
        <v>259</v>
      </c>
      <c r="F43" s="84"/>
      <c r="G43" s="84"/>
      <c r="H43" s="94">
        <v>8.8100000000003362</v>
      </c>
      <c r="I43" s="97" t="s">
        <v>169</v>
      </c>
      <c r="J43" s="98">
        <v>2.2499999999999999E-2</v>
      </c>
      <c r="K43" s="95">
        <v>2.2899999999999348E-2</v>
      </c>
      <c r="L43" s="94">
        <v>2586412.5252959998</v>
      </c>
      <c r="M43" s="96">
        <v>100.24</v>
      </c>
      <c r="N43" s="84"/>
      <c r="O43" s="94">
        <v>2592.620000373</v>
      </c>
      <c r="P43" s="95">
        <v>4.2223041603240173E-4</v>
      </c>
      <c r="Q43" s="95">
        <f t="shared" si="1"/>
        <v>4.0578292688971826E-2</v>
      </c>
      <c r="R43" s="95">
        <f>O43/'סכום נכסי הקרן'!$C$42</f>
        <v>1.1945368181251723E-2</v>
      </c>
    </row>
    <row r="44" spans="2:18">
      <c r="B44" s="86" t="s">
        <v>310</v>
      </c>
      <c r="C44" s="84" t="s">
        <v>311</v>
      </c>
      <c r="D44" s="97" t="s">
        <v>127</v>
      </c>
      <c r="E44" s="84" t="s">
        <v>259</v>
      </c>
      <c r="F44" s="84"/>
      <c r="G44" s="84"/>
      <c r="H44" s="94">
        <v>1.0399999999998395</v>
      </c>
      <c r="I44" s="97" t="s">
        <v>169</v>
      </c>
      <c r="J44" s="98">
        <v>0.05</v>
      </c>
      <c r="K44" s="95">
        <v>5.5999999999975921E-3</v>
      </c>
      <c r="L44" s="94">
        <v>2278835.0080880001</v>
      </c>
      <c r="M44" s="96">
        <v>109.37</v>
      </c>
      <c r="N44" s="84"/>
      <c r="O44" s="94">
        <v>2492.3619045600003</v>
      </c>
      <c r="P44" s="95">
        <v>1.2311924349325227E-4</v>
      </c>
      <c r="Q44" s="95">
        <f t="shared" si="1"/>
        <v>3.9009106940287648E-2</v>
      </c>
      <c r="R44" s="95">
        <f>O44/'סכום נכסי הקרן'!$C$42</f>
        <v>1.1483433972819639E-2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9" t="s">
        <v>119</v>
      </c>
      <c r="C48" s="100"/>
      <c r="D48" s="100"/>
    </row>
    <row r="49" spans="2:4">
      <c r="B49" s="99" t="s">
        <v>236</v>
      </c>
      <c r="C49" s="100"/>
      <c r="D49" s="100"/>
    </row>
    <row r="50" spans="2:4">
      <c r="B50" s="162" t="s">
        <v>244</v>
      </c>
      <c r="C50" s="162"/>
      <c r="D50" s="162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5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184</v>
      </c>
      <c r="C1" s="78" t="s" vm="1">
        <v>254</v>
      </c>
    </row>
    <row r="2" spans="2:67">
      <c r="B2" s="57" t="s">
        <v>183</v>
      </c>
      <c r="C2" s="78" t="s">
        <v>255</v>
      </c>
    </row>
    <row r="3" spans="2:67">
      <c r="B3" s="57" t="s">
        <v>185</v>
      </c>
      <c r="C3" s="78" t="s">
        <v>256</v>
      </c>
    </row>
    <row r="4" spans="2:67">
      <c r="B4" s="57" t="s">
        <v>186</v>
      </c>
      <c r="C4" s="78">
        <v>2144</v>
      </c>
    </row>
    <row r="6" spans="2:67" ht="26.25" customHeight="1">
      <c r="B6" s="159" t="s">
        <v>214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4"/>
      <c r="BO6" s="3"/>
    </row>
    <row r="7" spans="2:67" ht="26.25" customHeight="1">
      <c r="B7" s="159" t="s">
        <v>94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4"/>
      <c r="AZ7" s="44"/>
      <c r="BJ7" s="3"/>
      <c r="BO7" s="3"/>
    </row>
    <row r="8" spans="2:67" s="3" customFormat="1" ht="78.75">
      <c r="B8" s="38" t="s">
        <v>122</v>
      </c>
      <c r="C8" s="14" t="s">
        <v>46</v>
      </c>
      <c r="D8" s="14" t="s">
        <v>126</v>
      </c>
      <c r="E8" s="14" t="s">
        <v>230</v>
      </c>
      <c r="F8" s="14" t="s">
        <v>124</v>
      </c>
      <c r="G8" s="14" t="s">
        <v>68</v>
      </c>
      <c r="H8" s="14" t="s">
        <v>15</v>
      </c>
      <c r="I8" s="14" t="s">
        <v>69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238</v>
      </c>
      <c r="P8" s="14" t="s">
        <v>237</v>
      </c>
      <c r="Q8" s="14" t="s">
        <v>65</v>
      </c>
      <c r="R8" s="14" t="s">
        <v>62</v>
      </c>
      <c r="S8" s="14" t="s">
        <v>187</v>
      </c>
      <c r="T8" s="39" t="s">
        <v>189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245</v>
      </c>
      <c r="P9" s="17"/>
      <c r="Q9" s="17" t="s">
        <v>241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190</v>
      </c>
      <c r="T10" s="73" t="s">
        <v>231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253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X830"/>
  <sheetViews>
    <sheetView rightToLeft="1" topLeftCell="A226" zoomScale="90" zoomScaleNormal="90" workbookViewId="0">
      <selection activeCell="A11" sqref="A11:XFD710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0">
      <c r="B1" s="57" t="s">
        <v>184</v>
      </c>
      <c r="C1" s="78" t="s" vm="1">
        <v>254</v>
      </c>
    </row>
    <row r="2" spans="2:50">
      <c r="B2" s="57" t="s">
        <v>183</v>
      </c>
      <c r="C2" s="78" t="s">
        <v>255</v>
      </c>
    </row>
    <row r="3" spans="2:50">
      <c r="B3" s="57" t="s">
        <v>185</v>
      </c>
      <c r="C3" s="78" t="s">
        <v>256</v>
      </c>
    </row>
    <row r="4" spans="2:50">
      <c r="B4" s="57" t="s">
        <v>186</v>
      </c>
      <c r="C4" s="78">
        <v>2144</v>
      </c>
    </row>
    <row r="6" spans="2:50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7"/>
    </row>
    <row r="7" spans="2:50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AX7" s="3"/>
    </row>
    <row r="8" spans="2:50" s="3" customFormat="1" ht="78.75">
      <c r="B8" s="23" t="s">
        <v>122</v>
      </c>
      <c r="C8" s="31" t="s">
        <v>46</v>
      </c>
      <c r="D8" s="31" t="s">
        <v>126</v>
      </c>
      <c r="E8" s="31" t="s">
        <v>230</v>
      </c>
      <c r="F8" s="31" t="s">
        <v>124</v>
      </c>
      <c r="G8" s="31" t="s">
        <v>68</v>
      </c>
      <c r="H8" s="31" t="s">
        <v>15</v>
      </c>
      <c r="I8" s="31" t="s">
        <v>69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238</v>
      </c>
      <c r="P8" s="31" t="s">
        <v>237</v>
      </c>
      <c r="Q8" s="31" t="s">
        <v>252</v>
      </c>
      <c r="R8" s="31" t="s">
        <v>65</v>
      </c>
      <c r="S8" s="14" t="s">
        <v>62</v>
      </c>
      <c r="T8" s="31" t="s">
        <v>187</v>
      </c>
      <c r="U8" s="15" t="s">
        <v>189</v>
      </c>
      <c r="AT8" s="1"/>
      <c r="AU8" s="1"/>
    </row>
    <row r="9" spans="2:5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245</v>
      </c>
      <c r="P9" s="33"/>
      <c r="Q9" s="17" t="s">
        <v>241</v>
      </c>
      <c r="R9" s="33" t="s">
        <v>241</v>
      </c>
      <c r="S9" s="17" t="s">
        <v>20</v>
      </c>
      <c r="T9" s="33" t="s">
        <v>241</v>
      </c>
      <c r="U9" s="18" t="s">
        <v>20</v>
      </c>
      <c r="AS9" s="1"/>
      <c r="AT9" s="1"/>
      <c r="AU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190</v>
      </c>
      <c r="T10" s="21" t="s">
        <v>231</v>
      </c>
      <c r="U10" s="21" t="s">
        <v>247</v>
      </c>
      <c r="AS10" s="1"/>
      <c r="AT10" s="3"/>
      <c r="AU10" s="1"/>
    </row>
    <row r="11" spans="2:50" s="134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3.9699966374450879</v>
      </c>
      <c r="L11" s="80"/>
      <c r="M11" s="80"/>
      <c r="N11" s="103">
        <v>2.4329198319008215E-2</v>
      </c>
      <c r="O11" s="88"/>
      <c r="P11" s="90"/>
      <c r="Q11" s="88">
        <f>Q12</f>
        <v>222.88766700142409</v>
      </c>
      <c r="R11" s="88">
        <v>52572.785359324975</v>
      </c>
      <c r="S11" s="80"/>
      <c r="T11" s="89">
        <f>R11/$R$11</f>
        <v>1</v>
      </c>
      <c r="U11" s="89">
        <f>R11/'סכום נכסי הקרן'!$C$42</f>
        <v>0.24222650343695046</v>
      </c>
      <c r="AS11" s="136"/>
      <c r="AT11" s="140"/>
      <c r="AU11" s="136"/>
      <c r="AX11" s="136"/>
    </row>
    <row r="12" spans="2:50" s="136" customFormat="1">
      <c r="B12" s="81" t="s">
        <v>235</v>
      </c>
      <c r="C12" s="82"/>
      <c r="D12" s="82"/>
      <c r="E12" s="82"/>
      <c r="F12" s="82"/>
      <c r="G12" s="82"/>
      <c r="H12" s="82"/>
      <c r="I12" s="82"/>
      <c r="J12" s="82"/>
      <c r="K12" s="91">
        <v>3.9699966374450879</v>
      </c>
      <c r="L12" s="82"/>
      <c r="M12" s="82"/>
      <c r="N12" s="104">
        <v>2.4329198319008215E-2</v>
      </c>
      <c r="O12" s="91"/>
      <c r="P12" s="93"/>
      <c r="Q12" s="91">
        <f>Q13+Q169</f>
        <v>222.88766700142409</v>
      </c>
      <c r="R12" s="91">
        <v>52572.785359324975</v>
      </c>
      <c r="S12" s="82"/>
      <c r="T12" s="92">
        <f t="shared" ref="T12:T75" si="0">R12/$R$11</f>
        <v>1</v>
      </c>
      <c r="U12" s="92">
        <f>R12/'סכום נכסי הקרן'!$C$42</f>
        <v>0.24222650343695046</v>
      </c>
      <c r="AT12" s="140"/>
    </row>
    <row r="13" spans="2:50" s="136" customFormat="1" ht="20.25">
      <c r="B13" s="102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3.9709136659219988</v>
      </c>
      <c r="L13" s="82"/>
      <c r="M13" s="82"/>
      <c r="N13" s="104">
        <v>2.227435283865874E-2</v>
      </c>
      <c r="O13" s="91"/>
      <c r="P13" s="93"/>
      <c r="Q13" s="91">
        <f>SUM(Q14:Q167)</f>
        <v>206.84130243713798</v>
      </c>
      <c r="R13" s="91">
        <v>40724.039603165991</v>
      </c>
      <c r="S13" s="82"/>
      <c r="T13" s="92">
        <f t="shared" si="0"/>
        <v>0.77462206586211735</v>
      </c>
      <c r="U13" s="92">
        <f>R13/'סכום נכסי הקרן'!$C$42</f>
        <v>0.18763399449888785</v>
      </c>
      <c r="AT13" s="134"/>
    </row>
    <row r="14" spans="2:50" s="136" customFormat="1">
      <c r="B14" s="87" t="s">
        <v>312</v>
      </c>
      <c r="C14" s="84" t="s">
        <v>313</v>
      </c>
      <c r="D14" s="97" t="s">
        <v>127</v>
      </c>
      <c r="E14" s="97" t="s">
        <v>314</v>
      </c>
      <c r="F14" s="84" t="s">
        <v>315</v>
      </c>
      <c r="G14" s="97" t="s">
        <v>316</v>
      </c>
      <c r="H14" s="84" t="s">
        <v>317</v>
      </c>
      <c r="I14" s="84" t="s">
        <v>167</v>
      </c>
      <c r="J14" s="84"/>
      <c r="K14" s="94">
        <v>1.49000000000023</v>
      </c>
      <c r="L14" s="97" t="s">
        <v>169</v>
      </c>
      <c r="M14" s="98">
        <v>5.8999999999999999E-3</v>
      </c>
      <c r="N14" s="98">
        <v>2.7000000000009651E-3</v>
      </c>
      <c r="O14" s="94">
        <v>1334429.9014280001</v>
      </c>
      <c r="P14" s="96">
        <v>100.97</v>
      </c>
      <c r="Q14" s="84"/>
      <c r="R14" s="94">
        <v>1347.3738759810001</v>
      </c>
      <c r="S14" s="95">
        <v>2.4997979664269522E-4</v>
      </c>
      <c r="T14" s="95">
        <f t="shared" si="0"/>
        <v>2.5628732941805465E-2</v>
      </c>
      <c r="U14" s="95">
        <f>R14/'סכום נכסי הקרן'!$C$42</f>
        <v>6.207958368012927E-3</v>
      </c>
    </row>
    <row r="15" spans="2:50" s="136" customFormat="1">
      <c r="B15" s="87" t="s">
        <v>318</v>
      </c>
      <c r="C15" s="84" t="s">
        <v>319</v>
      </c>
      <c r="D15" s="97" t="s">
        <v>127</v>
      </c>
      <c r="E15" s="97" t="s">
        <v>314</v>
      </c>
      <c r="F15" s="84" t="s">
        <v>315</v>
      </c>
      <c r="G15" s="97" t="s">
        <v>316</v>
      </c>
      <c r="H15" s="84" t="s">
        <v>317</v>
      </c>
      <c r="I15" s="84" t="s">
        <v>167</v>
      </c>
      <c r="J15" s="84"/>
      <c r="K15" s="94">
        <v>6.3200000000037679</v>
      </c>
      <c r="L15" s="97" t="s">
        <v>169</v>
      </c>
      <c r="M15" s="98">
        <v>8.3000000000000001E-3</v>
      </c>
      <c r="N15" s="98">
        <v>1.1300000000016854E-2</v>
      </c>
      <c r="O15" s="94">
        <v>408190.50821199996</v>
      </c>
      <c r="P15" s="96">
        <v>98.84</v>
      </c>
      <c r="Q15" s="84"/>
      <c r="R15" s="94">
        <v>403.45548326400001</v>
      </c>
      <c r="S15" s="95">
        <v>3.1741837539911503E-4</v>
      </c>
      <c r="T15" s="95">
        <f t="shared" si="0"/>
        <v>7.6742268933718966E-3</v>
      </c>
      <c r="U15" s="95">
        <f>R15/'סכום נכסי הקרן'!$C$42</f>
        <v>1.8589011469632853E-3</v>
      </c>
    </row>
    <row r="16" spans="2:50" s="136" customFormat="1">
      <c r="B16" s="87" t="s">
        <v>320</v>
      </c>
      <c r="C16" s="84" t="s">
        <v>321</v>
      </c>
      <c r="D16" s="97" t="s">
        <v>127</v>
      </c>
      <c r="E16" s="97" t="s">
        <v>314</v>
      </c>
      <c r="F16" s="84" t="s">
        <v>322</v>
      </c>
      <c r="G16" s="97" t="s">
        <v>316</v>
      </c>
      <c r="H16" s="84" t="s">
        <v>317</v>
      </c>
      <c r="I16" s="84" t="s">
        <v>167</v>
      </c>
      <c r="J16" s="84"/>
      <c r="K16" s="94">
        <v>2.479999999999754</v>
      </c>
      <c r="L16" s="97" t="s">
        <v>169</v>
      </c>
      <c r="M16" s="98">
        <v>0.04</v>
      </c>
      <c r="N16" s="98">
        <v>3.5000000000046032E-3</v>
      </c>
      <c r="O16" s="94">
        <v>576455.99051399995</v>
      </c>
      <c r="P16" s="96">
        <v>113.05</v>
      </c>
      <c r="Q16" s="84"/>
      <c r="R16" s="94">
        <v>651.68348994200005</v>
      </c>
      <c r="S16" s="95">
        <v>2.7825317542438656E-4</v>
      </c>
      <c r="T16" s="95">
        <f t="shared" si="0"/>
        <v>1.2395833423849765E-2</v>
      </c>
      <c r="U16" s="95">
        <f>R16/'סכום נכסי הקרן'!$C$42</f>
        <v>3.0025993874460101E-3</v>
      </c>
    </row>
    <row r="17" spans="2:45" s="136" customFormat="1" ht="20.25">
      <c r="B17" s="87" t="s">
        <v>323</v>
      </c>
      <c r="C17" s="84" t="s">
        <v>324</v>
      </c>
      <c r="D17" s="97" t="s">
        <v>127</v>
      </c>
      <c r="E17" s="97" t="s">
        <v>314</v>
      </c>
      <c r="F17" s="84" t="s">
        <v>322</v>
      </c>
      <c r="G17" s="97" t="s">
        <v>316</v>
      </c>
      <c r="H17" s="84" t="s">
        <v>317</v>
      </c>
      <c r="I17" s="84" t="s">
        <v>167</v>
      </c>
      <c r="J17" s="84"/>
      <c r="K17" s="94">
        <v>3.6799999999994393</v>
      </c>
      <c r="L17" s="97" t="s">
        <v>169</v>
      </c>
      <c r="M17" s="98">
        <v>9.8999999999999991E-3</v>
      </c>
      <c r="N17" s="98">
        <v>5.8000000000014021E-3</v>
      </c>
      <c r="O17" s="94">
        <v>831603.71030200005</v>
      </c>
      <c r="P17" s="96">
        <v>102.98</v>
      </c>
      <c r="Q17" s="84"/>
      <c r="R17" s="94">
        <v>856.38550083600001</v>
      </c>
      <c r="S17" s="95">
        <v>2.7592517480890048E-4</v>
      </c>
      <c r="T17" s="95">
        <f t="shared" si="0"/>
        <v>1.6289521184444922E-2</v>
      </c>
      <c r="U17" s="95">
        <f>R17/'סכום נכסי הקרן'!$C$42</f>
        <v>3.9457537591702247E-3</v>
      </c>
      <c r="AS17" s="134"/>
    </row>
    <row r="18" spans="2:45" s="136" customFormat="1">
      <c r="B18" s="87" t="s">
        <v>325</v>
      </c>
      <c r="C18" s="84" t="s">
        <v>326</v>
      </c>
      <c r="D18" s="97" t="s">
        <v>127</v>
      </c>
      <c r="E18" s="97" t="s">
        <v>314</v>
      </c>
      <c r="F18" s="84" t="s">
        <v>322</v>
      </c>
      <c r="G18" s="97" t="s">
        <v>316</v>
      </c>
      <c r="H18" s="84" t="s">
        <v>317</v>
      </c>
      <c r="I18" s="84" t="s">
        <v>167</v>
      </c>
      <c r="J18" s="84"/>
      <c r="K18" s="94">
        <v>5.6199999999979218</v>
      </c>
      <c r="L18" s="97" t="s">
        <v>169</v>
      </c>
      <c r="M18" s="98">
        <v>8.6E-3</v>
      </c>
      <c r="N18" s="98">
        <v>1.1299999999997166E-2</v>
      </c>
      <c r="O18" s="94">
        <v>635085.52223400003</v>
      </c>
      <c r="P18" s="96">
        <v>100.03</v>
      </c>
      <c r="Q18" s="84"/>
      <c r="R18" s="94">
        <v>635.27604238600009</v>
      </c>
      <c r="S18" s="95">
        <v>2.5389700295320409E-4</v>
      </c>
      <c r="T18" s="95">
        <f t="shared" si="0"/>
        <v>1.208374329121064E-2</v>
      </c>
      <c r="U18" s="95">
        <f>R18/'סכום נכסי הקרן'!$C$42</f>
        <v>2.927002885859661E-3</v>
      </c>
    </row>
    <row r="19" spans="2:45" s="136" customFormat="1">
      <c r="B19" s="87" t="s">
        <v>327</v>
      </c>
      <c r="C19" s="84" t="s">
        <v>328</v>
      </c>
      <c r="D19" s="97" t="s">
        <v>127</v>
      </c>
      <c r="E19" s="97" t="s">
        <v>314</v>
      </c>
      <c r="F19" s="84" t="s">
        <v>322</v>
      </c>
      <c r="G19" s="97" t="s">
        <v>316</v>
      </c>
      <c r="H19" s="84" t="s">
        <v>317</v>
      </c>
      <c r="I19" s="84" t="s">
        <v>167</v>
      </c>
      <c r="J19" s="84"/>
      <c r="K19" s="94">
        <v>8.3100000000480829</v>
      </c>
      <c r="L19" s="97" t="s">
        <v>169</v>
      </c>
      <c r="M19" s="98">
        <v>1.2199999999999999E-2</v>
      </c>
      <c r="N19" s="98">
        <v>1.6899999999944681E-2</v>
      </c>
      <c r="O19" s="94">
        <v>24039.06</v>
      </c>
      <c r="P19" s="96">
        <v>97.76</v>
      </c>
      <c r="Q19" s="84"/>
      <c r="R19" s="94">
        <v>23.500583277</v>
      </c>
      <c r="S19" s="95">
        <v>2.9988548018482852E-5</v>
      </c>
      <c r="T19" s="95">
        <f t="shared" si="0"/>
        <v>4.470104278549822E-4</v>
      </c>
      <c r="U19" s="95">
        <f>R19/'סכום נכסי הקרן'!$C$42</f>
        <v>1.0827777293916754E-4</v>
      </c>
      <c r="AS19" s="140"/>
    </row>
    <row r="20" spans="2:45" s="136" customFormat="1">
      <c r="B20" s="87" t="s">
        <v>329</v>
      </c>
      <c r="C20" s="84" t="s">
        <v>330</v>
      </c>
      <c r="D20" s="97" t="s">
        <v>127</v>
      </c>
      <c r="E20" s="97" t="s">
        <v>314</v>
      </c>
      <c r="F20" s="84" t="s">
        <v>322</v>
      </c>
      <c r="G20" s="97" t="s">
        <v>316</v>
      </c>
      <c r="H20" s="84" t="s">
        <v>317</v>
      </c>
      <c r="I20" s="84" t="s">
        <v>167</v>
      </c>
      <c r="J20" s="84"/>
      <c r="K20" s="94">
        <v>10.830000000004903</v>
      </c>
      <c r="L20" s="97" t="s">
        <v>169</v>
      </c>
      <c r="M20" s="98">
        <v>1.2199999999999999E-2</v>
      </c>
      <c r="N20" s="98">
        <v>1.0300000000009581E-2</v>
      </c>
      <c r="O20" s="94">
        <v>346942.75265600003</v>
      </c>
      <c r="P20" s="96">
        <v>102.26</v>
      </c>
      <c r="Q20" s="84"/>
      <c r="R20" s="94">
        <v>354.78366002200005</v>
      </c>
      <c r="S20" s="95">
        <v>4.9427184401796772E-4</v>
      </c>
      <c r="T20" s="95">
        <f t="shared" si="0"/>
        <v>6.7484280621070633E-3</v>
      </c>
      <c r="U20" s="95">
        <f>R20/'סכום נכסי הקרן'!$C$42</f>
        <v>1.6346481331799897E-3</v>
      </c>
    </row>
    <row r="21" spans="2:45" s="136" customFormat="1">
      <c r="B21" s="87" t="s">
        <v>331</v>
      </c>
      <c r="C21" s="84" t="s">
        <v>332</v>
      </c>
      <c r="D21" s="97" t="s">
        <v>127</v>
      </c>
      <c r="E21" s="97" t="s">
        <v>314</v>
      </c>
      <c r="F21" s="84" t="s">
        <v>322</v>
      </c>
      <c r="G21" s="97" t="s">
        <v>316</v>
      </c>
      <c r="H21" s="84" t="s">
        <v>317</v>
      </c>
      <c r="I21" s="84" t="s">
        <v>167</v>
      </c>
      <c r="J21" s="84"/>
      <c r="K21" s="94">
        <v>6.0000000000099203E-2</v>
      </c>
      <c r="L21" s="97" t="s">
        <v>169</v>
      </c>
      <c r="M21" s="98">
        <v>2.58E-2</v>
      </c>
      <c r="N21" s="98">
        <v>5.4700000000016048E-2</v>
      </c>
      <c r="O21" s="94">
        <v>571006.20707500004</v>
      </c>
      <c r="P21" s="96">
        <v>105.92</v>
      </c>
      <c r="Q21" s="84"/>
      <c r="R21" s="94">
        <v>604.809779349</v>
      </c>
      <c r="S21" s="95">
        <v>2.0965211971226203E-4</v>
      </c>
      <c r="T21" s="95">
        <f t="shared" si="0"/>
        <v>1.1504236939611253E-2</v>
      </c>
      <c r="U21" s="95">
        <f>R21/'סכום נכסי הקרן'!$C$42</f>
        <v>2.7866310885922372E-3</v>
      </c>
    </row>
    <row r="22" spans="2:45" s="136" customFormat="1">
      <c r="B22" s="87" t="s">
        <v>333</v>
      </c>
      <c r="C22" s="84" t="s">
        <v>334</v>
      </c>
      <c r="D22" s="97" t="s">
        <v>127</v>
      </c>
      <c r="E22" s="97" t="s">
        <v>314</v>
      </c>
      <c r="F22" s="84" t="s">
        <v>322</v>
      </c>
      <c r="G22" s="97" t="s">
        <v>316</v>
      </c>
      <c r="H22" s="84" t="s">
        <v>317</v>
      </c>
      <c r="I22" s="84" t="s">
        <v>167</v>
      </c>
      <c r="J22" s="84"/>
      <c r="K22" s="94">
        <v>1.690000000002905</v>
      </c>
      <c r="L22" s="97" t="s">
        <v>169</v>
      </c>
      <c r="M22" s="98">
        <v>4.0999999999999995E-3</v>
      </c>
      <c r="N22" s="98">
        <v>3.500000000008544E-3</v>
      </c>
      <c r="O22" s="94">
        <v>116787.22390499999</v>
      </c>
      <c r="P22" s="96">
        <v>100.22</v>
      </c>
      <c r="Q22" s="84"/>
      <c r="R22" s="94">
        <v>117.044153714</v>
      </c>
      <c r="S22" s="95">
        <v>9.4730463091487801E-5</v>
      </c>
      <c r="T22" s="95">
        <f t="shared" si="0"/>
        <v>2.2263259006351957E-3</v>
      </c>
      <c r="U22" s="95">
        <f>R22/'סכום נכסי הקרן'!$C$42</f>
        <v>5.3927513842198305E-4</v>
      </c>
    </row>
    <row r="23" spans="2:45" s="136" customFormat="1">
      <c r="B23" s="87" t="s">
        <v>335</v>
      </c>
      <c r="C23" s="84" t="s">
        <v>336</v>
      </c>
      <c r="D23" s="97" t="s">
        <v>127</v>
      </c>
      <c r="E23" s="97" t="s">
        <v>314</v>
      </c>
      <c r="F23" s="84" t="s">
        <v>322</v>
      </c>
      <c r="G23" s="97" t="s">
        <v>316</v>
      </c>
      <c r="H23" s="84" t="s">
        <v>317</v>
      </c>
      <c r="I23" s="84" t="s">
        <v>167</v>
      </c>
      <c r="J23" s="84"/>
      <c r="K23" s="94">
        <v>1.0799999999996579</v>
      </c>
      <c r="L23" s="97" t="s">
        <v>169</v>
      </c>
      <c r="M23" s="98">
        <v>6.4000000000000003E-3</v>
      </c>
      <c r="N23" s="98">
        <v>3.2999999999996331E-3</v>
      </c>
      <c r="O23" s="94">
        <v>807973.04272899998</v>
      </c>
      <c r="P23" s="96">
        <v>101.21</v>
      </c>
      <c r="Q23" s="84"/>
      <c r="R23" s="94">
        <v>817.74951929099996</v>
      </c>
      <c r="S23" s="95">
        <v>2.5649164318187231E-4</v>
      </c>
      <c r="T23" s="95">
        <f t="shared" si="0"/>
        <v>1.5554616589207471E-2</v>
      </c>
      <c r="U23" s="95">
        <f>R23/'סכום נכסי הקרן'!$C$42</f>
        <v>3.7677403887061102E-3</v>
      </c>
    </row>
    <row r="24" spans="2:45" s="136" customFormat="1">
      <c r="B24" s="87" t="s">
        <v>337</v>
      </c>
      <c r="C24" s="84" t="s">
        <v>338</v>
      </c>
      <c r="D24" s="97" t="s">
        <v>127</v>
      </c>
      <c r="E24" s="97" t="s">
        <v>314</v>
      </c>
      <c r="F24" s="84" t="s">
        <v>339</v>
      </c>
      <c r="G24" s="97" t="s">
        <v>316</v>
      </c>
      <c r="H24" s="84" t="s">
        <v>317</v>
      </c>
      <c r="I24" s="84" t="s">
        <v>167</v>
      </c>
      <c r="J24" s="84"/>
      <c r="K24" s="94">
        <v>3.319999999999272</v>
      </c>
      <c r="L24" s="97" t="s">
        <v>169</v>
      </c>
      <c r="M24" s="98">
        <v>0.05</v>
      </c>
      <c r="N24" s="98">
        <v>5.499999999999605E-3</v>
      </c>
      <c r="O24" s="94">
        <v>1035813.838229</v>
      </c>
      <c r="P24" s="96">
        <v>122.05</v>
      </c>
      <c r="Q24" s="84"/>
      <c r="R24" s="94">
        <v>1264.210759931</v>
      </c>
      <c r="S24" s="95">
        <v>3.2866212006414506E-4</v>
      </c>
      <c r="T24" s="95">
        <f t="shared" si="0"/>
        <v>2.4046866668569304E-2</v>
      </c>
      <c r="U24" s="95">
        <f>R24/'סכום נכסי הקרן'!$C$42</f>
        <v>5.8247884317420917E-3</v>
      </c>
    </row>
    <row r="25" spans="2:45" s="136" customFormat="1">
      <c r="B25" s="87" t="s">
        <v>340</v>
      </c>
      <c r="C25" s="84" t="s">
        <v>341</v>
      </c>
      <c r="D25" s="97" t="s">
        <v>127</v>
      </c>
      <c r="E25" s="97" t="s">
        <v>314</v>
      </c>
      <c r="F25" s="84" t="s">
        <v>339</v>
      </c>
      <c r="G25" s="97" t="s">
        <v>316</v>
      </c>
      <c r="H25" s="84" t="s">
        <v>317</v>
      </c>
      <c r="I25" s="84" t="s">
        <v>167</v>
      </c>
      <c r="J25" s="84"/>
      <c r="K25" s="94">
        <v>1.2000000000071329</v>
      </c>
      <c r="L25" s="97" t="s">
        <v>169</v>
      </c>
      <c r="M25" s="98">
        <v>1.6E-2</v>
      </c>
      <c r="N25" s="98">
        <v>2.9999999999286726E-3</v>
      </c>
      <c r="O25" s="94">
        <v>54968.717336999995</v>
      </c>
      <c r="P25" s="96">
        <v>102.02</v>
      </c>
      <c r="Q25" s="84"/>
      <c r="R25" s="94">
        <v>56.079086037999993</v>
      </c>
      <c r="S25" s="95">
        <v>2.618543146657414E-5</v>
      </c>
      <c r="T25" s="95">
        <f t="shared" si="0"/>
        <v>1.0666942155472669E-3</v>
      </c>
      <c r="U25" s="95">
        <f>R25/'סכום נכסי הקרן'!$C$42</f>
        <v>2.5838161006843524E-4</v>
      </c>
    </row>
    <row r="26" spans="2:45" s="136" customFormat="1">
      <c r="B26" s="87" t="s">
        <v>342</v>
      </c>
      <c r="C26" s="84" t="s">
        <v>343</v>
      </c>
      <c r="D26" s="97" t="s">
        <v>127</v>
      </c>
      <c r="E26" s="97" t="s">
        <v>314</v>
      </c>
      <c r="F26" s="84" t="s">
        <v>339</v>
      </c>
      <c r="G26" s="97" t="s">
        <v>316</v>
      </c>
      <c r="H26" s="84" t="s">
        <v>317</v>
      </c>
      <c r="I26" s="84" t="s">
        <v>167</v>
      </c>
      <c r="J26" s="84"/>
      <c r="K26" s="94">
        <v>2.2100000000000937</v>
      </c>
      <c r="L26" s="97" t="s">
        <v>169</v>
      </c>
      <c r="M26" s="98">
        <v>6.9999999999999993E-3</v>
      </c>
      <c r="N26" s="98">
        <v>3.3999999999943897E-3</v>
      </c>
      <c r="O26" s="94">
        <v>517631.49631999998</v>
      </c>
      <c r="P26" s="96">
        <v>103.28</v>
      </c>
      <c r="Q26" s="84"/>
      <c r="R26" s="94">
        <v>534.60984669499999</v>
      </c>
      <c r="S26" s="95">
        <v>1.4562285523048786E-4</v>
      </c>
      <c r="T26" s="95">
        <f t="shared" si="0"/>
        <v>1.0168946595487447E-2</v>
      </c>
      <c r="U26" s="95">
        <f>R26/'סכום נכסי הקרן'!$C$42</f>
        <v>2.4631883774620055E-3</v>
      </c>
    </row>
    <row r="27" spans="2:45" s="136" customFormat="1">
      <c r="B27" s="87" t="s">
        <v>344</v>
      </c>
      <c r="C27" s="84" t="s">
        <v>345</v>
      </c>
      <c r="D27" s="97" t="s">
        <v>127</v>
      </c>
      <c r="E27" s="97" t="s">
        <v>314</v>
      </c>
      <c r="F27" s="84" t="s">
        <v>339</v>
      </c>
      <c r="G27" s="97" t="s">
        <v>316</v>
      </c>
      <c r="H27" s="84" t="s">
        <v>317</v>
      </c>
      <c r="I27" s="84" t="s">
        <v>167</v>
      </c>
      <c r="J27" s="84"/>
      <c r="K27" s="94">
        <v>4.709999999995846</v>
      </c>
      <c r="L27" s="97" t="s">
        <v>169</v>
      </c>
      <c r="M27" s="98">
        <v>6.0000000000000001E-3</v>
      </c>
      <c r="N27" s="98">
        <v>8.599999999988131E-3</v>
      </c>
      <c r="O27" s="94">
        <v>84016.5147</v>
      </c>
      <c r="P27" s="96">
        <v>100.27</v>
      </c>
      <c r="Q27" s="84"/>
      <c r="R27" s="94">
        <v>84.243358784999984</v>
      </c>
      <c r="S27" s="95">
        <v>3.7774747015145144E-5</v>
      </c>
      <c r="T27" s="95">
        <f t="shared" si="0"/>
        <v>1.602413838437752E-3</v>
      </c>
      <c r="U27" s="95">
        <f>R27/'סכום נכסי הקרן'!$C$42</f>
        <v>3.8814710114375909E-4</v>
      </c>
    </row>
    <row r="28" spans="2:45" s="136" customFormat="1">
      <c r="B28" s="87" t="s">
        <v>346</v>
      </c>
      <c r="C28" s="84" t="s">
        <v>347</v>
      </c>
      <c r="D28" s="97" t="s">
        <v>127</v>
      </c>
      <c r="E28" s="97" t="s">
        <v>314</v>
      </c>
      <c r="F28" s="84" t="s">
        <v>339</v>
      </c>
      <c r="G28" s="97" t="s">
        <v>316</v>
      </c>
      <c r="H28" s="84" t="s">
        <v>317</v>
      </c>
      <c r="I28" s="84" t="s">
        <v>167</v>
      </c>
      <c r="J28" s="84"/>
      <c r="K28" s="94">
        <v>6.1000000000054433</v>
      </c>
      <c r="L28" s="97" t="s">
        <v>169</v>
      </c>
      <c r="M28" s="98">
        <v>1.7500000000000002E-2</v>
      </c>
      <c r="N28" s="98">
        <v>1.2000000000008062E-2</v>
      </c>
      <c r="O28" s="94">
        <v>480781.2</v>
      </c>
      <c r="P28" s="96">
        <v>103.17</v>
      </c>
      <c r="Q28" s="84"/>
      <c r="R28" s="94">
        <v>496.02199572300003</v>
      </c>
      <c r="S28" s="95">
        <v>2.401808020693924E-4</v>
      </c>
      <c r="T28" s="95">
        <f t="shared" si="0"/>
        <v>9.4349575038260615E-3</v>
      </c>
      <c r="U28" s="95">
        <f>R28/'סכום נכסי הקרן'!$C$42</f>
        <v>2.285396766228005E-3</v>
      </c>
    </row>
    <row r="29" spans="2:45" s="136" customFormat="1">
      <c r="B29" s="87" t="s">
        <v>348</v>
      </c>
      <c r="C29" s="84" t="s">
        <v>349</v>
      </c>
      <c r="D29" s="97" t="s">
        <v>127</v>
      </c>
      <c r="E29" s="97" t="s">
        <v>314</v>
      </c>
      <c r="F29" s="84" t="s">
        <v>350</v>
      </c>
      <c r="G29" s="97" t="s">
        <v>316</v>
      </c>
      <c r="H29" s="84" t="s">
        <v>351</v>
      </c>
      <c r="I29" s="84" t="s">
        <v>167</v>
      </c>
      <c r="J29" s="84"/>
      <c r="K29" s="94">
        <v>1.2400000000008049</v>
      </c>
      <c r="L29" s="97" t="s">
        <v>169</v>
      </c>
      <c r="M29" s="98">
        <v>8.0000000000000002E-3</v>
      </c>
      <c r="N29" s="98">
        <v>5.3000000000045979E-3</v>
      </c>
      <c r="O29" s="94">
        <v>338315.95661499997</v>
      </c>
      <c r="P29" s="96">
        <v>102.87</v>
      </c>
      <c r="Q29" s="84"/>
      <c r="R29" s="94">
        <v>348.025618028</v>
      </c>
      <c r="S29" s="95">
        <v>5.2489520683743438E-4</v>
      </c>
      <c r="T29" s="95">
        <f t="shared" si="0"/>
        <v>6.6198816678498425E-3</v>
      </c>
      <c r="U29" s="95">
        <f>R29/'סכום נכסי הקרן'!$C$42</f>
        <v>1.6035107895696352E-3</v>
      </c>
    </row>
    <row r="30" spans="2:45" s="136" customFormat="1">
      <c r="B30" s="87" t="s">
        <v>352</v>
      </c>
      <c r="C30" s="84" t="s">
        <v>353</v>
      </c>
      <c r="D30" s="97" t="s">
        <v>127</v>
      </c>
      <c r="E30" s="97" t="s">
        <v>314</v>
      </c>
      <c r="F30" s="84" t="s">
        <v>315</v>
      </c>
      <c r="G30" s="97" t="s">
        <v>316</v>
      </c>
      <c r="H30" s="84" t="s">
        <v>351</v>
      </c>
      <c r="I30" s="84" t="s">
        <v>167</v>
      </c>
      <c r="J30" s="84"/>
      <c r="K30" s="94">
        <v>1.8300000000019221</v>
      </c>
      <c r="L30" s="97" t="s">
        <v>169</v>
      </c>
      <c r="M30" s="98">
        <v>3.4000000000000002E-2</v>
      </c>
      <c r="N30" s="98">
        <v>3.0000000000000001E-3</v>
      </c>
      <c r="O30" s="94">
        <v>331000.501032</v>
      </c>
      <c r="P30" s="96">
        <v>110.02</v>
      </c>
      <c r="Q30" s="84"/>
      <c r="R30" s="94">
        <v>364.16675381000005</v>
      </c>
      <c r="S30" s="95">
        <v>1.7693512532814467E-4</v>
      </c>
      <c r="T30" s="95">
        <f t="shared" si="0"/>
        <v>6.9269062181314843E-3</v>
      </c>
      <c r="U30" s="95">
        <f>R30/'סכום נכסי הקרן'!$C$42</f>
        <v>1.6778802728536595E-3</v>
      </c>
    </row>
    <row r="31" spans="2:45" s="136" customFormat="1">
      <c r="B31" s="87" t="s">
        <v>354</v>
      </c>
      <c r="C31" s="84" t="s">
        <v>355</v>
      </c>
      <c r="D31" s="97" t="s">
        <v>127</v>
      </c>
      <c r="E31" s="97" t="s">
        <v>314</v>
      </c>
      <c r="F31" s="84" t="s">
        <v>322</v>
      </c>
      <c r="G31" s="97" t="s">
        <v>316</v>
      </c>
      <c r="H31" s="84" t="s">
        <v>351</v>
      </c>
      <c r="I31" s="84" t="s">
        <v>167</v>
      </c>
      <c r="J31" s="84"/>
      <c r="K31" s="94">
        <v>0.72000000000192865</v>
      </c>
      <c r="L31" s="97" t="s">
        <v>169</v>
      </c>
      <c r="M31" s="98">
        <v>0.03</v>
      </c>
      <c r="N31" s="98">
        <v>2.999999999899852E-4</v>
      </c>
      <c r="O31" s="94">
        <v>244891.36654300001</v>
      </c>
      <c r="P31" s="96">
        <v>110.09</v>
      </c>
      <c r="Q31" s="84"/>
      <c r="R31" s="94">
        <v>269.60090950900002</v>
      </c>
      <c r="S31" s="95">
        <v>5.1019034696458336E-4</v>
      </c>
      <c r="T31" s="95">
        <f t="shared" si="0"/>
        <v>5.1281458204340737E-3</v>
      </c>
      <c r="U31" s="95">
        <f>R31/'סכום נכסי הקרן'!$C$42</f>
        <v>1.2421728311985572E-3</v>
      </c>
    </row>
    <row r="32" spans="2:45" s="136" customFormat="1">
      <c r="B32" s="87" t="s">
        <v>356</v>
      </c>
      <c r="C32" s="84" t="s">
        <v>357</v>
      </c>
      <c r="D32" s="97" t="s">
        <v>127</v>
      </c>
      <c r="E32" s="97" t="s">
        <v>314</v>
      </c>
      <c r="F32" s="84" t="s">
        <v>358</v>
      </c>
      <c r="G32" s="97" t="s">
        <v>359</v>
      </c>
      <c r="H32" s="84" t="s">
        <v>351</v>
      </c>
      <c r="I32" s="84" t="s">
        <v>167</v>
      </c>
      <c r="J32" s="84"/>
      <c r="K32" s="94">
        <v>6.449999999999692</v>
      </c>
      <c r="L32" s="97" t="s">
        <v>169</v>
      </c>
      <c r="M32" s="98">
        <v>8.3000000000000001E-3</v>
      </c>
      <c r="N32" s="98">
        <v>1.2500000000000001E-2</v>
      </c>
      <c r="O32" s="94">
        <v>661186.09944300004</v>
      </c>
      <c r="P32" s="96">
        <v>98.51</v>
      </c>
      <c r="Q32" s="84"/>
      <c r="R32" s="94">
        <v>651.33442975600008</v>
      </c>
      <c r="S32" s="95">
        <v>4.3174650713062764E-4</v>
      </c>
      <c r="T32" s="95">
        <f t="shared" si="0"/>
        <v>1.2389193863407718E-2</v>
      </c>
      <c r="U32" s="95">
        <f>R32/'סכום נכסי הקרן'!$C$42</f>
        <v>3.0009911099357751E-3</v>
      </c>
    </row>
    <row r="33" spans="2:21" s="136" customFormat="1">
      <c r="B33" s="87" t="s">
        <v>360</v>
      </c>
      <c r="C33" s="84" t="s">
        <v>361</v>
      </c>
      <c r="D33" s="97" t="s">
        <v>127</v>
      </c>
      <c r="E33" s="97" t="s">
        <v>314</v>
      </c>
      <c r="F33" s="84" t="s">
        <v>358</v>
      </c>
      <c r="G33" s="97" t="s">
        <v>359</v>
      </c>
      <c r="H33" s="84" t="s">
        <v>351</v>
      </c>
      <c r="I33" s="84" t="s">
        <v>167</v>
      </c>
      <c r="J33" s="84"/>
      <c r="K33" s="94">
        <v>10.069999999999068</v>
      </c>
      <c r="L33" s="97" t="s">
        <v>169</v>
      </c>
      <c r="M33" s="98">
        <v>1.6500000000000001E-2</v>
      </c>
      <c r="N33" s="98">
        <v>2.0200000000026957E-2</v>
      </c>
      <c r="O33" s="94">
        <v>98821.76238</v>
      </c>
      <c r="P33" s="96">
        <v>97.61</v>
      </c>
      <c r="Q33" s="84"/>
      <c r="R33" s="94">
        <v>96.459921786999999</v>
      </c>
      <c r="S33" s="95">
        <v>2.336957714164095E-4</v>
      </c>
      <c r="T33" s="95">
        <f t="shared" si="0"/>
        <v>1.8347881157088179E-3</v>
      </c>
      <c r="U33" s="95">
        <f>R33/'סכום נכסי הקרן'!$C$42</f>
        <v>4.4443430981581781E-4</v>
      </c>
    </row>
    <row r="34" spans="2:21" s="136" customFormat="1">
      <c r="B34" s="87" t="s">
        <v>362</v>
      </c>
      <c r="C34" s="84" t="s">
        <v>363</v>
      </c>
      <c r="D34" s="97" t="s">
        <v>127</v>
      </c>
      <c r="E34" s="97" t="s">
        <v>314</v>
      </c>
      <c r="F34" s="84" t="s">
        <v>364</v>
      </c>
      <c r="G34" s="97" t="s">
        <v>365</v>
      </c>
      <c r="H34" s="84" t="s">
        <v>351</v>
      </c>
      <c r="I34" s="84" t="s">
        <v>366</v>
      </c>
      <c r="J34" s="84"/>
      <c r="K34" s="94">
        <v>3.20000000000186</v>
      </c>
      <c r="L34" s="97" t="s">
        <v>169</v>
      </c>
      <c r="M34" s="98">
        <v>6.5000000000000006E-3</v>
      </c>
      <c r="N34" s="98">
        <v>6.4000000000099212E-3</v>
      </c>
      <c r="O34" s="94">
        <v>321057.12909100001</v>
      </c>
      <c r="P34" s="96">
        <v>100.47</v>
      </c>
      <c r="Q34" s="84"/>
      <c r="R34" s="94">
        <v>322.56610763699996</v>
      </c>
      <c r="S34" s="95">
        <v>3.0381687350469565E-4</v>
      </c>
      <c r="T34" s="95">
        <f t="shared" si="0"/>
        <v>6.1356100011122116E-3</v>
      </c>
      <c r="U34" s="95">
        <f>R34/'סכום נכסי הקרן'!$C$42</f>
        <v>1.4862073570221946E-3</v>
      </c>
    </row>
    <row r="35" spans="2:21" s="136" customFormat="1">
      <c r="B35" s="87" t="s">
        <v>367</v>
      </c>
      <c r="C35" s="84" t="s">
        <v>368</v>
      </c>
      <c r="D35" s="97" t="s">
        <v>127</v>
      </c>
      <c r="E35" s="97" t="s">
        <v>314</v>
      </c>
      <c r="F35" s="84" t="s">
        <v>364</v>
      </c>
      <c r="G35" s="97" t="s">
        <v>365</v>
      </c>
      <c r="H35" s="84" t="s">
        <v>351</v>
      </c>
      <c r="I35" s="84" t="s">
        <v>366</v>
      </c>
      <c r="J35" s="84"/>
      <c r="K35" s="94">
        <v>4.3399999999957481</v>
      </c>
      <c r="L35" s="97" t="s">
        <v>169</v>
      </c>
      <c r="M35" s="98">
        <v>1.6399999999999998E-2</v>
      </c>
      <c r="N35" s="98">
        <v>1.0499999999984815E-2</v>
      </c>
      <c r="O35" s="94">
        <v>476379.48550099996</v>
      </c>
      <c r="P35" s="96">
        <v>102.85</v>
      </c>
      <c r="Q35" s="94">
        <v>3.917376237</v>
      </c>
      <c r="R35" s="94">
        <v>493.87367641499992</v>
      </c>
      <c r="S35" s="95">
        <v>4.4699656837573272E-4</v>
      </c>
      <c r="T35" s="95">
        <f t="shared" si="0"/>
        <v>9.3940937890101776E-3</v>
      </c>
      <c r="U35" s="95">
        <f>R35/'סכום נכסי הקרן'!$C$42</f>
        <v>2.2754984914707087E-3</v>
      </c>
    </row>
    <row r="36" spans="2:21" s="136" customFormat="1">
      <c r="B36" s="87" t="s">
        <v>369</v>
      </c>
      <c r="C36" s="84" t="s">
        <v>370</v>
      </c>
      <c r="D36" s="97" t="s">
        <v>127</v>
      </c>
      <c r="E36" s="97" t="s">
        <v>314</v>
      </c>
      <c r="F36" s="84" t="s">
        <v>364</v>
      </c>
      <c r="G36" s="97" t="s">
        <v>365</v>
      </c>
      <c r="H36" s="84" t="s">
        <v>351</v>
      </c>
      <c r="I36" s="84" t="s">
        <v>167</v>
      </c>
      <c r="J36" s="84"/>
      <c r="K36" s="94">
        <v>5.6999999999981492</v>
      </c>
      <c r="L36" s="97" t="s">
        <v>169</v>
      </c>
      <c r="M36" s="98">
        <v>1.34E-2</v>
      </c>
      <c r="N36" s="98">
        <v>1.5899999999997194E-2</v>
      </c>
      <c r="O36" s="94">
        <v>1591361.42193461</v>
      </c>
      <c r="P36" s="96">
        <v>100.2</v>
      </c>
      <c r="Q36" s="141">
        <v>81.602583537184216</v>
      </c>
      <c r="R36" s="94">
        <v>1675.176202333</v>
      </c>
      <c r="S36" s="95">
        <v>3.9715142545825759E-4</v>
      </c>
      <c r="T36" s="95">
        <f t="shared" si="0"/>
        <v>3.1863942358836224E-2</v>
      </c>
      <c r="U36" s="95">
        <f>R36/'סכום נכסי הקרן'!$C$42</f>
        <v>7.7182913432974343E-3</v>
      </c>
    </row>
    <row r="37" spans="2:21" s="136" customFormat="1">
      <c r="B37" s="87" t="s">
        <v>371</v>
      </c>
      <c r="C37" s="84" t="s">
        <v>372</v>
      </c>
      <c r="D37" s="97" t="s">
        <v>127</v>
      </c>
      <c r="E37" s="97" t="s">
        <v>314</v>
      </c>
      <c r="F37" s="84" t="s">
        <v>339</v>
      </c>
      <c r="G37" s="97" t="s">
        <v>316</v>
      </c>
      <c r="H37" s="84" t="s">
        <v>351</v>
      </c>
      <c r="I37" s="84" t="s">
        <v>167</v>
      </c>
      <c r="J37" s="84"/>
      <c r="K37" s="94">
        <v>3.2000000000093656</v>
      </c>
      <c r="L37" s="97" t="s">
        <v>169</v>
      </c>
      <c r="M37" s="98">
        <v>4.2000000000000003E-2</v>
      </c>
      <c r="N37" s="98">
        <v>5.6999999999898529E-3</v>
      </c>
      <c r="O37" s="94">
        <v>109214.36797199999</v>
      </c>
      <c r="P37" s="96">
        <v>117.31</v>
      </c>
      <c r="Q37" s="84"/>
      <c r="R37" s="94">
        <v>128.11937010899999</v>
      </c>
      <c r="S37" s="95">
        <v>1.0946240979259E-4</v>
      </c>
      <c r="T37" s="95">
        <f t="shared" si="0"/>
        <v>2.4369903407880805E-3</v>
      </c>
      <c r="U37" s="95">
        <f>R37/'סכום נכסי הקרן'!$C$42</f>
        <v>5.9030364915871911E-4</v>
      </c>
    </row>
    <row r="38" spans="2:21" s="136" customFormat="1">
      <c r="B38" s="87" t="s">
        <v>373</v>
      </c>
      <c r="C38" s="84" t="s">
        <v>374</v>
      </c>
      <c r="D38" s="97" t="s">
        <v>127</v>
      </c>
      <c r="E38" s="97" t="s">
        <v>314</v>
      </c>
      <c r="F38" s="84" t="s">
        <v>339</v>
      </c>
      <c r="G38" s="97" t="s">
        <v>316</v>
      </c>
      <c r="H38" s="84" t="s">
        <v>351</v>
      </c>
      <c r="I38" s="84" t="s">
        <v>167</v>
      </c>
      <c r="J38" s="84"/>
      <c r="K38" s="94">
        <v>1.2100000000000499</v>
      </c>
      <c r="L38" s="97" t="s">
        <v>169</v>
      </c>
      <c r="M38" s="98">
        <v>4.0999999999999995E-2</v>
      </c>
      <c r="N38" s="98">
        <v>7.3999999999970045E-3</v>
      </c>
      <c r="O38" s="94">
        <v>767725.41091700003</v>
      </c>
      <c r="P38" s="96">
        <v>130.5</v>
      </c>
      <c r="Q38" s="84"/>
      <c r="R38" s="94">
        <v>1001.881648595</v>
      </c>
      <c r="S38" s="95">
        <v>3.2846197643323749E-4</v>
      </c>
      <c r="T38" s="95">
        <f t="shared" si="0"/>
        <v>1.9057039526198388E-2</v>
      </c>
      <c r="U38" s="95">
        <f>R38/'סכום נכסי הקרן'!$C$42</f>
        <v>4.6161200502907946E-3</v>
      </c>
    </row>
    <row r="39" spans="2:21" s="136" customFormat="1">
      <c r="B39" s="87" t="s">
        <v>375</v>
      </c>
      <c r="C39" s="84" t="s">
        <v>376</v>
      </c>
      <c r="D39" s="97" t="s">
        <v>127</v>
      </c>
      <c r="E39" s="97" t="s">
        <v>314</v>
      </c>
      <c r="F39" s="84" t="s">
        <v>339</v>
      </c>
      <c r="G39" s="97" t="s">
        <v>316</v>
      </c>
      <c r="H39" s="84" t="s">
        <v>351</v>
      </c>
      <c r="I39" s="84" t="s">
        <v>167</v>
      </c>
      <c r="J39" s="84"/>
      <c r="K39" s="94">
        <v>2.3600000000019103</v>
      </c>
      <c r="L39" s="97" t="s">
        <v>169</v>
      </c>
      <c r="M39" s="98">
        <v>0.04</v>
      </c>
      <c r="N39" s="98">
        <v>3.4999999999992763E-3</v>
      </c>
      <c r="O39" s="94">
        <v>595797.76854900003</v>
      </c>
      <c r="P39" s="96">
        <v>115.98</v>
      </c>
      <c r="Q39" s="84"/>
      <c r="R39" s="94">
        <v>691.00621346299999</v>
      </c>
      <c r="S39" s="95">
        <v>2.0511755006136681E-4</v>
      </c>
      <c r="T39" s="95">
        <f t="shared" si="0"/>
        <v>1.314380070867663E-2</v>
      </c>
      <c r="U39" s="95">
        <f>R39/'סכום נכסי הקרן'!$C$42</f>
        <v>3.1837768875348517E-3</v>
      </c>
    </row>
    <row r="40" spans="2:21" s="136" customFormat="1">
      <c r="B40" s="87" t="s">
        <v>377</v>
      </c>
      <c r="C40" s="84" t="s">
        <v>378</v>
      </c>
      <c r="D40" s="97" t="s">
        <v>127</v>
      </c>
      <c r="E40" s="97" t="s">
        <v>314</v>
      </c>
      <c r="F40" s="84" t="s">
        <v>379</v>
      </c>
      <c r="G40" s="97" t="s">
        <v>365</v>
      </c>
      <c r="H40" s="84" t="s">
        <v>380</v>
      </c>
      <c r="I40" s="84" t="s">
        <v>366</v>
      </c>
      <c r="J40" s="84"/>
      <c r="K40" s="94">
        <v>1.0700000000043992</v>
      </c>
      <c r="L40" s="97" t="s">
        <v>169</v>
      </c>
      <c r="M40" s="98">
        <v>1.6399999999999998E-2</v>
      </c>
      <c r="N40" s="98">
        <v>7.300000000009875E-3</v>
      </c>
      <c r="O40" s="94">
        <v>109593.089018</v>
      </c>
      <c r="P40" s="96">
        <v>101.63</v>
      </c>
      <c r="Q40" s="84"/>
      <c r="R40" s="94">
        <v>111.37945989300002</v>
      </c>
      <c r="S40" s="95">
        <v>2.1051464246350134E-4</v>
      </c>
      <c r="T40" s="95">
        <f t="shared" si="0"/>
        <v>2.118576353368813E-3</v>
      </c>
      <c r="U40" s="95">
        <f>R40/'סכום נכסי הקרן'!$C$42</f>
        <v>5.1317534234073274E-4</v>
      </c>
    </row>
    <row r="41" spans="2:21" s="136" customFormat="1">
      <c r="B41" s="87" t="s">
        <v>381</v>
      </c>
      <c r="C41" s="84" t="s">
        <v>382</v>
      </c>
      <c r="D41" s="97" t="s">
        <v>127</v>
      </c>
      <c r="E41" s="97" t="s">
        <v>314</v>
      </c>
      <c r="F41" s="84" t="s">
        <v>379</v>
      </c>
      <c r="G41" s="97" t="s">
        <v>365</v>
      </c>
      <c r="H41" s="84" t="s">
        <v>380</v>
      </c>
      <c r="I41" s="84" t="s">
        <v>366</v>
      </c>
      <c r="J41" s="84"/>
      <c r="K41" s="94">
        <v>5.1600000000011725</v>
      </c>
      <c r="L41" s="97" t="s">
        <v>169</v>
      </c>
      <c r="M41" s="98">
        <v>2.3399999999999997E-2</v>
      </c>
      <c r="N41" s="98">
        <v>1.6200000000000003E-2</v>
      </c>
      <c r="O41" s="94">
        <v>806273.63127800007</v>
      </c>
      <c r="P41" s="96">
        <v>105.82</v>
      </c>
      <c r="Q41" s="84"/>
      <c r="R41" s="94">
        <v>853.19883259999983</v>
      </c>
      <c r="S41" s="95">
        <v>3.2834565534634958E-4</v>
      </c>
      <c r="T41" s="95">
        <f t="shared" si="0"/>
        <v>1.6228906776929324E-2</v>
      </c>
      <c r="U41" s="95">
        <f>R41/'סכום נכסי הקרן'!$C$42</f>
        <v>3.9310713431798192E-3</v>
      </c>
    </row>
    <row r="42" spans="2:21" s="136" customFormat="1">
      <c r="B42" s="87" t="s">
        <v>383</v>
      </c>
      <c r="C42" s="84" t="s">
        <v>384</v>
      </c>
      <c r="D42" s="97" t="s">
        <v>127</v>
      </c>
      <c r="E42" s="97" t="s">
        <v>314</v>
      </c>
      <c r="F42" s="84" t="s">
        <v>379</v>
      </c>
      <c r="G42" s="97" t="s">
        <v>365</v>
      </c>
      <c r="H42" s="84" t="s">
        <v>380</v>
      </c>
      <c r="I42" s="84" t="s">
        <v>366</v>
      </c>
      <c r="J42" s="84"/>
      <c r="K42" s="94">
        <v>2.0499999999995127</v>
      </c>
      <c r="L42" s="97" t="s">
        <v>169</v>
      </c>
      <c r="M42" s="98">
        <v>0.03</v>
      </c>
      <c r="N42" s="98">
        <v>7.6999999999834232E-3</v>
      </c>
      <c r="O42" s="94">
        <v>286453.88774500001</v>
      </c>
      <c r="P42" s="96">
        <v>107.4</v>
      </c>
      <c r="Q42" s="84"/>
      <c r="R42" s="94">
        <v>307.65146126299999</v>
      </c>
      <c r="S42" s="95">
        <v>5.2915882363226152E-4</v>
      </c>
      <c r="T42" s="95">
        <f t="shared" si="0"/>
        <v>5.851914810300821E-3</v>
      </c>
      <c r="U42" s="95">
        <f>R42/'סכום נכסי הקרן'!$C$42</f>
        <v>1.417488862910073E-3</v>
      </c>
    </row>
    <row r="43" spans="2:21" s="136" customFormat="1">
      <c r="B43" s="87" t="s">
        <v>385</v>
      </c>
      <c r="C43" s="84" t="s">
        <v>386</v>
      </c>
      <c r="D43" s="97" t="s">
        <v>127</v>
      </c>
      <c r="E43" s="97" t="s">
        <v>314</v>
      </c>
      <c r="F43" s="84" t="s">
        <v>387</v>
      </c>
      <c r="G43" s="97" t="s">
        <v>365</v>
      </c>
      <c r="H43" s="84" t="s">
        <v>380</v>
      </c>
      <c r="I43" s="84" t="s">
        <v>167</v>
      </c>
      <c r="J43" s="84"/>
      <c r="K43" s="94">
        <v>0.51000000004259083</v>
      </c>
      <c r="L43" s="97" t="s">
        <v>169</v>
      </c>
      <c r="M43" s="98">
        <v>4.9500000000000002E-2</v>
      </c>
      <c r="N43" s="98">
        <v>2.3000000003862891E-3</v>
      </c>
      <c r="O43" s="94">
        <v>8072.3380859999997</v>
      </c>
      <c r="P43" s="96">
        <v>125.07</v>
      </c>
      <c r="Q43" s="84"/>
      <c r="R43" s="94">
        <v>10.096073707</v>
      </c>
      <c r="S43" s="95">
        <v>6.2583847066121259E-5</v>
      </c>
      <c r="T43" s="95">
        <f t="shared" si="0"/>
        <v>1.9203992404045667E-4</v>
      </c>
      <c r="U43" s="95">
        <f>R43/'סכום נכסי הקרן'!$C$42</f>
        <v>4.6517159320617383E-5</v>
      </c>
    </row>
    <row r="44" spans="2:21" s="136" customFormat="1">
      <c r="B44" s="87" t="s">
        <v>388</v>
      </c>
      <c r="C44" s="84" t="s">
        <v>389</v>
      </c>
      <c r="D44" s="97" t="s">
        <v>127</v>
      </c>
      <c r="E44" s="97" t="s">
        <v>314</v>
      </c>
      <c r="F44" s="84" t="s">
        <v>387</v>
      </c>
      <c r="G44" s="97" t="s">
        <v>365</v>
      </c>
      <c r="H44" s="84" t="s">
        <v>380</v>
      </c>
      <c r="I44" s="84" t="s">
        <v>167</v>
      </c>
      <c r="J44" s="84"/>
      <c r="K44" s="94">
        <v>2.2100000000004658</v>
      </c>
      <c r="L44" s="97" t="s">
        <v>169</v>
      </c>
      <c r="M44" s="98">
        <v>4.8000000000000001E-2</v>
      </c>
      <c r="N44" s="98">
        <v>6.8999999999953395E-3</v>
      </c>
      <c r="O44" s="94">
        <v>750972.05727500003</v>
      </c>
      <c r="P44" s="96">
        <v>114.3</v>
      </c>
      <c r="Q44" s="84"/>
      <c r="R44" s="94">
        <v>858.36112176000006</v>
      </c>
      <c r="S44" s="95">
        <v>5.5236973024450813E-4</v>
      </c>
      <c r="T44" s="95">
        <f t="shared" si="0"/>
        <v>1.632709996043134E-2</v>
      </c>
      <c r="U44" s="95">
        <f>R44/'סכום נכסי הקרן'!$C$42</f>
        <v>3.9548563346808556E-3</v>
      </c>
    </row>
    <row r="45" spans="2:21" s="136" customFormat="1">
      <c r="B45" s="87" t="s">
        <v>390</v>
      </c>
      <c r="C45" s="84" t="s">
        <v>391</v>
      </c>
      <c r="D45" s="97" t="s">
        <v>127</v>
      </c>
      <c r="E45" s="97" t="s">
        <v>314</v>
      </c>
      <c r="F45" s="84" t="s">
        <v>387</v>
      </c>
      <c r="G45" s="97" t="s">
        <v>365</v>
      </c>
      <c r="H45" s="84" t="s">
        <v>380</v>
      </c>
      <c r="I45" s="84" t="s">
        <v>167</v>
      </c>
      <c r="J45" s="84"/>
      <c r="K45" s="94">
        <v>6.159999999997841</v>
      </c>
      <c r="L45" s="97" t="s">
        <v>169</v>
      </c>
      <c r="M45" s="98">
        <v>3.2000000000000001E-2</v>
      </c>
      <c r="N45" s="98">
        <v>1.7499999999993254E-2</v>
      </c>
      <c r="O45" s="94">
        <v>668303.92889900005</v>
      </c>
      <c r="P45" s="96">
        <v>110.84</v>
      </c>
      <c r="Q45" s="84"/>
      <c r="R45" s="94">
        <v>740.74809690999996</v>
      </c>
      <c r="S45" s="95">
        <v>4.0512696827564723E-4</v>
      </c>
      <c r="T45" s="95">
        <f t="shared" si="0"/>
        <v>1.4089953420712405E-2</v>
      </c>
      <c r="U45" s="95">
        <f>R45/'סכום נכסי הקרן'!$C$42</f>
        <v>3.4129601506886651E-3</v>
      </c>
    </row>
    <row r="46" spans="2:21" s="136" customFormat="1">
      <c r="B46" s="87" t="s">
        <v>392</v>
      </c>
      <c r="C46" s="84" t="s">
        <v>393</v>
      </c>
      <c r="D46" s="97" t="s">
        <v>127</v>
      </c>
      <c r="E46" s="97" t="s">
        <v>314</v>
      </c>
      <c r="F46" s="84" t="s">
        <v>387</v>
      </c>
      <c r="G46" s="97" t="s">
        <v>365</v>
      </c>
      <c r="H46" s="84" t="s">
        <v>380</v>
      </c>
      <c r="I46" s="84" t="s">
        <v>167</v>
      </c>
      <c r="J46" s="84"/>
      <c r="K46" s="94">
        <v>1.479999999993624</v>
      </c>
      <c r="L46" s="97" t="s">
        <v>169</v>
      </c>
      <c r="M46" s="98">
        <v>4.9000000000000002E-2</v>
      </c>
      <c r="N46" s="98">
        <v>6.6999999999442107E-3</v>
      </c>
      <c r="O46" s="94">
        <v>86929.029179000005</v>
      </c>
      <c r="P46" s="96">
        <v>115.47</v>
      </c>
      <c r="Q46" s="84"/>
      <c r="R46" s="94">
        <v>100.37695016799999</v>
      </c>
      <c r="S46" s="95">
        <v>4.3880561108762962E-4</v>
      </c>
      <c r="T46" s="95">
        <f t="shared" si="0"/>
        <v>1.9092948848333346E-3</v>
      </c>
      <c r="U46" s="95">
        <f>R46/'סכום נכסי הקרן'!$C$42</f>
        <v>4.6248182398323363E-4</v>
      </c>
    </row>
    <row r="47" spans="2:21" s="136" customFormat="1">
      <c r="B47" s="87" t="s">
        <v>394</v>
      </c>
      <c r="C47" s="84" t="s">
        <v>395</v>
      </c>
      <c r="D47" s="97" t="s">
        <v>127</v>
      </c>
      <c r="E47" s="97" t="s">
        <v>314</v>
      </c>
      <c r="F47" s="84" t="s">
        <v>396</v>
      </c>
      <c r="G47" s="97" t="s">
        <v>397</v>
      </c>
      <c r="H47" s="84" t="s">
        <v>380</v>
      </c>
      <c r="I47" s="84" t="s">
        <v>167</v>
      </c>
      <c r="J47" s="84"/>
      <c r="K47" s="94">
        <v>2.3500000000009811</v>
      </c>
      <c r="L47" s="97" t="s">
        <v>169</v>
      </c>
      <c r="M47" s="98">
        <v>3.7000000000000005E-2</v>
      </c>
      <c r="N47" s="98">
        <v>6.3000000000098134E-3</v>
      </c>
      <c r="O47" s="94">
        <v>455241.86294000002</v>
      </c>
      <c r="P47" s="96">
        <v>111.93</v>
      </c>
      <c r="Q47" s="84"/>
      <c r="R47" s="94">
        <v>509.55222325</v>
      </c>
      <c r="S47" s="95">
        <v>1.8968527240808875E-4</v>
      </c>
      <c r="T47" s="95">
        <f t="shared" si="0"/>
        <v>9.692319320106545E-3</v>
      </c>
      <c r="U47" s="95">
        <f>R47/'סכום נכסי הקרן'!$C$42</f>
        <v>2.3477366191038095E-3</v>
      </c>
    </row>
    <row r="48" spans="2:21" s="136" customFormat="1">
      <c r="B48" s="87" t="s">
        <v>398</v>
      </c>
      <c r="C48" s="84" t="s">
        <v>399</v>
      </c>
      <c r="D48" s="97" t="s">
        <v>127</v>
      </c>
      <c r="E48" s="97" t="s">
        <v>314</v>
      </c>
      <c r="F48" s="84" t="s">
        <v>396</v>
      </c>
      <c r="G48" s="97" t="s">
        <v>397</v>
      </c>
      <c r="H48" s="84" t="s">
        <v>380</v>
      </c>
      <c r="I48" s="84" t="s">
        <v>167</v>
      </c>
      <c r="J48" s="84"/>
      <c r="K48" s="94">
        <v>5.3999999999975472</v>
      </c>
      <c r="L48" s="97" t="s">
        <v>169</v>
      </c>
      <c r="M48" s="98">
        <v>2.2000000000000002E-2</v>
      </c>
      <c r="N48" s="98">
        <v>1.6199999999995707E-2</v>
      </c>
      <c r="O48" s="94">
        <v>313869.12700099999</v>
      </c>
      <c r="P48" s="96">
        <v>103.89</v>
      </c>
      <c r="Q48" s="84"/>
      <c r="R48" s="94">
        <v>326.07863854700003</v>
      </c>
      <c r="S48" s="95">
        <v>3.559883080000943E-4</v>
      </c>
      <c r="T48" s="95">
        <f t="shared" si="0"/>
        <v>6.2024227234359873E-3</v>
      </c>
      <c r="U48" s="95">
        <f>R48/'סכום נכסי הקרן'!$C$42</f>
        <v>1.5023911691357868E-3</v>
      </c>
    </row>
    <row r="49" spans="2:21" s="136" customFormat="1">
      <c r="B49" s="87" t="s">
        <v>400</v>
      </c>
      <c r="C49" s="84" t="s">
        <v>401</v>
      </c>
      <c r="D49" s="97" t="s">
        <v>127</v>
      </c>
      <c r="E49" s="97" t="s">
        <v>314</v>
      </c>
      <c r="F49" s="84" t="s">
        <v>402</v>
      </c>
      <c r="G49" s="97" t="s">
        <v>365</v>
      </c>
      <c r="H49" s="84" t="s">
        <v>380</v>
      </c>
      <c r="I49" s="84" t="s">
        <v>366</v>
      </c>
      <c r="J49" s="84"/>
      <c r="K49" s="94">
        <v>6.7499999999964508</v>
      </c>
      <c r="L49" s="97" t="s">
        <v>169</v>
      </c>
      <c r="M49" s="98">
        <v>1.8200000000000001E-2</v>
      </c>
      <c r="N49" s="98">
        <v>1.7700000000015613E-2</v>
      </c>
      <c r="O49" s="94">
        <v>139621.79493</v>
      </c>
      <c r="P49" s="96">
        <v>100.92</v>
      </c>
      <c r="Q49" s="84"/>
      <c r="R49" s="94">
        <v>140.906311714</v>
      </c>
      <c r="S49" s="95">
        <v>5.3088134954372629E-4</v>
      </c>
      <c r="T49" s="95">
        <f t="shared" si="0"/>
        <v>2.6802139310468753E-3</v>
      </c>
      <c r="U49" s="95">
        <f>R49/'סכום נכסי הקרן'!$C$42</f>
        <v>6.4921884898048836E-4</v>
      </c>
    </row>
    <row r="50" spans="2:21" s="136" customFormat="1">
      <c r="B50" s="87" t="s">
        <v>403</v>
      </c>
      <c r="C50" s="84" t="s">
        <v>404</v>
      </c>
      <c r="D50" s="97" t="s">
        <v>127</v>
      </c>
      <c r="E50" s="97" t="s">
        <v>314</v>
      </c>
      <c r="F50" s="84" t="s">
        <v>350</v>
      </c>
      <c r="G50" s="97" t="s">
        <v>316</v>
      </c>
      <c r="H50" s="84" t="s">
        <v>380</v>
      </c>
      <c r="I50" s="84" t="s">
        <v>167</v>
      </c>
      <c r="J50" s="84"/>
      <c r="K50" s="94">
        <v>1.0500000000024274</v>
      </c>
      <c r="L50" s="97" t="s">
        <v>169</v>
      </c>
      <c r="M50" s="98">
        <v>3.1E-2</v>
      </c>
      <c r="N50" s="98">
        <v>2.2000000000008822E-3</v>
      </c>
      <c r="O50" s="94">
        <v>201324.83035100001</v>
      </c>
      <c r="P50" s="96">
        <v>112.54</v>
      </c>
      <c r="Q50" s="84"/>
      <c r="R50" s="94">
        <v>226.57097710900001</v>
      </c>
      <c r="S50" s="95">
        <v>3.9012493377801703E-4</v>
      </c>
      <c r="T50" s="95">
        <f t="shared" si="0"/>
        <v>4.3096627953118812E-3</v>
      </c>
      <c r="U50" s="95">
        <f>R50/'סכום נכסי הקרן'!$C$42</f>
        <v>1.0439145499007109E-3</v>
      </c>
    </row>
    <row r="51" spans="2:21" s="136" customFormat="1">
      <c r="B51" s="87" t="s">
        <v>405</v>
      </c>
      <c r="C51" s="84" t="s">
        <v>406</v>
      </c>
      <c r="D51" s="97" t="s">
        <v>127</v>
      </c>
      <c r="E51" s="97" t="s">
        <v>314</v>
      </c>
      <c r="F51" s="84" t="s">
        <v>350</v>
      </c>
      <c r="G51" s="97" t="s">
        <v>316</v>
      </c>
      <c r="H51" s="84" t="s">
        <v>380</v>
      </c>
      <c r="I51" s="84" t="s">
        <v>167</v>
      </c>
      <c r="J51" s="84"/>
      <c r="K51" s="94">
        <v>0.52000000000059554</v>
      </c>
      <c r="L51" s="97" t="s">
        <v>169</v>
      </c>
      <c r="M51" s="98">
        <v>2.7999999999999997E-2</v>
      </c>
      <c r="N51" s="98">
        <v>-2.2000000000003722E-3</v>
      </c>
      <c r="O51" s="94">
        <v>510374.14158300008</v>
      </c>
      <c r="P51" s="96">
        <v>105.28</v>
      </c>
      <c r="Q51" s="84"/>
      <c r="R51" s="94">
        <v>537.32184990899998</v>
      </c>
      <c r="S51" s="95">
        <v>5.189191837823439E-4</v>
      </c>
      <c r="T51" s="95">
        <f t="shared" si="0"/>
        <v>1.0220532281797654E-2</v>
      </c>
      <c r="U51" s="95">
        <f>R51/'סכום נכסי הקרן'!$C$42</f>
        <v>2.4756837978843226E-3</v>
      </c>
    </row>
    <row r="52" spans="2:21" s="136" customFormat="1">
      <c r="B52" s="87" t="s">
        <v>407</v>
      </c>
      <c r="C52" s="84" t="s">
        <v>408</v>
      </c>
      <c r="D52" s="97" t="s">
        <v>127</v>
      </c>
      <c r="E52" s="97" t="s">
        <v>314</v>
      </c>
      <c r="F52" s="84" t="s">
        <v>350</v>
      </c>
      <c r="G52" s="97" t="s">
        <v>316</v>
      </c>
      <c r="H52" s="84" t="s">
        <v>380</v>
      </c>
      <c r="I52" s="84" t="s">
        <v>167</v>
      </c>
      <c r="J52" s="84"/>
      <c r="K52" s="94">
        <v>1.200000000039763</v>
      </c>
      <c r="L52" s="97" t="s">
        <v>169</v>
      </c>
      <c r="M52" s="98">
        <v>4.2000000000000003E-2</v>
      </c>
      <c r="N52" s="98">
        <v>5.000000000994078E-4</v>
      </c>
      <c r="O52" s="94">
        <v>11670.944952</v>
      </c>
      <c r="P52" s="96">
        <v>129.29</v>
      </c>
      <c r="Q52" s="84"/>
      <c r="R52" s="94">
        <v>15.089364357000001</v>
      </c>
      <c r="S52" s="95">
        <v>1.4915136234328874E-4</v>
      </c>
      <c r="T52" s="95">
        <f t="shared" si="0"/>
        <v>2.8701854493474272E-4</v>
      </c>
      <c r="U52" s="95">
        <f>R52/'סכום נכסי הקרן'!$C$42</f>
        <v>6.9523498561103986E-5</v>
      </c>
    </row>
    <row r="53" spans="2:21" s="136" customFormat="1">
      <c r="B53" s="87" t="s">
        <v>409</v>
      </c>
      <c r="C53" s="84" t="s">
        <v>410</v>
      </c>
      <c r="D53" s="97" t="s">
        <v>127</v>
      </c>
      <c r="E53" s="97" t="s">
        <v>314</v>
      </c>
      <c r="F53" s="84" t="s">
        <v>315</v>
      </c>
      <c r="G53" s="97" t="s">
        <v>316</v>
      </c>
      <c r="H53" s="84" t="s">
        <v>380</v>
      </c>
      <c r="I53" s="84" t="s">
        <v>167</v>
      </c>
      <c r="J53" s="84"/>
      <c r="K53" s="94">
        <v>2.009999999999434</v>
      </c>
      <c r="L53" s="97" t="s">
        <v>169</v>
      </c>
      <c r="M53" s="98">
        <v>0.04</v>
      </c>
      <c r="N53" s="98">
        <v>4.2999999999935486E-3</v>
      </c>
      <c r="O53" s="94">
        <v>646952.96635600005</v>
      </c>
      <c r="P53" s="96">
        <v>117.4</v>
      </c>
      <c r="Q53" s="84"/>
      <c r="R53" s="94">
        <v>759.52280714299991</v>
      </c>
      <c r="S53" s="95">
        <v>4.792251294861178E-4</v>
      </c>
      <c r="T53" s="95">
        <f t="shared" si="0"/>
        <v>1.4447071844335546E-2</v>
      </c>
      <c r="U53" s="95">
        <f>R53/'סכום נכסי הקרן'!$C$42</f>
        <v>3.4994636977558145E-3</v>
      </c>
    </row>
    <row r="54" spans="2:21" s="136" customFormat="1">
      <c r="B54" s="87" t="s">
        <v>411</v>
      </c>
      <c r="C54" s="84" t="s">
        <v>412</v>
      </c>
      <c r="D54" s="97" t="s">
        <v>127</v>
      </c>
      <c r="E54" s="97" t="s">
        <v>314</v>
      </c>
      <c r="F54" s="84" t="s">
        <v>413</v>
      </c>
      <c r="G54" s="97" t="s">
        <v>365</v>
      </c>
      <c r="H54" s="84" t="s">
        <v>380</v>
      </c>
      <c r="I54" s="84" t="s">
        <v>167</v>
      </c>
      <c r="J54" s="84"/>
      <c r="K54" s="94">
        <v>4.3199999999978598</v>
      </c>
      <c r="L54" s="97" t="s">
        <v>169</v>
      </c>
      <c r="M54" s="98">
        <v>4.7500000000000001E-2</v>
      </c>
      <c r="N54" s="98">
        <v>1.3099999999998375E-2</v>
      </c>
      <c r="O54" s="94">
        <v>735639.93977399985</v>
      </c>
      <c r="P54" s="96">
        <v>142.29</v>
      </c>
      <c r="Q54" s="84"/>
      <c r="R54" s="94">
        <v>1046.742070907</v>
      </c>
      <c r="S54" s="95">
        <v>3.8978431609918926E-4</v>
      </c>
      <c r="T54" s="95">
        <f t="shared" si="0"/>
        <v>1.991034075430315E-2</v>
      </c>
      <c r="U54" s="95">
        <f>R54/'סכום נכסי הקרן'!$C$42</f>
        <v>4.8228122231530664E-3</v>
      </c>
    </row>
    <row r="55" spans="2:21" s="136" customFormat="1">
      <c r="B55" s="87" t="s">
        <v>414</v>
      </c>
      <c r="C55" s="84" t="s">
        <v>415</v>
      </c>
      <c r="D55" s="97" t="s">
        <v>127</v>
      </c>
      <c r="E55" s="97" t="s">
        <v>314</v>
      </c>
      <c r="F55" s="84" t="s">
        <v>416</v>
      </c>
      <c r="G55" s="97" t="s">
        <v>316</v>
      </c>
      <c r="H55" s="84" t="s">
        <v>380</v>
      </c>
      <c r="I55" s="84" t="s">
        <v>167</v>
      </c>
      <c r="J55" s="84"/>
      <c r="K55" s="94">
        <v>1.8999999999973944</v>
      </c>
      <c r="L55" s="97" t="s">
        <v>169</v>
      </c>
      <c r="M55" s="98">
        <v>3.85E-2</v>
      </c>
      <c r="N55" s="98">
        <v>3.700000000035611E-3</v>
      </c>
      <c r="O55" s="94">
        <v>99485.215712999998</v>
      </c>
      <c r="P55" s="96">
        <v>115.73</v>
      </c>
      <c r="Q55" s="84"/>
      <c r="R55" s="94">
        <v>115.13424640699999</v>
      </c>
      <c r="S55" s="95">
        <v>2.3357010542268385E-4</v>
      </c>
      <c r="T55" s="95">
        <f t="shared" si="0"/>
        <v>2.1899970796692499E-3</v>
      </c>
      <c r="U55" s="95">
        <f>R55/'סכום נכסי הקרן'!$C$42</f>
        <v>5.3047533514541498E-4</v>
      </c>
    </row>
    <row r="56" spans="2:21" s="136" customFormat="1">
      <c r="B56" s="87" t="s">
        <v>417</v>
      </c>
      <c r="C56" s="84" t="s">
        <v>418</v>
      </c>
      <c r="D56" s="97" t="s">
        <v>127</v>
      </c>
      <c r="E56" s="97" t="s">
        <v>314</v>
      </c>
      <c r="F56" s="84" t="s">
        <v>416</v>
      </c>
      <c r="G56" s="97" t="s">
        <v>316</v>
      </c>
      <c r="H56" s="84" t="s">
        <v>380</v>
      </c>
      <c r="I56" s="84" t="s">
        <v>167</v>
      </c>
      <c r="J56" s="84"/>
      <c r="K56" s="94">
        <v>2.2699999999842113</v>
      </c>
      <c r="L56" s="97" t="s">
        <v>169</v>
      </c>
      <c r="M56" s="98">
        <v>4.7500000000000001E-2</v>
      </c>
      <c r="N56" s="98">
        <v>5.8000000000085353E-3</v>
      </c>
      <c r="O56" s="94">
        <v>71656.724474000002</v>
      </c>
      <c r="P56" s="96">
        <v>130.81</v>
      </c>
      <c r="Q56" s="84"/>
      <c r="R56" s="94">
        <v>93.734161023999988</v>
      </c>
      <c r="S56" s="95">
        <v>2.4688885315815806E-4</v>
      </c>
      <c r="T56" s="95">
        <f t="shared" si="0"/>
        <v>1.782940743644166E-3</v>
      </c>
      <c r="U56" s="95">
        <f>R56/'סכום נכסי הקרן'!$C$42</f>
        <v>4.3187550216820255E-4</v>
      </c>
    </row>
    <row r="57" spans="2:21" s="136" customFormat="1">
      <c r="B57" s="87" t="s">
        <v>419</v>
      </c>
      <c r="C57" s="84" t="s">
        <v>420</v>
      </c>
      <c r="D57" s="97" t="s">
        <v>127</v>
      </c>
      <c r="E57" s="97" t="s">
        <v>314</v>
      </c>
      <c r="F57" s="84" t="s">
        <v>421</v>
      </c>
      <c r="G57" s="97" t="s">
        <v>316</v>
      </c>
      <c r="H57" s="84" t="s">
        <v>380</v>
      </c>
      <c r="I57" s="84" t="s">
        <v>366</v>
      </c>
      <c r="J57" s="84"/>
      <c r="K57" s="94">
        <v>2.5100000000050819</v>
      </c>
      <c r="L57" s="97" t="s">
        <v>169</v>
      </c>
      <c r="M57" s="98">
        <v>3.5499999999999997E-2</v>
      </c>
      <c r="N57" s="98">
        <v>3.9000000000136009E-3</v>
      </c>
      <c r="O57" s="94">
        <v>117824.627568</v>
      </c>
      <c r="P57" s="96">
        <v>118.57</v>
      </c>
      <c r="Q57" s="84"/>
      <c r="R57" s="94">
        <v>139.70465477900001</v>
      </c>
      <c r="S57" s="95">
        <v>3.3062732771669645E-4</v>
      </c>
      <c r="T57" s="95">
        <f t="shared" si="0"/>
        <v>2.6573569162095046E-3</v>
      </c>
      <c r="U57" s="95">
        <f>R57/'סכום נכסי הקרן'!$C$42</f>
        <v>6.4368227419742564E-4</v>
      </c>
    </row>
    <row r="58" spans="2:21" s="136" customFormat="1">
      <c r="B58" s="87" t="s">
        <v>422</v>
      </c>
      <c r="C58" s="84" t="s">
        <v>423</v>
      </c>
      <c r="D58" s="97" t="s">
        <v>127</v>
      </c>
      <c r="E58" s="97" t="s">
        <v>314</v>
      </c>
      <c r="F58" s="84" t="s">
        <v>421</v>
      </c>
      <c r="G58" s="97" t="s">
        <v>316</v>
      </c>
      <c r="H58" s="84" t="s">
        <v>380</v>
      </c>
      <c r="I58" s="84" t="s">
        <v>366</v>
      </c>
      <c r="J58" s="84"/>
      <c r="K58" s="94">
        <v>1.4200000000028152</v>
      </c>
      <c r="L58" s="97" t="s">
        <v>169</v>
      </c>
      <c r="M58" s="98">
        <v>4.6500000000000007E-2</v>
      </c>
      <c r="N58" s="98">
        <v>3.6999999999577722E-3</v>
      </c>
      <c r="O58" s="94">
        <v>60843.319982000001</v>
      </c>
      <c r="P58" s="96">
        <v>128.44</v>
      </c>
      <c r="Q58" s="84"/>
      <c r="R58" s="94">
        <v>78.147159109</v>
      </c>
      <c r="S58" s="95">
        <v>2.7814946534329059E-4</v>
      </c>
      <c r="T58" s="95">
        <f t="shared" si="0"/>
        <v>1.4864565111945096E-3</v>
      </c>
      <c r="U58" s="95">
        <f>R58/'סכום נכסי הקרן'!$C$42</f>
        <v>3.6005916321773428E-4</v>
      </c>
    </row>
    <row r="59" spans="2:21" s="136" customFormat="1">
      <c r="B59" s="87" t="s">
        <v>424</v>
      </c>
      <c r="C59" s="84" t="s">
        <v>425</v>
      </c>
      <c r="D59" s="97" t="s">
        <v>127</v>
      </c>
      <c r="E59" s="97" t="s">
        <v>314</v>
      </c>
      <c r="F59" s="84" t="s">
        <v>421</v>
      </c>
      <c r="G59" s="97" t="s">
        <v>316</v>
      </c>
      <c r="H59" s="84" t="s">
        <v>380</v>
      </c>
      <c r="I59" s="84" t="s">
        <v>366</v>
      </c>
      <c r="J59" s="84"/>
      <c r="K59" s="94">
        <v>5.2800000000076626</v>
      </c>
      <c r="L59" s="97" t="s">
        <v>169</v>
      </c>
      <c r="M59" s="98">
        <v>1.4999999999999999E-2</v>
      </c>
      <c r="N59" s="98">
        <v>1.2100000000018214E-2</v>
      </c>
      <c r="O59" s="94">
        <v>308523.65369800001</v>
      </c>
      <c r="P59" s="96">
        <v>103.21</v>
      </c>
      <c r="Q59" s="84"/>
      <c r="R59" s="94">
        <v>318.42726650200001</v>
      </c>
      <c r="S59" s="95">
        <v>5.5332292044130778E-4</v>
      </c>
      <c r="T59" s="95">
        <f t="shared" si="0"/>
        <v>6.0568840765352315E-3</v>
      </c>
      <c r="U59" s="95">
        <f>R59/'סכום נכסי הקרן'!$C$42</f>
        <v>1.4671378515820719E-3</v>
      </c>
    </row>
    <row r="60" spans="2:21" s="136" customFormat="1">
      <c r="B60" s="87" t="s">
        <v>426</v>
      </c>
      <c r="C60" s="84" t="s">
        <v>427</v>
      </c>
      <c r="D60" s="97" t="s">
        <v>127</v>
      </c>
      <c r="E60" s="97" t="s">
        <v>314</v>
      </c>
      <c r="F60" s="84" t="s">
        <v>428</v>
      </c>
      <c r="G60" s="97" t="s">
        <v>429</v>
      </c>
      <c r="H60" s="84" t="s">
        <v>380</v>
      </c>
      <c r="I60" s="84" t="s">
        <v>366</v>
      </c>
      <c r="J60" s="84"/>
      <c r="K60" s="94">
        <v>1.9700000002494766</v>
      </c>
      <c r="L60" s="97" t="s">
        <v>169</v>
      </c>
      <c r="M60" s="98">
        <v>4.6500000000000007E-2</v>
      </c>
      <c r="N60" s="98">
        <v>7.2000000024947637E-3</v>
      </c>
      <c r="O60" s="94">
        <v>1599.2983710000001</v>
      </c>
      <c r="P60" s="96">
        <v>130.33000000000001</v>
      </c>
      <c r="Q60" s="84"/>
      <c r="R60" s="94">
        <v>2.0843654840000001</v>
      </c>
      <c r="S60" s="95">
        <v>2.1043899687932059E-5</v>
      </c>
      <c r="T60" s="95">
        <f t="shared" si="0"/>
        <v>3.964723325488195E-5</v>
      </c>
      <c r="U60" s="95">
        <f>R60/'סכום נכסי הקרן'!$C$42</f>
        <v>9.6036106822792399E-6</v>
      </c>
    </row>
    <row r="61" spans="2:21" s="136" customFormat="1">
      <c r="B61" s="87" t="s">
        <v>430</v>
      </c>
      <c r="C61" s="84" t="s">
        <v>431</v>
      </c>
      <c r="D61" s="97" t="s">
        <v>127</v>
      </c>
      <c r="E61" s="97" t="s">
        <v>314</v>
      </c>
      <c r="F61" s="84" t="s">
        <v>432</v>
      </c>
      <c r="G61" s="97" t="s">
        <v>365</v>
      </c>
      <c r="H61" s="84" t="s">
        <v>380</v>
      </c>
      <c r="I61" s="84" t="s">
        <v>366</v>
      </c>
      <c r="J61" s="84"/>
      <c r="K61" s="94">
        <v>2.0999999999667738</v>
      </c>
      <c r="L61" s="97" t="s">
        <v>169</v>
      </c>
      <c r="M61" s="98">
        <v>3.6400000000000002E-2</v>
      </c>
      <c r="N61" s="98">
        <v>8.3000000000664521E-3</v>
      </c>
      <c r="O61" s="94">
        <v>15401.380069999999</v>
      </c>
      <c r="P61" s="96">
        <v>117.25</v>
      </c>
      <c r="Q61" s="84"/>
      <c r="R61" s="94">
        <v>18.058118436000001</v>
      </c>
      <c r="S61" s="95">
        <v>2.0954258598639456E-4</v>
      </c>
      <c r="T61" s="95">
        <f t="shared" si="0"/>
        <v>3.4348795317912494E-4</v>
      </c>
      <c r="U61" s="95">
        <f>R61/'סכום נכסי הקרן'!$C$42</f>
        <v>8.3201885871294376E-5</v>
      </c>
    </row>
    <row r="62" spans="2:21" s="136" customFormat="1">
      <c r="B62" s="87" t="s">
        <v>433</v>
      </c>
      <c r="C62" s="84" t="s">
        <v>434</v>
      </c>
      <c r="D62" s="97" t="s">
        <v>127</v>
      </c>
      <c r="E62" s="97" t="s">
        <v>314</v>
      </c>
      <c r="F62" s="84" t="s">
        <v>435</v>
      </c>
      <c r="G62" s="97" t="s">
        <v>436</v>
      </c>
      <c r="H62" s="84" t="s">
        <v>380</v>
      </c>
      <c r="I62" s="84" t="s">
        <v>167</v>
      </c>
      <c r="J62" s="84"/>
      <c r="K62" s="94">
        <v>7.7300000000030931</v>
      </c>
      <c r="L62" s="97" t="s">
        <v>169</v>
      </c>
      <c r="M62" s="98">
        <v>3.85E-2</v>
      </c>
      <c r="N62" s="98">
        <v>2.0200000000003437E-2</v>
      </c>
      <c r="O62" s="94">
        <v>497379.38254199998</v>
      </c>
      <c r="P62" s="96">
        <v>116.97</v>
      </c>
      <c r="Q62" s="84"/>
      <c r="R62" s="94">
        <v>581.78466914000001</v>
      </c>
      <c r="S62" s="95">
        <v>1.8276045325721618E-4</v>
      </c>
      <c r="T62" s="95">
        <f t="shared" si="0"/>
        <v>1.1066270603005197E-2</v>
      </c>
      <c r="U62" s="95">
        <f>R62/'סכום נכסי הקרן'!$C$42</f>
        <v>2.6805440342530622E-3</v>
      </c>
    </row>
    <row r="63" spans="2:21" s="136" customFormat="1">
      <c r="B63" s="87" t="s">
        <v>437</v>
      </c>
      <c r="C63" s="84" t="s">
        <v>438</v>
      </c>
      <c r="D63" s="97" t="s">
        <v>127</v>
      </c>
      <c r="E63" s="97" t="s">
        <v>314</v>
      </c>
      <c r="F63" s="84" t="s">
        <v>435</v>
      </c>
      <c r="G63" s="97" t="s">
        <v>436</v>
      </c>
      <c r="H63" s="84" t="s">
        <v>380</v>
      </c>
      <c r="I63" s="84" t="s">
        <v>167</v>
      </c>
      <c r="J63" s="84"/>
      <c r="K63" s="94">
        <v>5.8400000000015639</v>
      </c>
      <c r="L63" s="97" t="s">
        <v>169</v>
      </c>
      <c r="M63" s="98">
        <v>4.4999999999999998E-2</v>
      </c>
      <c r="N63" s="98">
        <v>1.510000000000454E-2</v>
      </c>
      <c r="O63" s="94">
        <v>1294730.4187759999</v>
      </c>
      <c r="P63" s="96">
        <v>122.5</v>
      </c>
      <c r="Q63" s="84"/>
      <c r="R63" s="94">
        <v>1586.0447771280001</v>
      </c>
      <c r="S63" s="95">
        <v>4.4016231901176413E-4</v>
      </c>
      <c r="T63" s="95">
        <f t="shared" si="0"/>
        <v>3.0168551395701904E-2</v>
      </c>
      <c r="U63" s="95">
        <f>R63/'סכום נכסי הקרן'!$C$42</f>
        <v>7.307622718338804E-3</v>
      </c>
    </row>
    <row r="64" spans="2:21" s="136" customFormat="1">
      <c r="B64" s="87" t="s">
        <v>439</v>
      </c>
      <c r="C64" s="84" t="s">
        <v>440</v>
      </c>
      <c r="D64" s="97" t="s">
        <v>127</v>
      </c>
      <c r="E64" s="97" t="s">
        <v>314</v>
      </c>
      <c r="F64" s="84" t="s">
        <v>435</v>
      </c>
      <c r="G64" s="97" t="s">
        <v>436</v>
      </c>
      <c r="H64" s="84" t="s">
        <v>380</v>
      </c>
      <c r="I64" s="84" t="s">
        <v>167</v>
      </c>
      <c r="J64" s="84"/>
      <c r="K64" s="94">
        <v>10.420000000005993</v>
      </c>
      <c r="L64" s="97" t="s">
        <v>169</v>
      </c>
      <c r="M64" s="98">
        <v>2.3900000000000001E-2</v>
      </c>
      <c r="N64" s="98">
        <v>2.6300000000008358E-2</v>
      </c>
      <c r="O64" s="94">
        <v>500411.16</v>
      </c>
      <c r="P64" s="96">
        <v>98.03</v>
      </c>
      <c r="Q64" s="84"/>
      <c r="R64" s="94">
        <v>490.55306699299996</v>
      </c>
      <c r="S64" s="95">
        <v>4.0382149938387118E-4</v>
      </c>
      <c r="T64" s="95">
        <f t="shared" si="0"/>
        <v>9.330931652948635E-3</v>
      </c>
      <c r="U64" s="95">
        <f>R64/'סכום נכסי הקרן'!$C$42</f>
        <v>2.2601989481029123E-3</v>
      </c>
    </row>
    <row r="65" spans="2:21" s="136" customFormat="1">
      <c r="B65" s="87" t="s">
        <v>441</v>
      </c>
      <c r="C65" s="84" t="s">
        <v>442</v>
      </c>
      <c r="D65" s="97" t="s">
        <v>127</v>
      </c>
      <c r="E65" s="97" t="s">
        <v>314</v>
      </c>
      <c r="F65" s="84" t="s">
        <v>443</v>
      </c>
      <c r="G65" s="97" t="s">
        <v>429</v>
      </c>
      <c r="H65" s="84" t="s">
        <v>380</v>
      </c>
      <c r="I65" s="84" t="s">
        <v>167</v>
      </c>
      <c r="J65" s="84"/>
      <c r="K65" s="94">
        <v>1.3799999998979731</v>
      </c>
      <c r="L65" s="97" t="s">
        <v>169</v>
      </c>
      <c r="M65" s="98">
        <v>4.8899999999999999E-2</v>
      </c>
      <c r="N65" s="98">
        <v>5.4999999989068524E-3</v>
      </c>
      <c r="O65" s="94">
        <v>3166.8247869999996</v>
      </c>
      <c r="P65" s="96">
        <v>129.99</v>
      </c>
      <c r="Q65" s="84"/>
      <c r="R65" s="94">
        <v>4.116555859</v>
      </c>
      <c r="S65" s="95">
        <v>5.673909098373844E-5</v>
      </c>
      <c r="T65" s="95">
        <f t="shared" si="0"/>
        <v>7.8302030810506324E-5</v>
      </c>
      <c r="U65" s="95">
        <f>R65/'סכום נכסי הקרן'!$C$42</f>
        <v>1.8966827135241312E-5</v>
      </c>
    </row>
    <row r="66" spans="2:21" s="136" customFormat="1">
      <c r="B66" s="87" t="s">
        <v>444</v>
      </c>
      <c r="C66" s="84" t="s">
        <v>445</v>
      </c>
      <c r="D66" s="97" t="s">
        <v>127</v>
      </c>
      <c r="E66" s="97" t="s">
        <v>314</v>
      </c>
      <c r="F66" s="84" t="s">
        <v>315</v>
      </c>
      <c r="G66" s="97" t="s">
        <v>316</v>
      </c>
      <c r="H66" s="84" t="s">
        <v>380</v>
      </c>
      <c r="I66" s="84" t="s">
        <v>366</v>
      </c>
      <c r="J66" s="84"/>
      <c r="K66" s="94">
        <v>4.4100000000045902</v>
      </c>
      <c r="L66" s="97" t="s">
        <v>169</v>
      </c>
      <c r="M66" s="98">
        <v>1.6399999999999998E-2</v>
      </c>
      <c r="N66" s="98">
        <v>1.8900000000010238E-2</v>
      </c>
      <c r="O66" s="94">
        <f>304214.3043/50000</f>
        <v>6.0842860860000005</v>
      </c>
      <c r="P66" s="96">
        <v>4977439</v>
      </c>
      <c r="Q66" s="84"/>
      <c r="R66" s="94">
        <v>302.84164152099999</v>
      </c>
      <c r="S66" s="95">
        <f>2478.12238758553%/50000</f>
        <v>4.95624477517106E-4</v>
      </c>
      <c r="T66" s="95">
        <f t="shared" si="0"/>
        <v>5.7604260350889733E-3</v>
      </c>
      <c r="U66" s="95">
        <f>R66/'סכום נכסי הקרן'!$C$42</f>
        <v>1.3953278567867781E-3</v>
      </c>
    </row>
    <row r="67" spans="2:21" s="136" customFormat="1">
      <c r="B67" s="87" t="s">
        <v>446</v>
      </c>
      <c r="C67" s="84" t="s">
        <v>447</v>
      </c>
      <c r="D67" s="97" t="s">
        <v>127</v>
      </c>
      <c r="E67" s="97" t="s">
        <v>314</v>
      </c>
      <c r="F67" s="84" t="s">
        <v>315</v>
      </c>
      <c r="G67" s="97" t="s">
        <v>316</v>
      </c>
      <c r="H67" s="84" t="s">
        <v>380</v>
      </c>
      <c r="I67" s="84" t="s">
        <v>366</v>
      </c>
      <c r="J67" s="84"/>
      <c r="K67" s="94">
        <v>8.3799999999955848</v>
      </c>
      <c r="L67" s="97" t="s">
        <v>169</v>
      </c>
      <c r="M67" s="98">
        <v>2.7799999999999998E-2</v>
      </c>
      <c r="N67" s="98">
        <v>3.2000000000000001E-2</v>
      </c>
      <c r="O67" s="94">
        <f>116108.6598/50000</f>
        <v>2.3221731960000001</v>
      </c>
      <c r="P67" s="96">
        <v>4878299</v>
      </c>
      <c r="Q67" s="84"/>
      <c r="R67" s="94">
        <v>113.28256052500001</v>
      </c>
      <c r="S67" s="95">
        <f>2776.39071736011%/50000</f>
        <v>5.55278143472022E-4</v>
      </c>
      <c r="T67" s="95">
        <f t="shared" si="0"/>
        <v>2.1547757028800222E-3</v>
      </c>
      <c r="U67" s="95">
        <f>R67/'סכום נכסי הקרן'!$C$42</f>
        <v>5.2194378419952506E-4</v>
      </c>
    </row>
    <row r="68" spans="2:21" s="136" customFormat="1">
      <c r="B68" s="87" t="s">
        <v>448</v>
      </c>
      <c r="C68" s="84" t="s">
        <v>449</v>
      </c>
      <c r="D68" s="97" t="s">
        <v>127</v>
      </c>
      <c r="E68" s="97" t="s">
        <v>314</v>
      </c>
      <c r="F68" s="84" t="s">
        <v>315</v>
      </c>
      <c r="G68" s="97" t="s">
        <v>316</v>
      </c>
      <c r="H68" s="84" t="s">
        <v>380</v>
      </c>
      <c r="I68" s="84" t="s">
        <v>167</v>
      </c>
      <c r="J68" s="84"/>
      <c r="K68" s="94">
        <v>1.5499999999996878</v>
      </c>
      <c r="L68" s="97" t="s">
        <v>169</v>
      </c>
      <c r="M68" s="98">
        <v>0.05</v>
      </c>
      <c r="N68" s="98">
        <v>4.1000000000097851E-3</v>
      </c>
      <c r="O68" s="94">
        <v>402144.1642</v>
      </c>
      <c r="P68" s="96">
        <v>119.44</v>
      </c>
      <c r="Q68" s="84"/>
      <c r="R68" s="94">
        <v>480.32101693300001</v>
      </c>
      <c r="S68" s="95">
        <v>4.0214456634456635E-4</v>
      </c>
      <c r="T68" s="95">
        <f t="shared" si="0"/>
        <v>9.1363052889455506E-3</v>
      </c>
      <c r="U68" s="95">
        <f>R68/'סכום נכסי הקרן'!$C$42</f>
        <v>2.213055284473798E-3</v>
      </c>
    </row>
    <row r="69" spans="2:21" s="136" customFormat="1">
      <c r="B69" s="87" t="s">
        <v>450</v>
      </c>
      <c r="C69" s="84" t="s">
        <v>451</v>
      </c>
      <c r="D69" s="97" t="s">
        <v>127</v>
      </c>
      <c r="E69" s="97" t="s">
        <v>314</v>
      </c>
      <c r="F69" s="84" t="s">
        <v>452</v>
      </c>
      <c r="G69" s="97" t="s">
        <v>365</v>
      </c>
      <c r="H69" s="84" t="s">
        <v>380</v>
      </c>
      <c r="I69" s="84" t="s">
        <v>366</v>
      </c>
      <c r="J69" s="84"/>
      <c r="K69" s="94">
        <v>1.4700000000031617</v>
      </c>
      <c r="L69" s="97" t="s">
        <v>169</v>
      </c>
      <c r="M69" s="98">
        <v>5.0999999999999997E-2</v>
      </c>
      <c r="N69" s="98">
        <v>2.7000000000316155E-3</v>
      </c>
      <c r="O69" s="94">
        <v>127756.05551300001</v>
      </c>
      <c r="P69" s="96">
        <v>119.44</v>
      </c>
      <c r="Q69" s="94">
        <v>5.4358211709999997</v>
      </c>
      <c r="R69" s="94">
        <v>158.15291034999998</v>
      </c>
      <c r="S69" s="95">
        <v>2.8394008940238859E-4</v>
      </c>
      <c r="T69" s="95">
        <f t="shared" si="0"/>
        <v>3.0082657646737748E-3</v>
      </c>
      <c r="U69" s="95">
        <f>R69/'סכום נכסי הקרן'!$C$42</f>
        <v>7.2868169758601251E-4</v>
      </c>
    </row>
    <row r="70" spans="2:21" s="136" customFormat="1">
      <c r="B70" s="87" t="s">
        <v>453</v>
      </c>
      <c r="C70" s="84" t="s">
        <v>454</v>
      </c>
      <c r="D70" s="97" t="s">
        <v>127</v>
      </c>
      <c r="E70" s="97" t="s">
        <v>314</v>
      </c>
      <c r="F70" s="84" t="s">
        <v>452</v>
      </c>
      <c r="G70" s="97" t="s">
        <v>365</v>
      </c>
      <c r="H70" s="84" t="s">
        <v>380</v>
      </c>
      <c r="I70" s="84" t="s">
        <v>366</v>
      </c>
      <c r="J70" s="84"/>
      <c r="K70" s="94">
        <v>1.7399998524119056</v>
      </c>
      <c r="L70" s="97" t="s">
        <v>169</v>
      </c>
      <c r="M70" s="98">
        <v>3.4000000000000002E-2</v>
      </c>
      <c r="N70" s="98">
        <v>1.0199997680758516E-2</v>
      </c>
      <c r="O70" s="94">
        <v>1.7659320000000001</v>
      </c>
      <c r="P70" s="96">
        <v>107.43</v>
      </c>
      <c r="Q70" s="84"/>
      <c r="R70" s="94">
        <v>1.8971720000000004E-3</v>
      </c>
      <c r="S70" s="95">
        <v>2.5453328847071436E-8</v>
      </c>
      <c r="T70" s="95">
        <f t="shared" si="0"/>
        <v>3.6086579530325263E-8</v>
      </c>
      <c r="U70" s="95">
        <f>R70/'סכום נכסי הקרן'!$C$42</f>
        <v>8.7411259806301192E-9</v>
      </c>
    </row>
    <row r="71" spans="2:21" s="136" customFormat="1">
      <c r="B71" s="87" t="s">
        <v>455</v>
      </c>
      <c r="C71" s="84" t="s">
        <v>456</v>
      </c>
      <c r="D71" s="97" t="s">
        <v>127</v>
      </c>
      <c r="E71" s="97" t="s">
        <v>314</v>
      </c>
      <c r="F71" s="84" t="s">
        <v>452</v>
      </c>
      <c r="G71" s="97" t="s">
        <v>365</v>
      </c>
      <c r="H71" s="84" t="s">
        <v>380</v>
      </c>
      <c r="I71" s="84" t="s">
        <v>366</v>
      </c>
      <c r="J71" s="84"/>
      <c r="K71" s="94">
        <v>2.840000000001011</v>
      </c>
      <c r="L71" s="97" t="s">
        <v>169</v>
      </c>
      <c r="M71" s="98">
        <v>2.5499999999999998E-2</v>
      </c>
      <c r="N71" s="98">
        <v>9.0000000000252777E-3</v>
      </c>
      <c r="O71" s="94">
        <v>181816.07753899999</v>
      </c>
      <c r="P71" s="96">
        <v>106.29</v>
      </c>
      <c r="Q71" s="94">
        <v>4.4519153439999997</v>
      </c>
      <c r="R71" s="94">
        <v>197.80252974500002</v>
      </c>
      <c r="S71" s="95">
        <v>2.1200501275015727E-4</v>
      </c>
      <c r="T71" s="95">
        <f t="shared" si="0"/>
        <v>3.762451017062486E-3</v>
      </c>
      <c r="U71" s="95">
        <f>R71/'סכום נכסי הקרן'!$C$42</f>
        <v>9.1136535421584397E-4</v>
      </c>
    </row>
    <row r="72" spans="2:21" s="136" customFormat="1">
      <c r="B72" s="87" t="s">
        <v>457</v>
      </c>
      <c r="C72" s="84" t="s">
        <v>458</v>
      </c>
      <c r="D72" s="97" t="s">
        <v>127</v>
      </c>
      <c r="E72" s="97" t="s">
        <v>314</v>
      </c>
      <c r="F72" s="84" t="s">
        <v>452</v>
      </c>
      <c r="G72" s="97" t="s">
        <v>365</v>
      </c>
      <c r="H72" s="84" t="s">
        <v>380</v>
      </c>
      <c r="I72" s="84" t="s">
        <v>366</v>
      </c>
      <c r="J72" s="84"/>
      <c r="K72" s="94">
        <v>6.8899999999962542</v>
      </c>
      <c r="L72" s="97" t="s">
        <v>169</v>
      </c>
      <c r="M72" s="98">
        <v>2.35E-2</v>
      </c>
      <c r="N72" s="98">
        <v>2.2599999999992251E-2</v>
      </c>
      <c r="O72" s="94">
        <v>376404.43014700001</v>
      </c>
      <c r="P72" s="96">
        <v>102.84</v>
      </c>
      <c r="Q72" s="84"/>
      <c r="R72" s="94">
        <v>387.09432610499999</v>
      </c>
      <c r="S72" s="95">
        <v>4.645950282619679E-4</v>
      </c>
      <c r="T72" s="95">
        <f t="shared" si="0"/>
        <v>7.3630172618643656E-3</v>
      </c>
      <c r="U72" s="95">
        <f>R72/'סכום נכסי הקרן'!$C$42</f>
        <v>1.7835179260873143E-3</v>
      </c>
    </row>
    <row r="73" spans="2:21" s="136" customFormat="1">
      <c r="B73" s="87" t="s">
        <v>459</v>
      </c>
      <c r="C73" s="84" t="s">
        <v>460</v>
      </c>
      <c r="D73" s="97" t="s">
        <v>127</v>
      </c>
      <c r="E73" s="97" t="s">
        <v>314</v>
      </c>
      <c r="F73" s="84" t="s">
        <v>452</v>
      </c>
      <c r="G73" s="97" t="s">
        <v>365</v>
      </c>
      <c r="H73" s="84" t="s">
        <v>380</v>
      </c>
      <c r="I73" s="84" t="s">
        <v>366</v>
      </c>
      <c r="J73" s="84"/>
      <c r="K73" s="94">
        <v>5.8100000000038872</v>
      </c>
      <c r="L73" s="97" t="s">
        <v>169</v>
      </c>
      <c r="M73" s="98">
        <v>1.7600000000000001E-2</v>
      </c>
      <c r="N73" s="98">
        <v>1.7900000000024043E-2</v>
      </c>
      <c r="O73" s="94">
        <v>429086.61619099998</v>
      </c>
      <c r="P73" s="96">
        <v>101.72</v>
      </c>
      <c r="Q73" s="94">
        <v>8.5916066499999992</v>
      </c>
      <c r="R73" s="94">
        <v>445.04964006699998</v>
      </c>
      <c r="S73" s="95">
        <v>3.9572076577109341E-4</v>
      </c>
      <c r="T73" s="95">
        <f t="shared" si="0"/>
        <v>8.4653996744735987E-3</v>
      </c>
      <c r="U73" s="95">
        <f>R73/'סכום נכסי הקרן'!$C$42</f>
        <v>2.0505441633440384E-3</v>
      </c>
    </row>
    <row r="74" spans="2:21" s="136" customFormat="1">
      <c r="B74" s="87" t="s">
        <v>461</v>
      </c>
      <c r="C74" s="84" t="s">
        <v>462</v>
      </c>
      <c r="D74" s="97" t="s">
        <v>127</v>
      </c>
      <c r="E74" s="97" t="s">
        <v>314</v>
      </c>
      <c r="F74" s="84" t="s">
        <v>452</v>
      </c>
      <c r="G74" s="97" t="s">
        <v>365</v>
      </c>
      <c r="H74" s="84" t="s">
        <v>380</v>
      </c>
      <c r="I74" s="84" t="s">
        <v>366</v>
      </c>
      <c r="J74" s="84"/>
      <c r="K74" s="94">
        <v>6.2900000000004912</v>
      </c>
      <c r="L74" s="97" t="s">
        <v>169</v>
      </c>
      <c r="M74" s="98">
        <v>2.1499999999999998E-2</v>
      </c>
      <c r="N74" s="98">
        <v>2.2200000000014791E-2</v>
      </c>
      <c r="O74" s="94">
        <v>396890.61502899998</v>
      </c>
      <c r="P74" s="96">
        <v>102.17</v>
      </c>
      <c r="Q74" s="84"/>
      <c r="R74" s="94">
        <v>405.50315782000007</v>
      </c>
      <c r="S74" s="95">
        <v>5.0088245615429502E-4</v>
      </c>
      <c r="T74" s="95">
        <f t="shared" si="0"/>
        <v>7.7131762193778245E-3</v>
      </c>
      <c r="U74" s="95">
        <f>R74/'סכום נכסי הקרן'!$C$42</f>
        <v>1.8683357060129272E-3</v>
      </c>
    </row>
    <row r="75" spans="2:21" s="136" customFormat="1">
      <c r="B75" s="87" t="s">
        <v>463</v>
      </c>
      <c r="C75" s="84" t="s">
        <v>464</v>
      </c>
      <c r="D75" s="97" t="s">
        <v>127</v>
      </c>
      <c r="E75" s="97" t="s">
        <v>314</v>
      </c>
      <c r="F75" s="84" t="s">
        <v>416</v>
      </c>
      <c r="G75" s="97" t="s">
        <v>316</v>
      </c>
      <c r="H75" s="84" t="s">
        <v>380</v>
      </c>
      <c r="I75" s="84" t="s">
        <v>167</v>
      </c>
      <c r="J75" s="84"/>
      <c r="K75" s="94">
        <v>0.91999999998773097</v>
      </c>
      <c r="L75" s="97" t="s">
        <v>169</v>
      </c>
      <c r="M75" s="98">
        <v>5.2499999999999998E-2</v>
      </c>
      <c r="N75" s="98">
        <v>-5.0000000007668108E-4</v>
      </c>
      <c r="O75" s="94">
        <v>34975.885160999998</v>
      </c>
      <c r="P75" s="96">
        <v>130.5</v>
      </c>
      <c r="Q75" s="84"/>
      <c r="R75" s="94">
        <v>45.643528693</v>
      </c>
      <c r="S75" s="95">
        <v>2.91465709675E-4</v>
      </c>
      <c r="T75" s="95">
        <f t="shared" si="0"/>
        <v>8.681968889613737E-4</v>
      </c>
      <c r="U75" s="95">
        <f>R75/'סכום נכסי הקרן'!$C$42</f>
        <v>2.103002967079519E-4</v>
      </c>
    </row>
    <row r="76" spans="2:21" s="136" customFormat="1">
      <c r="B76" s="87" t="s">
        <v>465</v>
      </c>
      <c r="C76" s="84" t="s">
        <v>466</v>
      </c>
      <c r="D76" s="97" t="s">
        <v>127</v>
      </c>
      <c r="E76" s="97" t="s">
        <v>314</v>
      </c>
      <c r="F76" s="84" t="s">
        <v>339</v>
      </c>
      <c r="G76" s="97" t="s">
        <v>316</v>
      </c>
      <c r="H76" s="84" t="s">
        <v>380</v>
      </c>
      <c r="I76" s="84" t="s">
        <v>366</v>
      </c>
      <c r="J76" s="84"/>
      <c r="K76" s="94">
        <v>1.4399999999998792</v>
      </c>
      <c r="L76" s="97" t="s">
        <v>169</v>
      </c>
      <c r="M76" s="98">
        <v>6.5000000000000002E-2</v>
      </c>
      <c r="N76" s="98">
        <v>6.3000000000001007E-3</v>
      </c>
      <c r="O76" s="94">
        <v>813017.35051999998</v>
      </c>
      <c r="P76" s="96">
        <v>121.26</v>
      </c>
      <c r="Q76" s="94">
        <v>5.4730400000000001</v>
      </c>
      <c r="R76" s="94">
        <v>991.33795807299998</v>
      </c>
      <c r="S76" s="95">
        <v>5.162014923936508E-4</v>
      </c>
      <c r="T76" s="95">
        <f t="shared" ref="T76:T139" si="1">R76/$R$11</f>
        <v>1.8856485371611831E-2</v>
      </c>
      <c r="U76" s="95">
        <f>R76/'סכום נכסי הקרן'!$C$42</f>
        <v>4.5675405186755393E-3</v>
      </c>
    </row>
    <row r="77" spans="2:21" s="136" customFormat="1">
      <c r="B77" s="87" t="s">
        <v>467</v>
      </c>
      <c r="C77" s="84" t="s">
        <v>468</v>
      </c>
      <c r="D77" s="97" t="s">
        <v>127</v>
      </c>
      <c r="E77" s="97" t="s">
        <v>314</v>
      </c>
      <c r="F77" s="84" t="s">
        <v>469</v>
      </c>
      <c r="G77" s="97" t="s">
        <v>365</v>
      </c>
      <c r="H77" s="84" t="s">
        <v>380</v>
      </c>
      <c r="I77" s="84" t="s">
        <v>366</v>
      </c>
      <c r="J77" s="84"/>
      <c r="K77" s="94">
        <v>7.8699999999556427</v>
      </c>
      <c r="L77" s="97" t="s">
        <v>169</v>
      </c>
      <c r="M77" s="98">
        <v>3.5000000000000003E-2</v>
      </c>
      <c r="N77" s="98">
        <v>2.3799999999898191E-2</v>
      </c>
      <c r="O77" s="94">
        <v>36753.809077999998</v>
      </c>
      <c r="P77" s="96">
        <v>112.25</v>
      </c>
      <c r="Q77" s="84"/>
      <c r="R77" s="94">
        <v>41.256151209000002</v>
      </c>
      <c r="S77" s="95">
        <v>1.3569436407289003E-4</v>
      </c>
      <c r="T77" s="95">
        <f t="shared" si="1"/>
        <v>7.8474349279807163E-4</v>
      </c>
      <c r="U77" s="95">
        <f>R77/'סכום נכסי הקרן'!$C$42</f>
        <v>1.9008567235537661E-4</v>
      </c>
    </row>
    <row r="78" spans="2:21" s="136" customFormat="1">
      <c r="B78" s="87" t="s">
        <v>470</v>
      </c>
      <c r="C78" s="84" t="s">
        <v>471</v>
      </c>
      <c r="D78" s="97" t="s">
        <v>127</v>
      </c>
      <c r="E78" s="97" t="s">
        <v>314</v>
      </c>
      <c r="F78" s="84" t="s">
        <v>469</v>
      </c>
      <c r="G78" s="97" t="s">
        <v>365</v>
      </c>
      <c r="H78" s="84" t="s">
        <v>380</v>
      </c>
      <c r="I78" s="84" t="s">
        <v>366</v>
      </c>
      <c r="J78" s="84"/>
      <c r="K78" s="94">
        <v>1.1399999999999999</v>
      </c>
      <c r="L78" s="97" t="s">
        <v>169</v>
      </c>
      <c r="M78" s="98">
        <v>3.9E-2</v>
      </c>
      <c r="N78" s="98">
        <v>8.0000000000000002E-3</v>
      </c>
      <c r="O78" s="94">
        <v>0.22</v>
      </c>
      <c r="P78" s="96">
        <v>112.97</v>
      </c>
      <c r="Q78" s="84"/>
      <c r="R78" s="94">
        <v>2.5000000000000001E-4</v>
      </c>
      <c r="S78" s="95">
        <v>1.581763236200153E-9</v>
      </c>
      <c r="T78" s="95">
        <f t="shared" si="1"/>
        <v>4.7553120553019519E-9</v>
      </c>
      <c r="U78" s="95">
        <f>R78/'סכום נכסי הקרן'!$C$42</f>
        <v>1.1518626119073702E-9</v>
      </c>
    </row>
    <row r="79" spans="2:21" s="136" customFormat="1">
      <c r="B79" s="87" t="s">
        <v>472</v>
      </c>
      <c r="C79" s="84" t="s">
        <v>473</v>
      </c>
      <c r="D79" s="97" t="s">
        <v>127</v>
      </c>
      <c r="E79" s="97" t="s">
        <v>314</v>
      </c>
      <c r="F79" s="84" t="s">
        <v>469</v>
      </c>
      <c r="G79" s="97" t="s">
        <v>365</v>
      </c>
      <c r="H79" s="84" t="s">
        <v>380</v>
      </c>
      <c r="I79" s="84" t="s">
        <v>366</v>
      </c>
      <c r="J79" s="84"/>
      <c r="K79" s="94">
        <v>3.8399999999917629</v>
      </c>
      <c r="L79" s="97" t="s">
        <v>169</v>
      </c>
      <c r="M79" s="98">
        <v>0.04</v>
      </c>
      <c r="N79" s="98">
        <v>9.4999999999686637E-3</v>
      </c>
      <c r="O79" s="94">
        <v>196776.74085</v>
      </c>
      <c r="P79" s="96">
        <v>113.52</v>
      </c>
      <c r="Q79" s="84"/>
      <c r="R79" s="94">
        <v>223.380961426</v>
      </c>
      <c r="S79" s="95">
        <v>2.877537479010979E-4</v>
      </c>
      <c r="T79" s="95">
        <f t="shared" si="1"/>
        <v>4.2489847151759921E-3</v>
      </c>
      <c r="U79" s="95">
        <f>R79/'סכום נכסי הקרן'!$C$42</f>
        <v>1.0292167107141274E-3</v>
      </c>
    </row>
    <row r="80" spans="2:21" s="136" customFormat="1">
      <c r="B80" s="87" t="s">
        <v>474</v>
      </c>
      <c r="C80" s="84" t="s">
        <v>475</v>
      </c>
      <c r="D80" s="97" t="s">
        <v>127</v>
      </c>
      <c r="E80" s="97" t="s">
        <v>314</v>
      </c>
      <c r="F80" s="84" t="s">
        <v>469</v>
      </c>
      <c r="G80" s="97" t="s">
        <v>365</v>
      </c>
      <c r="H80" s="84" t="s">
        <v>380</v>
      </c>
      <c r="I80" s="84" t="s">
        <v>366</v>
      </c>
      <c r="J80" s="84"/>
      <c r="K80" s="94">
        <v>6.5299999999952023</v>
      </c>
      <c r="L80" s="97" t="s">
        <v>169</v>
      </c>
      <c r="M80" s="98">
        <v>0.04</v>
      </c>
      <c r="N80" s="98">
        <v>1.8499999999980556E-2</v>
      </c>
      <c r="O80" s="94">
        <v>395484.67765500001</v>
      </c>
      <c r="P80" s="96">
        <v>117.02</v>
      </c>
      <c r="Q80" s="84"/>
      <c r="R80" s="94">
        <v>462.79615797399998</v>
      </c>
      <c r="S80" s="95">
        <v>5.460301034634729E-4</v>
      </c>
      <c r="T80" s="95">
        <f t="shared" si="1"/>
        <v>8.8029605966447547E-3</v>
      </c>
      <c r="U80" s="95">
        <f>R80/'סכום נכסי הקרן'!$C$42</f>
        <v>2.1323103652185101E-3</v>
      </c>
    </row>
    <row r="81" spans="2:21" s="136" customFormat="1">
      <c r="B81" s="87" t="s">
        <v>476</v>
      </c>
      <c r="C81" s="84" t="s">
        <v>477</v>
      </c>
      <c r="D81" s="97" t="s">
        <v>127</v>
      </c>
      <c r="E81" s="97" t="s">
        <v>314</v>
      </c>
      <c r="F81" s="84" t="s">
        <v>478</v>
      </c>
      <c r="G81" s="97" t="s">
        <v>158</v>
      </c>
      <c r="H81" s="84" t="s">
        <v>380</v>
      </c>
      <c r="I81" s="84" t="s">
        <v>366</v>
      </c>
      <c r="J81" s="84"/>
      <c r="K81" s="94">
        <v>0.2400001348457407</v>
      </c>
      <c r="L81" s="97" t="s">
        <v>169</v>
      </c>
      <c r="M81" s="98">
        <v>5.2000000000000005E-2</v>
      </c>
      <c r="N81" s="98">
        <v>2.3600002022686112E-2</v>
      </c>
      <c r="O81" s="94">
        <v>0.91159800000000002</v>
      </c>
      <c r="P81" s="96">
        <v>130.16</v>
      </c>
      <c r="Q81" s="84"/>
      <c r="R81" s="94">
        <v>1.1865410000000002E-3</v>
      </c>
      <c r="S81" s="95">
        <v>1.9251276999600383E-8</v>
      </c>
      <c r="T81" s="95">
        <f t="shared" si="1"/>
        <v>2.2569490885640136E-8</v>
      </c>
      <c r="U81" s="95">
        <f>R81/'סכום נכסי הקרן'!$C$42</f>
        <v>5.466928861580732E-9</v>
      </c>
    </row>
    <row r="82" spans="2:21" s="136" customFormat="1">
      <c r="B82" s="87" t="s">
        <v>479</v>
      </c>
      <c r="C82" s="84" t="s">
        <v>480</v>
      </c>
      <c r="D82" s="97" t="s">
        <v>127</v>
      </c>
      <c r="E82" s="97" t="s">
        <v>314</v>
      </c>
      <c r="F82" s="84" t="s">
        <v>481</v>
      </c>
      <c r="G82" s="97" t="s">
        <v>482</v>
      </c>
      <c r="H82" s="84" t="s">
        <v>483</v>
      </c>
      <c r="I82" s="84" t="s">
        <v>366</v>
      </c>
      <c r="J82" s="84"/>
      <c r="K82" s="94">
        <v>7.9300000000013116</v>
      </c>
      <c r="L82" s="97" t="s">
        <v>169</v>
      </c>
      <c r="M82" s="98">
        <v>5.1500000000000004E-2</v>
      </c>
      <c r="N82" s="98">
        <v>3.2100000000006942E-2</v>
      </c>
      <c r="O82" s="94">
        <v>920032.51422999997</v>
      </c>
      <c r="P82" s="96">
        <v>140.83000000000001</v>
      </c>
      <c r="Q82" s="84"/>
      <c r="R82" s="94">
        <v>1295.68172291</v>
      </c>
      <c r="S82" s="95">
        <v>2.5908949993269545E-4</v>
      </c>
      <c r="T82" s="95">
        <f t="shared" si="1"/>
        <v>2.4645483667153304E-2</v>
      </c>
      <c r="U82" s="95">
        <f>R82/'סכום נכסי הקרן'!$C$42</f>
        <v>5.9697893342070159E-3</v>
      </c>
    </row>
    <row r="83" spans="2:21" s="136" customFormat="1">
      <c r="B83" s="87" t="s">
        <v>484</v>
      </c>
      <c r="C83" s="84" t="s">
        <v>485</v>
      </c>
      <c r="D83" s="97" t="s">
        <v>127</v>
      </c>
      <c r="E83" s="97" t="s">
        <v>314</v>
      </c>
      <c r="F83" s="84" t="s">
        <v>402</v>
      </c>
      <c r="G83" s="97" t="s">
        <v>365</v>
      </c>
      <c r="H83" s="84" t="s">
        <v>483</v>
      </c>
      <c r="I83" s="84" t="s">
        <v>167</v>
      </c>
      <c r="J83" s="84"/>
      <c r="K83" s="94">
        <v>2.7299999999927875</v>
      </c>
      <c r="L83" s="97" t="s">
        <v>169</v>
      </c>
      <c r="M83" s="98">
        <v>2.8500000000000001E-2</v>
      </c>
      <c r="N83" s="98">
        <v>1.049999999995993E-2</v>
      </c>
      <c r="O83" s="94">
        <v>115968.94990199999</v>
      </c>
      <c r="P83" s="96">
        <v>107.6</v>
      </c>
      <c r="Q83" s="84"/>
      <c r="R83" s="94">
        <v>124.78258483</v>
      </c>
      <c r="S83" s="95">
        <v>2.5283146145989858E-4</v>
      </c>
      <c r="T83" s="95">
        <f t="shared" si="1"/>
        <v>2.3735205197353499E-3</v>
      </c>
      <c r="U83" s="95">
        <f>R83/'סכום נכסי הקרן'!$C$42</f>
        <v>5.7492957633134719E-4</v>
      </c>
    </row>
    <row r="84" spans="2:21" s="136" customFormat="1">
      <c r="B84" s="87" t="s">
        <v>486</v>
      </c>
      <c r="C84" s="84" t="s">
        <v>487</v>
      </c>
      <c r="D84" s="97" t="s">
        <v>127</v>
      </c>
      <c r="E84" s="97" t="s">
        <v>314</v>
      </c>
      <c r="F84" s="84" t="s">
        <v>402</v>
      </c>
      <c r="G84" s="97" t="s">
        <v>365</v>
      </c>
      <c r="H84" s="84" t="s">
        <v>483</v>
      </c>
      <c r="I84" s="84" t="s">
        <v>167</v>
      </c>
      <c r="J84" s="84"/>
      <c r="K84" s="94">
        <v>0.23999999998128338</v>
      </c>
      <c r="L84" s="97" t="s">
        <v>169</v>
      </c>
      <c r="M84" s="98">
        <v>4.8499999999999995E-2</v>
      </c>
      <c r="N84" s="98">
        <v>3.529999999822192E-2</v>
      </c>
      <c r="O84" s="94">
        <v>3458.1509690000003</v>
      </c>
      <c r="P84" s="96">
        <v>123.6</v>
      </c>
      <c r="Q84" s="84"/>
      <c r="R84" s="94">
        <v>4.2742742920000003</v>
      </c>
      <c r="S84" s="95">
        <v>2.7613814466887842E-5</v>
      </c>
      <c r="T84" s="95">
        <f t="shared" si="1"/>
        <v>8.1302032273659265E-5</v>
      </c>
      <c r="U84" s="95">
        <f>R84/'סכום נכסי הקרן'!$C$42</f>
        <v>1.9693506999966582E-5</v>
      </c>
    </row>
    <row r="85" spans="2:21" s="136" customFormat="1">
      <c r="B85" s="87" t="s">
        <v>488</v>
      </c>
      <c r="C85" s="84" t="s">
        <v>489</v>
      </c>
      <c r="D85" s="97" t="s">
        <v>127</v>
      </c>
      <c r="E85" s="97" t="s">
        <v>314</v>
      </c>
      <c r="F85" s="84" t="s">
        <v>402</v>
      </c>
      <c r="G85" s="97" t="s">
        <v>365</v>
      </c>
      <c r="H85" s="84" t="s">
        <v>483</v>
      </c>
      <c r="I85" s="84" t="s">
        <v>167</v>
      </c>
      <c r="J85" s="84"/>
      <c r="K85" s="94">
        <v>1.0199999999928082</v>
      </c>
      <c r="L85" s="97" t="s">
        <v>169</v>
      </c>
      <c r="M85" s="98">
        <v>3.7699999999999997E-2</v>
      </c>
      <c r="N85" s="98">
        <v>4.2999999999948635E-3</v>
      </c>
      <c r="O85" s="94">
        <v>79615.800919999994</v>
      </c>
      <c r="P85" s="96">
        <v>113</v>
      </c>
      <c r="Q85" s="94">
        <v>7.1858602349999998</v>
      </c>
      <c r="R85" s="94">
        <v>97.332606134999992</v>
      </c>
      <c r="S85" s="95">
        <v>2.4779510022631193E-4</v>
      </c>
      <c r="T85" s="95">
        <f t="shared" si="1"/>
        <v>1.8513876613108886E-3</v>
      </c>
      <c r="U85" s="95">
        <f>R85/'סכום נכסי הקרן'!$C$42</f>
        <v>4.4845515970564964E-4</v>
      </c>
    </row>
    <row r="86" spans="2:21" s="136" customFormat="1">
      <c r="B86" s="87" t="s">
        <v>490</v>
      </c>
      <c r="C86" s="84" t="s">
        <v>491</v>
      </c>
      <c r="D86" s="97" t="s">
        <v>127</v>
      </c>
      <c r="E86" s="97" t="s">
        <v>314</v>
      </c>
      <c r="F86" s="84" t="s">
        <v>402</v>
      </c>
      <c r="G86" s="97" t="s">
        <v>365</v>
      </c>
      <c r="H86" s="84" t="s">
        <v>483</v>
      </c>
      <c r="I86" s="84" t="s">
        <v>167</v>
      </c>
      <c r="J86" s="84"/>
      <c r="K86" s="94">
        <v>4.6199999999973143</v>
      </c>
      <c r="L86" s="97" t="s">
        <v>169</v>
      </c>
      <c r="M86" s="98">
        <v>2.5000000000000001E-2</v>
      </c>
      <c r="N86" s="98">
        <v>1.7300000000018453E-2</v>
      </c>
      <c r="O86" s="94">
        <v>114109.23827200002</v>
      </c>
      <c r="P86" s="96">
        <v>104.47</v>
      </c>
      <c r="Q86" s="84"/>
      <c r="R86" s="94">
        <v>119.20992228600002</v>
      </c>
      <c r="S86" s="95">
        <v>2.4379833763377517E-4</v>
      </c>
      <c r="T86" s="95">
        <f t="shared" si="1"/>
        <v>2.2675215222328986E-3</v>
      </c>
      <c r="U86" s="95">
        <f>R86/'סכום נכסי הקרן'!$C$42</f>
        <v>5.4925380979850644E-4</v>
      </c>
    </row>
    <row r="87" spans="2:21" s="136" customFormat="1">
      <c r="B87" s="87" t="s">
        <v>492</v>
      </c>
      <c r="C87" s="84" t="s">
        <v>493</v>
      </c>
      <c r="D87" s="97" t="s">
        <v>127</v>
      </c>
      <c r="E87" s="97" t="s">
        <v>314</v>
      </c>
      <c r="F87" s="84" t="s">
        <v>402</v>
      </c>
      <c r="G87" s="97" t="s">
        <v>365</v>
      </c>
      <c r="H87" s="84" t="s">
        <v>483</v>
      </c>
      <c r="I87" s="84" t="s">
        <v>167</v>
      </c>
      <c r="J87" s="84"/>
      <c r="K87" s="94">
        <v>5.4700000000291418</v>
      </c>
      <c r="L87" s="97" t="s">
        <v>169</v>
      </c>
      <c r="M87" s="98">
        <v>1.34E-2</v>
      </c>
      <c r="N87" s="98">
        <v>1.6000000000078764E-2</v>
      </c>
      <c r="O87" s="94">
        <v>101391.763936</v>
      </c>
      <c r="P87" s="96">
        <v>100.18</v>
      </c>
      <c r="Q87" s="84"/>
      <c r="R87" s="94">
        <v>101.574263532</v>
      </c>
      <c r="S87" s="95">
        <v>2.9615151084881754E-4</v>
      </c>
      <c r="T87" s="95">
        <f t="shared" si="1"/>
        <v>1.9320692795285481E-3</v>
      </c>
      <c r="U87" s="95">
        <f>R87/'סכום נכסי הקרן'!$C$42</f>
        <v>4.6799838597814822E-4</v>
      </c>
    </row>
    <row r="88" spans="2:21" s="136" customFormat="1">
      <c r="B88" s="87" t="s">
        <v>494</v>
      </c>
      <c r="C88" s="84" t="s">
        <v>495</v>
      </c>
      <c r="D88" s="97" t="s">
        <v>127</v>
      </c>
      <c r="E88" s="97" t="s">
        <v>314</v>
      </c>
      <c r="F88" s="84" t="s">
        <v>402</v>
      </c>
      <c r="G88" s="97" t="s">
        <v>365</v>
      </c>
      <c r="H88" s="84" t="s">
        <v>483</v>
      </c>
      <c r="I88" s="84" t="s">
        <v>167</v>
      </c>
      <c r="J88" s="84"/>
      <c r="K88" s="94">
        <v>5.6700000000362047</v>
      </c>
      <c r="L88" s="97" t="s">
        <v>169</v>
      </c>
      <c r="M88" s="98">
        <v>1.95E-2</v>
      </c>
      <c r="N88" s="98">
        <v>2.36000000001114E-2</v>
      </c>
      <c r="O88" s="94">
        <v>68890.913169000007</v>
      </c>
      <c r="P88" s="96">
        <v>99.03</v>
      </c>
      <c r="Q88" s="84"/>
      <c r="R88" s="94">
        <v>68.222675459000001</v>
      </c>
      <c r="S88" s="95">
        <v>1.008809594816243E-4</v>
      </c>
      <c r="T88" s="95">
        <f t="shared" si="1"/>
        <v>1.2976804442205413E-3</v>
      </c>
      <c r="U88" s="95">
        <f>R88/'סכום נכסי הקרן'!$C$42</f>
        <v>3.1433259658205032E-4</v>
      </c>
    </row>
    <row r="89" spans="2:21" s="136" customFormat="1">
      <c r="B89" s="87" t="s">
        <v>496</v>
      </c>
      <c r="C89" s="84" t="s">
        <v>497</v>
      </c>
      <c r="D89" s="97" t="s">
        <v>127</v>
      </c>
      <c r="E89" s="97" t="s">
        <v>314</v>
      </c>
      <c r="F89" s="84" t="s">
        <v>402</v>
      </c>
      <c r="G89" s="97" t="s">
        <v>365</v>
      </c>
      <c r="H89" s="84" t="s">
        <v>483</v>
      </c>
      <c r="I89" s="84" t="s">
        <v>167</v>
      </c>
      <c r="J89" s="84"/>
      <c r="K89" s="94">
        <v>6.6599999999943664</v>
      </c>
      <c r="L89" s="97" t="s">
        <v>169</v>
      </c>
      <c r="M89" s="98">
        <v>3.3500000000000002E-2</v>
      </c>
      <c r="N89" s="98">
        <v>3.0799999999949111E-2</v>
      </c>
      <c r="O89" s="94">
        <v>107843.32584</v>
      </c>
      <c r="P89" s="96">
        <v>102.04</v>
      </c>
      <c r="Q89" s="84"/>
      <c r="R89" s="94">
        <v>110.043328507</v>
      </c>
      <c r="S89" s="95">
        <v>3.9941972533333336E-4</v>
      </c>
      <c r="T89" s="95">
        <f t="shared" si="1"/>
        <v>2.0931614666195599E-3</v>
      </c>
      <c r="U89" s="95">
        <f>R89/'סכום נכסי הקרן'!$C$42</f>
        <v>5.0701918318821508E-4</v>
      </c>
    </row>
    <row r="90" spans="2:21" s="136" customFormat="1">
      <c r="B90" s="87" t="s">
        <v>498</v>
      </c>
      <c r="C90" s="84" t="s">
        <v>499</v>
      </c>
      <c r="D90" s="97" t="s">
        <v>127</v>
      </c>
      <c r="E90" s="97" t="s">
        <v>314</v>
      </c>
      <c r="F90" s="84" t="s">
        <v>500</v>
      </c>
      <c r="G90" s="97" t="s">
        <v>365</v>
      </c>
      <c r="H90" s="84" t="s">
        <v>483</v>
      </c>
      <c r="I90" s="84" t="s">
        <v>366</v>
      </c>
      <c r="J90" s="84"/>
      <c r="K90" s="94">
        <v>1</v>
      </c>
      <c r="L90" s="97" t="s">
        <v>169</v>
      </c>
      <c r="M90" s="98">
        <v>4.8000000000000001E-2</v>
      </c>
      <c r="N90" s="98">
        <v>4.2999999999999991E-3</v>
      </c>
      <c r="O90" s="94">
        <v>0.05</v>
      </c>
      <c r="P90" s="96">
        <v>112.72</v>
      </c>
      <c r="Q90" s="84"/>
      <c r="R90" s="94">
        <v>5.0000000000000002E-5</v>
      </c>
      <c r="S90" s="95">
        <v>4.3706293706293709E-10</v>
      </c>
      <c r="T90" s="95">
        <f t="shared" si="1"/>
        <v>9.5106241106039034E-10</v>
      </c>
      <c r="U90" s="95">
        <f>R90/'סכום נכסי הקרן'!$C$42</f>
        <v>2.3037252238147403E-10</v>
      </c>
    </row>
    <row r="91" spans="2:21" s="136" customFormat="1">
      <c r="B91" s="87" t="s">
        <v>501</v>
      </c>
      <c r="C91" s="84" t="s">
        <v>502</v>
      </c>
      <c r="D91" s="97" t="s">
        <v>127</v>
      </c>
      <c r="E91" s="97" t="s">
        <v>314</v>
      </c>
      <c r="F91" s="84" t="s">
        <v>500</v>
      </c>
      <c r="G91" s="97" t="s">
        <v>365</v>
      </c>
      <c r="H91" s="84" t="s">
        <v>483</v>
      </c>
      <c r="I91" s="84" t="s">
        <v>366</v>
      </c>
      <c r="J91" s="84"/>
      <c r="K91" s="94">
        <v>3.6599999999999997</v>
      </c>
      <c r="L91" s="97" t="s">
        <v>169</v>
      </c>
      <c r="M91" s="98">
        <v>3.2899999999999999E-2</v>
      </c>
      <c r="N91" s="98">
        <v>1.0999999999999999E-2</v>
      </c>
      <c r="O91" s="94">
        <v>0.47</v>
      </c>
      <c r="P91" s="96">
        <v>109.8</v>
      </c>
      <c r="Q91" s="84"/>
      <c r="R91" s="94">
        <v>5.2000000000000006E-4</v>
      </c>
      <c r="S91" s="95">
        <v>2.4736842105263156E-9</v>
      </c>
      <c r="T91" s="95">
        <f t="shared" si="1"/>
        <v>9.8910490750280607E-9</v>
      </c>
      <c r="U91" s="95">
        <f>R91/'סכום נכסי הקרן'!$C$42</f>
        <v>2.3958742327673302E-9</v>
      </c>
    </row>
    <row r="92" spans="2:21" s="136" customFormat="1">
      <c r="B92" s="87" t="s">
        <v>503</v>
      </c>
      <c r="C92" s="84" t="s">
        <v>504</v>
      </c>
      <c r="D92" s="97" t="s">
        <v>127</v>
      </c>
      <c r="E92" s="97" t="s">
        <v>314</v>
      </c>
      <c r="F92" s="84" t="s">
        <v>505</v>
      </c>
      <c r="G92" s="97" t="s">
        <v>365</v>
      </c>
      <c r="H92" s="84" t="s">
        <v>483</v>
      </c>
      <c r="I92" s="84" t="s">
        <v>167</v>
      </c>
      <c r="J92" s="84"/>
      <c r="K92" s="94">
        <v>0.73000000002813459</v>
      </c>
      <c r="L92" s="97" t="s">
        <v>169</v>
      </c>
      <c r="M92" s="98">
        <v>6.5000000000000002E-2</v>
      </c>
      <c r="N92" s="98">
        <v>-6.9999999971865441E-4</v>
      </c>
      <c r="O92" s="94">
        <v>11760.596849</v>
      </c>
      <c r="P92" s="96">
        <v>120.89</v>
      </c>
      <c r="Q92" s="84"/>
      <c r="R92" s="94">
        <v>14.21738562</v>
      </c>
      <c r="S92" s="95">
        <v>6.3128282263874447E-5</v>
      </c>
      <c r="T92" s="95">
        <f t="shared" si="1"/>
        <v>2.7043242093465045E-4</v>
      </c>
      <c r="U92" s="95">
        <f>R92/'סכום נכסי הקרן'!$C$42</f>
        <v>6.5505899738989941E-5</v>
      </c>
    </row>
    <row r="93" spans="2:21" s="136" customFormat="1">
      <c r="B93" s="87" t="s">
        <v>506</v>
      </c>
      <c r="C93" s="84" t="s">
        <v>507</v>
      </c>
      <c r="D93" s="97" t="s">
        <v>127</v>
      </c>
      <c r="E93" s="97" t="s">
        <v>314</v>
      </c>
      <c r="F93" s="84" t="s">
        <v>505</v>
      </c>
      <c r="G93" s="97" t="s">
        <v>365</v>
      </c>
      <c r="H93" s="84" t="s">
        <v>483</v>
      </c>
      <c r="I93" s="84" t="s">
        <v>167</v>
      </c>
      <c r="J93" s="84"/>
      <c r="K93" s="94">
        <v>6.1900000000158295</v>
      </c>
      <c r="L93" s="97" t="s">
        <v>169</v>
      </c>
      <c r="M93" s="98">
        <v>0.04</v>
      </c>
      <c r="N93" s="98">
        <v>3.9700000000109599E-2</v>
      </c>
      <c r="O93" s="94">
        <v>163402.983194</v>
      </c>
      <c r="P93" s="96">
        <v>100.51</v>
      </c>
      <c r="Q93" s="84"/>
      <c r="R93" s="94">
        <v>164.23633925999999</v>
      </c>
      <c r="S93" s="95">
        <v>5.524475216351607E-5</v>
      </c>
      <c r="T93" s="95">
        <f t="shared" si="1"/>
        <v>3.1239801760069566E-3</v>
      </c>
      <c r="U93" s="95">
        <f>R93/'סכום נכסי הקרן'!$C$42</f>
        <v>7.5671079484051422E-4</v>
      </c>
    </row>
    <row r="94" spans="2:21" s="136" customFormat="1">
      <c r="B94" s="87" t="s">
        <v>508</v>
      </c>
      <c r="C94" s="84" t="s">
        <v>509</v>
      </c>
      <c r="D94" s="97" t="s">
        <v>127</v>
      </c>
      <c r="E94" s="97" t="s">
        <v>314</v>
      </c>
      <c r="F94" s="84" t="s">
        <v>505</v>
      </c>
      <c r="G94" s="97" t="s">
        <v>365</v>
      </c>
      <c r="H94" s="84" t="s">
        <v>483</v>
      </c>
      <c r="I94" s="84" t="s">
        <v>167</v>
      </c>
      <c r="J94" s="84"/>
      <c r="K94" s="94">
        <v>6.4400000000075606</v>
      </c>
      <c r="L94" s="97" t="s">
        <v>169</v>
      </c>
      <c r="M94" s="98">
        <v>2.7799999999999998E-2</v>
      </c>
      <c r="N94" s="98">
        <v>3.9900000000067014E-2</v>
      </c>
      <c r="O94" s="94">
        <v>308540.85754900001</v>
      </c>
      <c r="P94" s="96">
        <v>94.31</v>
      </c>
      <c r="Q94" s="84"/>
      <c r="R94" s="94">
        <v>290.984883395</v>
      </c>
      <c r="S94" s="95">
        <v>1.7130594885875932E-4</v>
      </c>
      <c r="T94" s="95">
        <f t="shared" si="1"/>
        <v>5.5348956956755048E-3</v>
      </c>
      <c r="U94" s="95">
        <f>R94/'סכום נכסי הקרן'!$C$42</f>
        <v>1.3406984312517049E-3</v>
      </c>
    </row>
    <row r="95" spans="2:21" s="136" customFormat="1">
      <c r="B95" s="87" t="s">
        <v>510</v>
      </c>
      <c r="C95" s="84" t="s">
        <v>511</v>
      </c>
      <c r="D95" s="97" t="s">
        <v>127</v>
      </c>
      <c r="E95" s="97" t="s">
        <v>314</v>
      </c>
      <c r="F95" s="84" t="s">
        <v>505</v>
      </c>
      <c r="G95" s="97" t="s">
        <v>365</v>
      </c>
      <c r="H95" s="84" t="s">
        <v>483</v>
      </c>
      <c r="I95" s="84" t="s">
        <v>167</v>
      </c>
      <c r="J95" s="84"/>
      <c r="K95" s="94">
        <v>1.3000000000033838</v>
      </c>
      <c r="L95" s="97" t="s">
        <v>169</v>
      </c>
      <c r="M95" s="98">
        <v>5.0999999999999997E-2</v>
      </c>
      <c r="N95" s="98">
        <v>1.679999999991879E-2</v>
      </c>
      <c r="O95" s="94">
        <v>45818.174545999995</v>
      </c>
      <c r="P95" s="96">
        <v>129</v>
      </c>
      <c r="Q95" s="84"/>
      <c r="R95" s="94">
        <v>59.105442686000004</v>
      </c>
      <c r="S95" s="95">
        <v>2.6975005825953227E-5</v>
      </c>
      <c r="T95" s="95">
        <f t="shared" si="1"/>
        <v>1.1242592965547775E-3</v>
      </c>
      <c r="U95" s="95">
        <f>R95/'סכום נכסי הקרן'!$C$42</f>
        <v>2.7232539836094934E-4</v>
      </c>
    </row>
    <row r="96" spans="2:21" s="136" customFormat="1">
      <c r="B96" s="87" t="s">
        <v>512</v>
      </c>
      <c r="C96" s="84" t="s">
        <v>513</v>
      </c>
      <c r="D96" s="97" t="s">
        <v>127</v>
      </c>
      <c r="E96" s="97" t="s">
        <v>314</v>
      </c>
      <c r="F96" s="84" t="s">
        <v>416</v>
      </c>
      <c r="G96" s="97" t="s">
        <v>316</v>
      </c>
      <c r="H96" s="84" t="s">
        <v>483</v>
      </c>
      <c r="I96" s="84" t="s">
        <v>366</v>
      </c>
      <c r="J96" s="84"/>
      <c r="K96" s="94">
        <v>1.2499999999997158</v>
      </c>
      <c r="L96" s="97" t="s">
        <v>169</v>
      </c>
      <c r="M96" s="98">
        <v>6.4000000000000001E-2</v>
      </c>
      <c r="N96" s="98">
        <v>4.899999999993067E-3</v>
      </c>
      <c r="O96" s="94">
        <v>711053.62262299994</v>
      </c>
      <c r="P96" s="96">
        <v>123.75</v>
      </c>
      <c r="Q96" s="84"/>
      <c r="R96" s="94">
        <v>879.92890118900004</v>
      </c>
      <c r="S96" s="95">
        <v>5.6794304913135622E-4</v>
      </c>
      <c r="T96" s="95">
        <f t="shared" si="1"/>
        <v>1.6737346046530606E-2</v>
      </c>
      <c r="U96" s="95">
        <f>R96/'סכום נכסי הקרן'!$C$42</f>
        <v>4.0542288096653755E-3</v>
      </c>
    </row>
    <row r="97" spans="2:21" s="136" customFormat="1">
      <c r="B97" s="87" t="s">
        <v>514</v>
      </c>
      <c r="C97" s="84" t="s">
        <v>515</v>
      </c>
      <c r="D97" s="97" t="s">
        <v>127</v>
      </c>
      <c r="E97" s="97" t="s">
        <v>314</v>
      </c>
      <c r="F97" s="84" t="s">
        <v>421</v>
      </c>
      <c r="G97" s="97" t="s">
        <v>316</v>
      </c>
      <c r="H97" s="84" t="s">
        <v>483</v>
      </c>
      <c r="I97" s="84" t="s">
        <v>366</v>
      </c>
      <c r="J97" s="84"/>
      <c r="K97" s="94">
        <v>0</v>
      </c>
      <c r="L97" s="97" t="s">
        <v>169</v>
      </c>
      <c r="M97" s="98">
        <v>4.8499999999999995E-2</v>
      </c>
      <c r="N97" s="98">
        <v>0</v>
      </c>
      <c r="O97" s="94">
        <v>12088.534121999999</v>
      </c>
      <c r="P97" s="96">
        <v>108.5</v>
      </c>
      <c r="Q97" s="84"/>
      <c r="R97" s="94">
        <v>13.116059366</v>
      </c>
      <c r="S97" s="95">
        <v>8.0590227479999992E-5</v>
      </c>
      <c r="T97" s="95">
        <f t="shared" si="1"/>
        <v>2.4948382088478348E-4</v>
      </c>
      <c r="U97" s="95">
        <f>R97/'סכום נכסי הקרן'!$C$42</f>
        <v>6.0431593597011542E-5</v>
      </c>
    </row>
    <row r="98" spans="2:21" s="136" customFormat="1">
      <c r="B98" s="87" t="s">
        <v>516</v>
      </c>
      <c r="C98" s="84" t="s">
        <v>517</v>
      </c>
      <c r="D98" s="97" t="s">
        <v>127</v>
      </c>
      <c r="E98" s="97" t="s">
        <v>314</v>
      </c>
      <c r="F98" s="84" t="s">
        <v>428</v>
      </c>
      <c r="G98" s="97" t="s">
        <v>429</v>
      </c>
      <c r="H98" s="84" t="s">
        <v>483</v>
      </c>
      <c r="I98" s="84" t="s">
        <v>366</v>
      </c>
      <c r="J98" s="84"/>
      <c r="K98" s="94">
        <v>4.1099999999978705</v>
      </c>
      <c r="L98" s="97" t="s">
        <v>169</v>
      </c>
      <c r="M98" s="98">
        <v>3.85E-2</v>
      </c>
      <c r="N98" s="98">
        <v>9.3999999999611217E-3</v>
      </c>
      <c r="O98" s="94">
        <v>92388.306555999996</v>
      </c>
      <c r="P98" s="96">
        <v>116.93</v>
      </c>
      <c r="Q98" s="84"/>
      <c r="R98" s="94">
        <v>108.02965169300001</v>
      </c>
      <c r="S98" s="95">
        <v>3.8567944009957467E-4</v>
      </c>
      <c r="T98" s="95">
        <f t="shared" si="1"/>
        <v>2.0548588201031752E-3</v>
      </c>
      <c r="U98" s="95">
        <f>R98/'סכום נכסי הקרן'!$C$42</f>
        <v>4.9774126705016974E-4</v>
      </c>
    </row>
    <row r="99" spans="2:21" s="136" customFormat="1">
      <c r="B99" s="87" t="s">
        <v>518</v>
      </c>
      <c r="C99" s="84" t="s">
        <v>519</v>
      </c>
      <c r="D99" s="97" t="s">
        <v>127</v>
      </c>
      <c r="E99" s="97" t="s">
        <v>314</v>
      </c>
      <c r="F99" s="84" t="s">
        <v>428</v>
      </c>
      <c r="G99" s="97" t="s">
        <v>429</v>
      </c>
      <c r="H99" s="84" t="s">
        <v>483</v>
      </c>
      <c r="I99" s="84" t="s">
        <v>366</v>
      </c>
      <c r="J99" s="84"/>
      <c r="K99" s="94">
        <v>1.3900000000038648</v>
      </c>
      <c r="L99" s="97" t="s">
        <v>169</v>
      </c>
      <c r="M99" s="98">
        <v>3.9E-2</v>
      </c>
      <c r="N99" s="98">
        <v>5.5999999999935589E-3</v>
      </c>
      <c r="O99" s="94">
        <v>54422.738376000001</v>
      </c>
      <c r="P99" s="96">
        <v>114.1</v>
      </c>
      <c r="Q99" s="84"/>
      <c r="R99" s="94">
        <v>62.096344883999997</v>
      </c>
      <c r="S99" s="95">
        <v>2.7343644066170098E-4</v>
      </c>
      <c r="T99" s="95">
        <f t="shared" si="1"/>
        <v>1.1811499896682914E-3</v>
      </c>
      <c r="U99" s="95">
        <f>R99/'סכום נכסי הקרן'!$C$42</f>
        <v>2.861058320319404E-4</v>
      </c>
    </row>
    <row r="100" spans="2:21" s="136" customFormat="1">
      <c r="B100" s="87" t="s">
        <v>520</v>
      </c>
      <c r="C100" s="84" t="s">
        <v>521</v>
      </c>
      <c r="D100" s="97" t="s">
        <v>127</v>
      </c>
      <c r="E100" s="97" t="s">
        <v>314</v>
      </c>
      <c r="F100" s="84" t="s">
        <v>428</v>
      </c>
      <c r="G100" s="97" t="s">
        <v>429</v>
      </c>
      <c r="H100" s="84" t="s">
        <v>483</v>
      </c>
      <c r="I100" s="84" t="s">
        <v>366</v>
      </c>
      <c r="J100" s="84"/>
      <c r="K100" s="94">
        <v>2.3200000000034144</v>
      </c>
      <c r="L100" s="97" t="s">
        <v>169</v>
      </c>
      <c r="M100" s="98">
        <v>3.9E-2</v>
      </c>
      <c r="N100" s="98">
        <v>6.1000000000170727E-3</v>
      </c>
      <c r="O100" s="94">
        <v>99650.329440999994</v>
      </c>
      <c r="P100" s="96">
        <v>117.55</v>
      </c>
      <c r="Q100" s="84"/>
      <c r="R100" s="94">
        <v>117.13896258000001</v>
      </c>
      <c r="S100" s="95">
        <v>2.4972985769580172E-4</v>
      </c>
      <c r="T100" s="95">
        <f t="shared" si="1"/>
        <v>2.2281292836089529E-3</v>
      </c>
      <c r="U100" s="95">
        <f>R100/'סכום נכסי הקרן'!$C$42</f>
        <v>5.3971196557407405E-4</v>
      </c>
    </row>
    <row r="101" spans="2:21" s="136" customFormat="1">
      <c r="B101" s="87" t="s">
        <v>522</v>
      </c>
      <c r="C101" s="84" t="s">
        <v>523</v>
      </c>
      <c r="D101" s="97" t="s">
        <v>127</v>
      </c>
      <c r="E101" s="97" t="s">
        <v>314</v>
      </c>
      <c r="F101" s="84" t="s">
        <v>428</v>
      </c>
      <c r="G101" s="97" t="s">
        <v>429</v>
      </c>
      <c r="H101" s="84" t="s">
        <v>483</v>
      </c>
      <c r="I101" s="84" t="s">
        <v>366</v>
      </c>
      <c r="J101" s="84"/>
      <c r="K101" s="94">
        <v>4.9599999999764242</v>
      </c>
      <c r="L101" s="97" t="s">
        <v>169</v>
      </c>
      <c r="M101" s="98">
        <v>3.85E-2</v>
      </c>
      <c r="N101" s="98">
        <v>1.4099999999901427E-2</v>
      </c>
      <c r="O101" s="94">
        <v>84068.939201999994</v>
      </c>
      <c r="P101" s="96">
        <v>117.05</v>
      </c>
      <c r="Q101" s="84"/>
      <c r="R101" s="94">
        <v>98.402697916999998</v>
      </c>
      <c r="S101" s="95">
        <v>3.3627575680799998E-4</v>
      </c>
      <c r="T101" s="95">
        <f t="shared" si="1"/>
        <v>1.8717421427157854E-3</v>
      </c>
      <c r="U101" s="95">
        <f>R101/'סכום נכסי הקרן'!$C$42</f>
        <v>4.5338555456563018E-4</v>
      </c>
    </row>
    <row r="102" spans="2:21" s="136" customFormat="1">
      <c r="B102" s="87" t="s">
        <v>524</v>
      </c>
      <c r="C102" s="84" t="s">
        <v>525</v>
      </c>
      <c r="D102" s="97" t="s">
        <v>127</v>
      </c>
      <c r="E102" s="97" t="s">
        <v>314</v>
      </c>
      <c r="F102" s="84" t="s">
        <v>526</v>
      </c>
      <c r="G102" s="97" t="s">
        <v>365</v>
      </c>
      <c r="H102" s="84" t="s">
        <v>483</v>
      </c>
      <c r="I102" s="84" t="s">
        <v>167</v>
      </c>
      <c r="J102" s="84"/>
      <c r="K102" s="94">
        <v>5.999999999994337</v>
      </c>
      <c r="L102" s="97" t="s">
        <v>169</v>
      </c>
      <c r="M102" s="98">
        <v>1.5800000000000002E-2</v>
      </c>
      <c r="N102" s="98">
        <v>1.8400000000015855E-2</v>
      </c>
      <c r="O102" s="94">
        <v>176621.13589000001</v>
      </c>
      <c r="P102" s="96">
        <v>99.99</v>
      </c>
      <c r="Q102" s="84"/>
      <c r="R102" s="94">
        <v>176.60348013300001</v>
      </c>
      <c r="S102" s="95">
        <v>4.3691714877648152E-4</v>
      </c>
      <c r="T102" s="95">
        <f t="shared" si="1"/>
        <v>3.3592186323389344E-3</v>
      </c>
      <c r="U102" s="95">
        <f>R102/'סכום נכסי הקרן'!$C$42</f>
        <v>8.1369178359171491E-4</v>
      </c>
    </row>
    <row r="103" spans="2:21" s="136" customFormat="1">
      <c r="B103" s="87" t="s">
        <v>527</v>
      </c>
      <c r="C103" s="84" t="s">
        <v>528</v>
      </c>
      <c r="D103" s="97" t="s">
        <v>127</v>
      </c>
      <c r="E103" s="97" t="s">
        <v>314</v>
      </c>
      <c r="F103" s="84" t="s">
        <v>526</v>
      </c>
      <c r="G103" s="97" t="s">
        <v>365</v>
      </c>
      <c r="H103" s="84" t="s">
        <v>483</v>
      </c>
      <c r="I103" s="84" t="s">
        <v>167</v>
      </c>
      <c r="J103" s="84"/>
      <c r="K103" s="94">
        <v>6.8600000000108903</v>
      </c>
      <c r="L103" s="97" t="s">
        <v>169</v>
      </c>
      <c r="M103" s="98">
        <v>2.4E-2</v>
      </c>
      <c r="N103" s="98">
        <v>2.5500000000061484E-2</v>
      </c>
      <c r="O103" s="94">
        <v>224886.12783000001</v>
      </c>
      <c r="P103" s="96">
        <v>101.26</v>
      </c>
      <c r="Q103" s="84"/>
      <c r="R103" s="94">
        <v>227.71969573199999</v>
      </c>
      <c r="S103" s="95">
        <v>4.8814819384185624E-4</v>
      </c>
      <c r="T103" s="95">
        <f t="shared" si="1"/>
        <v>4.3315128573762881E-3</v>
      </c>
      <c r="U103" s="95">
        <f>R103/'סכום נכסי הקרן'!$C$42</f>
        <v>1.0492072140344524E-3</v>
      </c>
    </row>
    <row r="104" spans="2:21" s="136" customFormat="1">
      <c r="B104" s="87" t="s">
        <v>529</v>
      </c>
      <c r="C104" s="84" t="s">
        <v>530</v>
      </c>
      <c r="D104" s="97" t="s">
        <v>127</v>
      </c>
      <c r="E104" s="97" t="s">
        <v>314</v>
      </c>
      <c r="F104" s="84" t="s">
        <v>526</v>
      </c>
      <c r="G104" s="97" t="s">
        <v>365</v>
      </c>
      <c r="H104" s="84" t="s">
        <v>483</v>
      </c>
      <c r="I104" s="84" t="s">
        <v>167</v>
      </c>
      <c r="J104" s="84"/>
      <c r="K104" s="94">
        <v>3.2900000000341705</v>
      </c>
      <c r="L104" s="97" t="s">
        <v>169</v>
      </c>
      <c r="M104" s="98">
        <v>3.4799999999999998E-2</v>
      </c>
      <c r="N104" s="98">
        <v>1.2399999999035183E-2</v>
      </c>
      <c r="O104" s="94">
        <v>4636.5589179999997</v>
      </c>
      <c r="P104" s="96">
        <v>107.3</v>
      </c>
      <c r="Q104" s="84"/>
      <c r="R104" s="94">
        <v>4.9750277269999996</v>
      </c>
      <c r="S104" s="95">
        <v>9.9700386523799547E-6</v>
      </c>
      <c r="T104" s="95">
        <f t="shared" si="1"/>
        <v>9.4631237302658259E-5</v>
      </c>
      <c r="U104" s="95">
        <f>R104/'סכום נכסי הקרן'!$C$42</f>
        <v>2.2922193727735224E-5</v>
      </c>
    </row>
    <row r="105" spans="2:21" s="136" customFormat="1">
      <c r="B105" s="87" t="s">
        <v>531</v>
      </c>
      <c r="C105" s="84" t="s">
        <v>532</v>
      </c>
      <c r="D105" s="97" t="s">
        <v>127</v>
      </c>
      <c r="E105" s="97" t="s">
        <v>314</v>
      </c>
      <c r="F105" s="84" t="s">
        <v>443</v>
      </c>
      <c r="G105" s="97" t="s">
        <v>429</v>
      </c>
      <c r="H105" s="84" t="s">
        <v>483</v>
      </c>
      <c r="I105" s="84" t="s">
        <v>167</v>
      </c>
      <c r="J105" s="84"/>
      <c r="K105" s="94">
        <v>2.4599999999981996</v>
      </c>
      <c r="L105" s="97" t="s">
        <v>169</v>
      </c>
      <c r="M105" s="98">
        <v>3.7499999999999999E-2</v>
      </c>
      <c r="N105" s="98">
        <v>6.5999999999944133E-3</v>
      </c>
      <c r="O105" s="94">
        <v>272686.67646599998</v>
      </c>
      <c r="P105" s="96">
        <v>118.14</v>
      </c>
      <c r="Q105" s="84"/>
      <c r="R105" s="94">
        <v>322.152043273</v>
      </c>
      <c r="S105" s="95">
        <v>3.519894373561175E-4</v>
      </c>
      <c r="T105" s="95">
        <f t="shared" si="1"/>
        <v>6.1277339800650116E-3</v>
      </c>
      <c r="U105" s="95">
        <f>R105/'סכום נכסי הקרן'!$C$42</f>
        <v>1.4842995759829357E-3</v>
      </c>
    </row>
    <row r="106" spans="2:21" s="136" customFormat="1">
      <c r="B106" s="87" t="s">
        <v>533</v>
      </c>
      <c r="C106" s="84" t="s">
        <v>534</v>
      </c>
      <c r="D106" s="97" t="s">
        <v>127</v>
      </c>
      <c r="E106" s="97" t="s">
        <v>314</v>
      </c>
      <c r="F106" s="84" t="s">
        <v>443</v>
      </c>
      <c r="G106" s="97" t="s">
        <v>429</v>
      </c>
      <c r="H106" s="84" t="s">
        <v>483</v>
      </c>
      <c r="I106" s="84" t="s">
        <v>167</v>
      </c>
      <c r="J106" s="84"/>
      <c r="K106" s="94">
        <v>6.0699999999826257</v>
      </c>
      <c r="L106" s="97" t="s">
        <v>169</v>
      </c>
      <c r="M106" s="98">
        <v>2.4799999999999999E-2</v>
      </c>
      <c r="N106" s="98">
        <v>1.8799999999939226E-2</v>
      </c>
      <c r="O106" s="94">
        <v>143748.508734</v>
      </c>
      <c r="P106" s="96">
        <v>105.31</v>
      </c>
      <c r="Q106" s="84"/>
      <c r="R106" s="94">
        <v>151.38156130900001</v>
      </c>
      <c r="S106" s="95">
        <v>3.3944082475450421E-4</v>
      </c>
      <c r="T106" s="95">
        <f t="shared" si="1"/>
        <v>2.8794662537724768E-3</v>
      </c>
      <c r="U106" s="95">
        <f>R106/'סכום נכסי הקרן'!$C$42</f>
        <v>6.9748304241600174E-4</v>
      </c>
    </row>
    <row r="107" spans="2:21" s="136" customFormat="1">
      <c r="B107" s="87" t="s">
        <v>535</v>
      </c>
      <c r="C107" s="84" t="s">
        <v>536</v>
      </c>
      <c r="D107" s="97" t="s">
        <v>127</v>
      </c>
      <c r="E107" s="97" t="s">
        <v>314</v>
      </c>
      <c r="F107" s="84" t="s">
        <v>537</v>
      </c>
      <c r="G107" s="97" t="s">
        <v>365</v>
      </c>
      <c r="H107" s="84" t="s">
        <v>483</v>
      </c>
      <c r="I107" s="84" t="s">
        <v>366</v>
      </c>
      <c r="J107" s="84"/>
      <c r="K107" s="94">
        <v>4.6900000000006816</v>
      </c>
      <c r="L107" s="97" t="s">
        <v>169</v>
      </c>
      <c r="M107" s="98">
        <v>2.8500000000000001E-2</v>
      </c>
      <c r="N107" s="98">
        <v>1.5200000000004035E-2</v>
      </c>
      <c r="O107" s="94">
        <v>362729.35999899998</v>
      </c>
      <c r="P107" s="96">
        <v>109.38</v>
      </c>
      <c r="Q107" s="84"/>
      <c r="R107" s="94">
        <v>396.75336121699996</v>
      </c>
      <c r="S107" s="95">
        <v>5.3108251830014639E-4</v>
      </c>
      <c r="T107" s="95">
        <f t="shared" si="1"/>
        <v>7.5467441663070785E-3</v>
      </c>
      <c r="U107" s="95">
        <f>R107/'סכום נכסי הקרן'!$C$42</f>
        <v>1.8280214517377674E-3</v>
      </c>
    </row>
    <row r="108" spans="2:21" s="136" customFormat="1">
      <c r="B108" s="87" t="s">
        <v>538</v>
      </c>
      <c r="C108" s="84" t="s">
        <v>539</v>
      </c>
      <c r="D108" s="97" t="s">
        <v>127</v>
      </c>
      <c r="E108" s="97" t="s">
        <v>314</v>
      </c>
      <c r="F108" s="84" t="s">
        <v>540</v>
      </c>
      <c r="G108" s="97" t="s">
        <v>365</v>
      </c>
      <c r="H108" s="84" t="s">
        <v>483</v>
      </c>
      <c r="I108" s="84" t="s">
        <v>366</v>
      </c>
      <c r="J108" s="84"/>
      <c r="K108" s="94">
        <v>6.690000000019138</v>
      </c>
      <c r="L108" s="97" t="s">
        <v>169</v>
      </c>
      <c r="M108" s="98">
        <v>1.3999999999999999E-2</v>
      </c>
      <c r="N108" s="98">
        <v>2.0900000000059892E-2</v>
      </c>
      <c r="O108" s="94">
        <v>141625.79999999999</v>
      </c>
      <c r="P108" s="96">
        <v>96.67</v>
      </c>
      <c r="Q108" s="84"/>
      <c r="R108" s="94">
        <v>136.909663102</v>
      </c>
      <c r="S108" s="95">
        <v>5.5846135646687696E-4</v>
      </c>
      <c r="T108" s="95">
        <f t="shared" si="1"/>
        <v>2.6041926857450774E-3</v>
      </c>
      <c r="U108" s="95">
        <f>R108/'סכום נכסי הקרן'!$C$42</f>
        <v>6.3080448854411131E-4</v>
      </c>
    </row>
    <row r="109" spans="2:21" s="136" customFormat="1">
      <c r="B109" s="87" t="s">
        <v>541</v>
      </c>
      <c r="C109" s="84" t="s">
        <v>542</v>
      </c>
      <c r="D109" s="97" t="s">
        <v>127</v>
      </c>
      <c r="E109" s="97" t="s">
        <v>314</v>
      </c>
      <c r="F109" s="84" t="s">
        <v>322</v>
      </c>
      <c r="G109" s="97" t="s">
        <v>316</v>
      </c>
      <c r="H109" s="84" t="s">
        <v>483</v>
      </c>
      <c r="I109" s="84" t="s">
        <v>167</v>
      </c>
      <c r="J109" s="84"/>
      <c r="K109" s="94">
        <v>4.6299999999930632</v>
      </c>
      <c r="L109" s="97" t="s">
        <v>169</v>
      </c>
      <c r="M109" s="98">
        <v>1.8200000000000001E-2</v>
      </c>
      <c r="N109" s="98">
        <v>2.4599999999976876E-2</v>
      </c>
      <c r="O109" s="94">
        <f>248443.6851/50000</f>
        <v>4.9688737019999998</v>
      </c>
      <c r="P109" s="96">
        <v>4874248</v>
      </c>
      <c r="Q109" s="84"/>
      <c r="R109" s="94">
        <v>242.19523533600002</v>
      </c>
      <c r="S109" s="95">
        <f>1748.24913869538%/50000</f>
        <v>3.4964982773907601E-4</v>
      </c>
      <c r="T109" s="95">
        <f t="shared" si="1"/>
        <v>4.6068556893198963E-3</v>
      </c>
      <c r="U109" s="95">
        <f>R109/'סכום נכסי הקרן'!$C$42</f>
        <v>1.1159025454625807E-3</v>
      </c>
    </row>
    <row r="110" spans="2:21" s="136" customFormat="1">
      <c r="B110" s="87" t="s">
        <v>543</v>
      </c>
      <c r="C110" s="84" t="s">
        <v>544</v>
      </c>
      <c r="D110" s="97" t="s">
        <v>127</v>
      </c>
      <c r="E110" s="97" t="s">
        <v>314</v>
      </c>
      <c r="F110" s="84" t="s">
        <v>322</v>
      </c>
      <c r="G110" s="97" t="s">
        <v>316</v>
      </c>
      <c r="H110" s="84" t="s">
        <v>483</v>
      </c>
      <c r="I110" s="84" t="s">
        <v>167</v>
      </c>
      <c r="J110" s="84"/>
      <c r="K110" s="94">
        <v>3.9000000000003672</v>
      </c>
      <c r="L110" s="97" t="s">
        <v>169</v>
      </c>
      <c r="M110" s="98">
        <v>1.06E-2</v>
      </c>
      <c r="N110" s="98">
        <v>2.4599999999975787E-2</v>
      </c>
      <c r="O110" s="94">
        <f>284141.6892/50000</f>
        <v>5.6828337840000005</v>
      </c>
      <c r="P110" s="96">
        <v>4797066</v>
      </c>
      <c r="Q110" s="84"/>
      <c r="R110" s="94">
        <v>272.60930337100001</v>
      </c>
      <c r="S110" s="95">
        <f>2092.50820531703%/50000</f>
        <v>4.1850164106340602E-4</v>
      </c>
      <c r="T110" s="95">
        <f t="shared" si="1"/>
        <v>5.1853692268303336E-3</v>
      </c>
      <c r="U110" s="95">
        <f>R110/'סכום נכסי הקרן'!$C$42</f>
        <v>1.2560338568446748E-3</v>
      </c>
    </row>
    <row r="111" spans="2:21" s="136" customFormat="1">
      <c r="B111" s="87" t="s">
        <v>545</v>
      </c>
      <c r="C111" s="84" t="s">
        <v>546</v>
      </c>
      <c r="D111" s="97" t="s">
        <v>127</v>
      </c>
      <c r="E111" s="97" t="s">
        <v>314</v>
      </c>
      <c r="F111" s="84" t="s">
        <v>452</v>
      </c>
      <c r="G111" s="97" t="s">
        <v>365</v>
      </c>
      <c r="H111" s="84" t="s">
        <v>483</v>
      </c>
      <c r="I111" s="84" t="s">
        <v>366</v>
      </c>
      <c r="J111" s="84"/>
      <c r="K111" s="94">
        <v>2.6399999999963204</v>
      </c>
      <c r="L111" s="97" t="s">
        <v>169</v>
      </c>
      <c r="M111" s="98">
        <v>4.9000000000000002E-2</v>
      </c>
      <c r="N111" s="98">
        <v>1.0499999999977003E-2</v>
      </c>
      <c r="O111" s="94">
        <v>188455.91940099999</v>
      </c>
      <c r="P111" s="96">
        <v>115.35</v>
      </c>
      <c r="Q111" s="84"/>
      <c r="R111" s="94">
        <v>217.38389606999996</v>
      </c>
      <c r="S111" s="95">
        <v>2.8338670121653314E-4</v>
      </c>
      <c r="T111" s="95">
        <f t="shared" si="1"/>
        <v>4.1349130464407094E-3</v>
      </c>
      <c r="U111" s="95">
        <f>R111/'סכום נכסי הקרן'!$C$42</f>
        <v>1.0015855292551618E-3</v>
      </c>
    </row>
    <row r="112" spans="2:21" s="136" customFormat="1">
      <c r="B112" s="87" t="s">
        <v>547</v>
      </c>
      <c r="C112" s="84" t="s">
        <v>548</v>
      </c>
      <c r="D112" s="97" t="s">
        <v>127</v>
      </c>
      <c r="E112" s="97" t="s">
        <v>314</v>
      </c>
      <c r="F112" s="84" t="s">
        <v>452</v>
      </c>
      <c r="G112" s="97" t="s">
        <v>365</v>
      </c>
      <c r="H112" s="84" t="s">
        <v>483</v>
      </c>
      <c r="I112" s="84" t="s">
        <v>366</v>
      </c>
      <c r="J112" s="84"/>
      <c r="K112" s="94">
        <v>5.709999999958205</v>
      </c>
      <c r="L112" s="97" t="s">
        <v>169</v>
      </c>
      <c r="M112" s="98">
        <v>2.3E-2</v>
      </c>
      <c r="N112" s="98">
        <v>2.4599999999864446E-2</v>
      </c>
      <c r="O112" s="94">
        <v>51435.057999000011</v>
      </c>
      <c r="P112" s="96">
        <v>101</v>
      </c>
      <c r="Q112" s="94">
        <v>1.1729368739999999</v>
      </c>
      <c r="R112" s="94">
        <v>53.117300582000013</v>
      </c>
      <c r="S112" s="95">
        <v>3.7257665056629768E-5</v>
      </c>
      <c r="T112" s="95">
        <f t="shared" si="1"/>
        <v>1.0103573592107281E-3</v>
      </c>
      <c r="U112" s="95">
        <f>R112/'סכום נכסי הקרן'!$C$42</f>
        <v>2.4473533034340562E-4</v>
      </c>
    </row>
    <row r="113" spans="2:21" s="136" customFormat="1">
      <c r="B113" s="87" t="s">
        <v>549</v>
      </c>
      <c r="C113" s="84" t="s">
        <v>550</v>
      </c>
      <c r="D113" s="97" t="s">
        <v>127</v>
      </c>
      <c r="E113" s="97" t="s">
        <v>314</v>
      </c>
      <c r="F113" s="84" t="s">
        <v>452</v>
      </c>
      <c r="G113" s="97" t="s">
        <v>365</v>
      </c>
      <c r="H113" s="84" t="s">
        <v>483</v>
      </c>
      <c r="I113" s="84" t="s">
        <v>366</v>
      </c>
      <c r="J113" s="84"/>
      <c r="K113" s="94">
        <v>2.3099999999988232</v>
      </c>
      <c r="L113" s="97" t="s">
        <v>169</v>
      </c>
      <c r="M113" s="98">
        <v>5.8499999999999996E-2</v>
      </c>
      <c r="N113" s="98">
        <v>9.6000000000256783E-3</v>
      </c>
      <c r="O113" s="94">
        <v>153456.05139099999</v>
      </c>
      <c r="P113" s="96">
        <v>121.82</v>
      </c>
      <c r="Q113" s="84"/>
      <c r="R113" s="94">
        <v>186.94016106199996</v>
      </c>
      <c r="S113" s="95">
        <v>1.4474567280090515E-4</v>
      </c>
      <c r="T113" s="95">
        <f t="shared" si="1"/>
        <v>3.5558352060728678E-3</v>
      </c>
      <c r="U113" s="95">
        <f>R113/'סכום נכסי הקרן'!$C$42</f>
        <v>8.6131752876503892E-4</v>
      </c>
    </row>
    <row r="114" spans="2:21" s="136" customFormat="1">
      <c r="B114" s="87" t="s">
        <v>551</v>
      </c>
      <c r="C114" s="84" t="s">
        <v>552</v>
      </c>
      <c r="D114" s="97" t="s">
        <v>127</v>
      </c>
      <c r="E114" s="97" t="s">
        <v>314</v>
      </c>
      <c r="F114" s="84" t="s">
        <v>452</v>
      </c>
      <c r="G114" s="97" t="s">
        <v>365</v>
      </c>
      <c r="H114" s="84" t="s">
        <v>483</v>
      </c>
      <c r="I114" s="84" t="s">
        <v>366</v>
      </c>
      <c r="J114" s="84"/>
      <c r="K114" s="94">
        <v>7.0900000000269321</v>
      </c>
      <c r="L114" s="97" t="s">
        <v>169</v>
      </c>
      <c r="M114" s="98">
        <v>2.2499999999999999E-2</v>
      </c>
      <c r="N114" s="98">
        <v>3.3200000000134657E-2</v>
      </c>
      <c r="O114" s="94">
        <v>107227.761102</v>
      </c>
      <c r="P114" s="96">
        <v>94.36</v>
      </c>
      <c r="Q114" s="94">
        <v>2.9033613560000004</v>
      </c>
      <c r="R114" s="94">
        <v>103.96522677999999</v>
      </c>
      <c r="S114" s="95">
        <v>5.8776091371368262E-4</v>
      </c>
      <c r="T114" s="95">
        <f t="shared" si="1"/>
        <v>1.977548384956541E-3</v>
      </c>
      <c r="U114" s="95">
        <f>R114/'סכום נכסי הקרן'!$C$42</f>
        <v>4.7901463066541143E-4</v>
      </c>
    </row>
    <row r="115" spans="2:21" s="136" customFormat="1">
      <c r="B115" s="87" t="s">
        <v>553</v>
      </c>
      <c r="C115" s="84" t="s">
        <v>554</v>
      </c>
      <c r="D115" s="97" t="s">
        <v>127</v>
      </c>
      <c r="E115" s="97" t="s">
        <v>314</v>
      </c>
      <c r="F115" s="84" t="s">
        <v>555</v>
      </c>
      <c r="G115" s="97" t="s">
        <v>429</v>
      </c>
      <c r="H115" s="84" t="s">
        <v>483</v>
      </c>
      <c r="I115" s="84" t="s">
        <v>167</v>
      </c>
      <c r="J115" s="84"/>
      <c r="K115" s="94">
        <v>1.9400000000052198</v>
      </c>
      <c r="L115" s="97" t="s">
        <v>169</v>
      </c>
      <c r="M115" s="98">
        <v>4.0500000000000001E-2</v>
      </c>
      <c r="N115" s="98">
        <v>8.1000000000410136E-3</v>
      </c>
      <c r="O115" s="94">
        <v>40947.693213999999</v>
      </c>
      <c r="P115" s="96">
        <v>131</v>
      </c>
      <c r="Q115" s="84"/>
      <c r="R115" s="94">
        <v>53.641481837999997</v>
      </c>
      <c r="S115" s="95">
        <v>2.8151489819517813E-4</v>
      </c>
      <c r="T115" s="95">
        <f t="shared" si="1"/>
        <v>1.0203279409940083E-3</v>
      </c>
      <c r="U115" s="95">
        <f>R115/'סכום נכסי הקרן'!$C$42</f>
        <v>2.4715046950600175E-4</v>
      </c>
    </row>
    <row r="116" spans="2:21" s="136" customFormat="1">
      <c r="B116" s="87" t="s">
        <v>556</v>
      </c>
      <c r="C116" s="84" t="s">
        <v>557</v>
      </c>
      <c r="D116" s="97" t="s">
        <v>127</v>
      </c>
      <c r="E116" s="97" t="s">
        <v>314</v>
      </c>
      <c r="F116" s="84" t="s">
        <v>555</v>
      </c>
      <c r="G116" s="97" t="s">
        <v>429</v>
      </c>
      <c r="H116" s="84" t="s">
        <v>483</v>
      </c>
      <c r="I116" s="84" t="s">
        <v>167</v>
      </c>
      <c r="J116" s="84"/>
      <c r="K116" s="94">
        <v>0.52999999999695491</v>
      </c>
      <c r="L116" s="97" t="s">
        <v>169</v>
      </c>
      <c r="M116" s="98">
        <v>4.2800000000000005E-2</v>
      </c>
      <c r="N116" s="98">
        <v>1.3999999996041458E-3</v>
      </c>
      <c r="O116" s="94">
        <v>10432.139952</v>
      </c>
      <c r="P116" s="96">
        <v>125.92</v>
      </c>
      <c r="Q116" s="84"/>
      <c r="R116" s="94">
        <v>13.136150768</v>
      </c>
      <c r="S116" s="95">
        <v>1.4584621449988309E-4</v>
      </c>
      <c r="T116" s="95">
        <f t="shared" si="1"/>
        <v>2.4986598442933757E-4</v>
      </c>
      <c r="U116" s="95">
        <f>R116/'סכום נכסי הקרן'!$C$42</f>
        <v>6.0524163736149949E-5</v>
      </c>
    </row>
    <row r="117" spans="2:21" s="136" customFormat="1">
      <c r="B117" s="87" t="s">
        <v>558</v>
      </c>
      <c r="C117" s="84" t="s">
        <v>559</v>
      </c>
      <c r="D117" s="97" t="s">
        <v>127</v>
      </c>
      <c r="E117" s="97" t="s">
        <v>314</v>
      </c>
      <c r="F117" s="84" t="s">
        <v>560</v>
      </c>
      <c r="G117" s="97" t="s">
        <v>365</v>
      </c>
      <c r="H117" s="84" t="s">
        <v>483</v>
      </c>
      <c r="I117" s="84" t="s">
        <v>167</v>
      </c>
      <c r="J117" s="84"/>
      <c r="K117" s="94">
        <v>6.6500000000168775</v>
      </c>
      <c r="L117" s="97" t="s">
        <v>169</v>
      </c>
      <c r="M117" s="98">
        <v>1.9599999999999999E-2</v>
      </c>
      <c r="N117" s="98">
        <v>2.3000000000023547E-2</v>
      </c>
      <c r="O117" s="94">
        <v>128527.46613</v>
      </c>
      <c r="P117" s="96">
        <v>99.12</v>
      </c>
      <c r="Q117" s="84"/>
      <c r="R117" s="94">
        <v>127.39643042900001</v>
      </c>
      <c r="S117" s="95">
        <v>1.9954811797247786E-4</v>
      </c>
      <c r="T117" s="95">
        <f t="shared" si="1"/>
        <v>2.4232391256858404E-3</v>
      </c>
      <c r="U117" s="95">
        <f>R117/'סכום נכסי הקרן'!$C$42</f>
        <v>5.8697274040649409E-4</v>
      </c>
    </row>
    <row r="118" spans="2:21" s="136" customFormat="1">
      <c r="B118" s="87" t="s">
        <v>561</v>
      </c>
      <c r="C118" s="84" t="s">
        <v>562</v>
      </c>
      <c r="D118" s="97" t="s">
        <v>127</v>
      </c>
      <c r="E118" s="97" t="s">
        <v>314</v>
      </c>
      <c r="F118" s="84" t="s">
        <v>560</v>
      </c>
      <c r="G118" s="97" t="s">
        <v>365</v>
      </c>
      <c r="H118" s="84" t="s">
        <v>483</v>
      </c>
      <c r="I118" s="84" t="s">
        <v>167</v>
      </c>
      <c r="J118" s="84"/>
      <c r="K118" s="94">
        <v>3.8399999999731214</v>
      </c>
      <c r="L118" s="97" t="s">
        <v>169</v>
      </c>
      <c r="M118" s="98">
        <v>2.75E-2</v>
      </c>
      <c r="N118" s="98">
        <v>1.349999999999116E-2</v>
      </c>
      <c r="O118" s="94">
        <v>52900.931553000009</v>
      </c>
      <c r="P118" s="96">
        <v>106.9</v>
      </c>
      <c r="Q118" s="84"/>
      <c r="R118" s="94">
        <v>56.551099702999998</v>
      </c>
      <c r="S118" s="95">
        <v>1.1372240063820491E-4</v>
      </c>
      <c r="T118" s="95">
        <f t="shared" si="1"/>
        <v>1.0756725046330341E-3</v>
      </c>
      <c r="U118" s="95">
        <f>R118/'סכום נכסי הקרן'!$C$42</f>
        <v>2.6055638964052672E-4</v>
      </c>
    </row>
    <row r="119" spans="2:21" s="136" customFormat="1">
      <c r="B119" s="87" t="s">
        <v>563</v>
      </c>
      <c r="C119" s="84" t="s">
        <v>564</v>
      </c>
      <c r="D119" s="97" t="s">
        <v>127</v>
      </c>
      <c r="E119" s="97" t="s">
        <v>314</v>
      </c>
      <c r="F119" s="84" t="s">
        <v>339</v>
      </c>
      <c r="G119" s="97" t="s">
        <v>316</v>
      </c>
      <c r="H119" s="84" t="s">
        <v>483</v>
      </c>
      <c r="I119" s="84" t="s">
        <v>167</v>
      </c>
      <c r="J119" s="84"/>
      <c r="K119" s="94">
        <v>4.1899999999957522</v>
      </c>
      <c r="L119" s="97" t="s">
        <v>169</v>
      </c>
      <c r="M119" s="98">
        <v>1.4199999999999999E-2</v>
      </c>
      <c r="N119" s="98">
        <v>2.4999999999968613E-2</v>
      </c>
      <c r="O119" s="94">
        <f>489916.0428/50000</f>
        <v>9.7983208560000001</v>
      </c>
      <c r="P119" s="96">
        <v>4877094</v>
      </c>
      <c r="Q119" s="84"/>
      <c r="R119" s="94">
        <v>477.87334063700001</v>
      </c>
      <c r="S119" s="95">
        <f>2311.68802340395%/50000</f>
        <v>4.6233760468078998E-4</v>
      </c>
      <c r="T119" s="95">
        <f t="shared" si="1"/>
        <v>9.0897474305541692E-3</v>
      </c>
      <c r="U119" s="95">
        <f>R119/'סכום נכסי הקרן'!$C$42</f>
        <v>2.2017777372281408E-3</v>
      </c>
    </row>
    <row r="120" spans="2:21" s="136" customFormat="1">
      <c r="B120" s="87" t="s">
        <v>565</v>
      </c>
      <c r="C120" s="84" t="s">
        <v>566</v>
      </c>
      <c r="D120" s="97" t="s">
        <v>127</v>
      </c>
      <c r="E120" s="97" t="s">
        <v>314</v>
      </c>
      <c r="F120" s="84" t="s">
        <v>339</v>
      </c>
      <c r="G120" s="97" t="s">
        <v>316</v>
      </c>
      <c r="H120" s="84" t="s">
        <v>483</v>
      </c>
      <c r="I120" s="84" t="s">
        <v>167</v>
      </c>
      <c r="J120" s="84"/>
      <c r="K120" s="94">
        <v>4.8400000000044905</v>
      </c>
      <c r="L120" s="97" t="s">
        <v>169</v>
      </c>
      <c r="M120" s="98">
        <v>1.5900000000000001E-2</v>
      </c>
      <c r="N120" s="98">
        <v>2.2500000000022755E-2</v>
      </c>
      <c r="O120" s="94">
        <f>339070.9413/50000</f>
        <v>6.7814188260000003</v>
      </c>
      <c r="P120" s="96">
        <v>4860000</v>
      </c>
      <c r="Q120" s="84"/>
      <c r="R120" s="94">
        <v>329.57695595299998</v>
      </c>
      <c r="S120" s="95">
        <f>2265.00294789579%/50000</f>
        <v>4.5300058957915802E-4</v>
      </c>
      <c r="T120" s="95">
        <f t="shared" si="1"/>
        <v>6.2689650871720843E-3</v>
      </c>
      <c r="U120" s="95">
        <f>R120/'סכום נכסי הקרן'!$C$42</f>
        <v>1.5185094932340113E-3</v>
      </c>
    </row>
    <row r="121" spans="2:21" s="136" customFormat="1">
      <c r="B121" s="87" t="s">
        <v>567</v>
      </c>
      <c r="C121" s="84" t="s">
        <v>568</v>
      </c>
      <c r="D121" s="97" t="s">
        <v>127</v>
      </c>
      <c r="E121" s="97" t="s">
        <v>314</v>
      </c>
      <c r="F121" s="84" t="s">
        <v>569</v>
      </c>
      <c r="G121" s="97" t="s">
        <v>570</v>
      </c>
      <c r="H121" s="84" t="s">
        <v>483</v>
      </c>
      <c r="I121" s="84" t="s">
        <v>366</v>
      </c>
      <c r="J121" s="84"/>
      <c r="K121" s="94">
        <v>5.1299999999990185</v>
      </c>
      <c r="L121" s="97" t="s">
        <v>169</v>
      </c>
      <c r="M121" s="98">
        <v>1.9400000000000001E-2</v>
      </c>
      <c r="N121" s="98">
        <v>1.4399999999983927E-2</v>
      </c>
      <c r="O121" s="94">
        <v>215568.19468099999</v>
      </c>
      <c r="P121" s="96">
        <v>103.9</v>
      </c>
      <c r="Q121" s="84"/>
      <c r="R121" s="94">
        <v>223.97535119399998</v>
      </c>
      <c r="S121" s="95">
        <v>3.5795697364483217E-4</v>
      </c>
      <c r="T121" s="95">
        <f t="shared" si="1"/>
        <v>4.2602907504932664E-3</v>
      </c>
      <c r="U121" s="95">
        <f>R121/'סכום נכסי הקרן'!$C$42</f>
        <v>1.0319553321167653E-3</v>
      </c>
    </row>
    <row r="122" spans="2:21" s="136" customFormat="1">
      <c r="B122" s="87" t="s">
        <v>571</v>
      </c>
      <c r="C122" s="84" t="s">
        <v>572</v>
      </c>
      <c r="D122" s="97" t="s">
        <v>127</v>
      </c>
      <c r="E122" s="97" t="s">
        <v>314</v>
      </c>
      <c r="F122" s="84" t="s">
        <v>569</v>
      </c>
      <c r="G122" s="97" t="s">
        <v>570</v>
      </c>
      <c r="H122" s="84" t="s">
        <v>483</v>
      </c>
      <c r="I122" s="84" t="s">
        <v>366</v>
      </c>
      <c r="J122" s="84"/>
      <c r="K122" s="94">
        <v>6.5799999999937668</v>
      </c>
      <c r="L122" s="97" t="s">
        <v>169</v>
      </c>
      <c r="M122" s="98">
        <v>1.23E-2</v>
      </c>
      <c r="N122" s="98">
        <v>1.7599999999983736E-2</v>
      </c>
      <c r="O122" s="94">
        <v>302481.70927300001</v>
      </c>
      <c r="P122" s="96">
        <v>97.58</v>
      </c>
      <c r="Q122" s="84"/>
      <c r="R122" s="94">
        <v>295.16164284799999</v>
      </c>
      <c r="S122" s="95">
        <v>2.8547294569551549E-4</v>
      </c>
      <c r="T122" s="95">
        <f t="shared" si="1"/>
        <v>5.6143428739912939E-3</v>
      </c>
      <c r="U122" s="95">
        <f>R122/'סכום נכסי הקרן'!$C$42</f>
        <v>1.3599426434630704E-3</v>
      </c>
    </row>
    <row r="123" spans="2:21" s="136" customFormat="1">
      <c r="B123" s="87" t="s">
        <v>573</v>
      </c>
      <c r="C123" s="84" t="s">
        <v>574</v>
      </c>
      <c r="D123" s="97" t="s">
        <v>127</v>
      </c>
      <c r="E123" s="97" t="s">
        <v>314</v>
      </c>
      <c r="F123" s="84" t="s">
        <v>575</v>
      </c>
      <c r="G123" s="97" t="s">
        <v>429</v>
      </c>
      <c r="H123" s="84" t="s">
        <v>483</v>
      </c>
      <c r="I123" s="84" t="s">
        <v>167</v>
      </c>
      <c r="J123" s="84"/>
      <c r="K123" s="94">
        <v>0.73999999999892918</v>
      </c>
      <c r="L123" s="97" t="s">
        <v>169</v>
      </c>
      <c r="M123" s="98">
        <v>3.6000000000000004E-2</v>
      </c>
      <c r="N123" s="98">
        <v>-2.7999999999875087E-3</v>
      </c>
      <c r="O123" s="94">
        <v>201952.96988399996</v>
      </c>
      <c r="P123" s="96">
        <v>110.99</v>
      </c>
      <c r="Q123" s="84"/>
      <c r="R123" s="94">
        <v>224.14759042600002</v>
      </c>
      <c r="S123" s="95">
        <v>4.8814868769578827E-4</v>
      </c>
      <c r="T123" s="95">
        <f t="shared" si="1"/>
        <v>4.2635669556785692E-3</v>
      </c>
      <c r="U123" s="95">
        <f>R123/'סכום נכסי הקרן'!$C$42</f>
        <v>1.0327489158433432E-3</v>
      </c>
    </row>
    <row r="124" spans="2:21" s="136" customFormat="1">
      <c r="B124" s="87" t="s">
        <v>576</v>
      </c>
      <c r="C124" s="84" t="s">
        <v>577</v>
      </c>
      <c r="D124" s="97" t="s">
        <v>127</v>
      </c>
      <c r="E124" s="97" t="s">
        <v>314</v>
      </c>
      <c r="F124" s="84" t="s">
        <v>575</v>
      </c>
      <c r="G124" s="97" t="s">
        <v>429</v>
      </c>
      <c r="H124" s="84" t="s">
        <v>483</v>
      </c>
      <c r="I124" s="84" t="s">
        <v>167</v>
      </c>
      <c r="J124" s="84"/>
      <c r="K124" s="94">
        <v>7.1999999999588562</v>
      </c>
      <c r="L124" s="97" t="s">
        <v>169</v>
      </c>
      <c r="M124" s="98">
        <v>2.2499999999999999E-2</v>
      </c>
      <c r="N124" s="98">
        <v>2.3299999999931854E-2</v>
      </c>
      <c r="O124" s="94">
        <v>76620.501971999998</v>
      </c>
      <c r="P124" s="96">
        <v>101.51</v>
      </c>
      <c r="Q124" s="84"/>
      <c r="R124" s="94">
        <v>77.777471740999999</v>
      </c>
      <c r="S124" s="95">
        <v>1.872830118812107E-4</v>
      </c>
      <c r="T124" s="95">
        <f t="shared" si="1"/>
        <v>1.4794245960035367E-3</v>
      </c>
      <c r="U124" s="95">
        <f>R124/'סכום נכסי הקרן'!$C$42</f>
        <v>3.5835584698855973E-4</v>
      </c>
    </row>
    <row r="125" spans="2:21" s="136" customFormat="1">
      <c r="B125" s="87" t="s">
        <v>578</v>
      </c>
      <c r="C125" s="84" t="s">
        <v>579</v>
      </c>
      <c r="D125" s="97" t="s">
        <v>127</v>
      </c>
      <c r="E125" s="97" t="s">
        <v>314</v>
      </c>
      <c r="F125" s="84" t="s">
        <v>580</v>
      </c>
      <c r="G125" s="97" t="s">
        <v>581</v>
      </c>
      <c r="H125" s="84" t="s">
        <v>483</v>
      </c>
      <c r="I125" s="84" t="s">
        <v>366</v>
      </c>
      <c r="J125" s="84"/>
      <c r="K125" s="94">
        <v>3.6800000000068764</v>
      </c>
      <c r="L125" s="97" t="s">
        <v>169</v>
      </c>
      <c r="M125" s="98">
        <v>1.8000000000000002E-2</v>
      </c>
      <c r="N125" s="98">
        <v>1.7699999999991722E-2</v>
      </c>
      <c r="O125" s="94">
        <v>155493.98240199999</v>
      </c>
      <c r="P125" s="96">
        <v>101</v>
      </c>
      <c r="Q125" s="84"/>
      <c r="R125" s="94">
        <v>157.046614269</v>
      </c>
      <c r="S125" s="95">
        <v>1.8621795796135889E-4</v>
      </c>
      <c r="T125" s="95">
        <f t="shared" si="1"/>
        <v>2.9872226323109249E-3</v>
      </c>
      <c r="U125" s="95">
        <f>R125/'סכום נכסי הקרן'!$C$42</f>
        <v>7.2358449321239843E-4</v>
      </c>
    </row>
    <row r="126" spans="2:21" s="136" customFormat="1">
      <c r="B126" s="87" t="s">
        <v>582</v>
      </c>
      <c r="C126" s="84" t="s">
        <v>583</v>
      </c>
      <c r="D126" s="97" t="s">
        <v>127</v>
      </c>
      <c r="E126" s="97" t="s">
        <v>314</v>
      </c>
      <c r="F126" s="84" t="s">
        <v>584</v>
      </c>
      <c r="G126" s="97" t="s">
        <v>316</v>
      </c>
      <c r="H126" s="84" t="s">
        <v>585</v>
      </c>
      <c r="I126" s="84" t="s">
        <v>167</v>
      </c>
      <c r="J126" s="84"/>
      <c r="K126" s="94">
        <v>1.4800000000433056</v>
      </c>
      <c r="L126" s="97" t="s">
        <v>169</v>
      </c>
      <c r="M126" s="98">
        <v>4.1500000000000002E-2</v>
      </c>
      <c r="N126" s="98">
        <v>6.7000000004585267E-3</v>
      </c>
      <c r="O126" s="94">
        <v>14082.934735000001</v>
      </c>
      <c r="P126" s="96">
        <v>111.5</v>
      </c>
      <c r="Q126" s="84"/>
      <c r="R126" s="94">
        <v>15.702471784</v>
      </c>
      <c r="S126" s="95">
        <v>4.680348538526729E-5</v>
      </c>
      <c r="T126" s="95">
        <f t="shared" si="1"/>
        <v>2.9868061348997579E-4</v>
      </c>
      <c r="U126" s="95">
        <f>R126/'סכום נכסי הקרן'!$C$42</f>
        <v>7.2348360650080091E-5</v>
      </c>
    </row>
    <row r="127" spans="2:21" s="136" customFormat="1">
      <c r="B127" s="87" t="s">
        <v>586</v>
      </c>
      <c r="C127" s="84" t="s">
        <v>587</v>
      </c>
      <c r="D127" s="97" t="s">
        <v>127</v>
      </c>
      <c r="E127" s="97" t="s">
        <v>314</v>
      </c>
      <c r="F127" s="84" t="s">
        <v>588</v>
      </c>
      <c r="G127" s="97" t="s">
        <v>581</v>
      </c>
      <c r="H127" s="84" t="s">
        <v>585</v>
      </c>
      <c r="I127" s="84" t="s">
        <v>366</v>
      </c>
      <c r="J127" s="84"/>
      <c r="K127" s="94">
        <v>2.2500000000038618</v>
      </c>
      <c r="L127" s="97" t="s">
        <v>169</v>
      </c>
      <c r="M127" s="98">
        <v>2.8500000000000001E-2</v>
      </c>
      <c r="N127" s="98">
        <v>2.5499999999961376E-2</v>
      </c>
      <c r="O127" s="94">
        <v>63093.437063999998</v>
      </c>
      <c r="P127" s="96">
        <v>102.6</v>
      </c>
      <c r="Q127" s="84"/>
      <c r="R127" s="94">
        <v>64.733866895000006</v>
      </c>
      <c r="S127" s="95">
        <v>2.1634506101771072E-4</v>
      </c>
      <c r="T127" s="95">
        <f t="shared" si="1"/>
        <v>1.2313189505284217E-3</v>
      </c>
      <c r="U127" s="95">
        <f>R127/'סכום נכסי הקרן'!$C$42</f>
        <v>2.9825808400215498E-4</v>
      </c>
    </row>
    <row r="128" spans="2:21" s="136" customFormat="1">
      <c r="B128" s="87" t="s">
        <v>589</v>
      </c>
      <c r="C128" s="84" t="s">
        <v>590</v>
      </c>
      <c r="D128" s="97" t="s">
        <v>127</v>
      </c>
      <c r="E128" s="97" t="s">
        <v>314</v>
      </c>
      <c r="F128" s="84" t="s">
        <v>350</v>
      </c>
      <c r="G128" s="97" t="s">
        <v>316</v>
      </c>
      <c r="H128" s="84" t="s">
        <v>585</v>
      </c>
      <c r="I128" s="84" t="s">
        <v>167</v>
      </c>
      <c r="J128" s="84"/>
      <c r="K128" s="94">
        <v>2.4100000000001445</v>
      </c>
      <c r="L128" s="97" t="s">
        <v>169</v>
      </c>
      <c r="M128" s="98">
        <v>2.7999999999999997E-2</v>
      </c>
      <c r="N128" s="98">
        <v>1.8699999999986051E-2</v>
      </c>
      <c r="O128" s="94">
        <f>394601.1699/50000</f>
        <v>7.8920233979999992</v>
      </c>
      <c r="P128" s="96">
        <v>5266854</v>
      </c>
      <c r="Q128" s="84"/>
      <c r="R128" s="94">
        <v>415.66135213399997</v>
      </c>
      <c r="S128" s="95">
        <f>2231.02374568892%/50000</f>
        <v>4.4620474913778394E-4</v>
      </c>
      <c r="T128" s="95">
        <f t="shared" si="1"/>
        <v>7.9063977549036785E-3</v>
      </c>
      <c r="U128" s="95">
        <f>R128/'סכום נכסי הקרן'!$C$42</f>
        <v>1.9151390829520733E-3</v>
      </c>
    </row>
    <row r="129" spans="2:21" s="136" customFormat="1">
      <c r="B129" s="87" t="s">
        <v>591</v>
      </c>
      <c r="C129" s="84" t="s">
        <v>592</v>
      </c>
      <c r="D129" s="97" t="s">
        <v>127</v>
      </c>
      <c r="E129" s="97" t="s">
        <v>314</v>
      </c>
      <c r="F129" s="84" t="s">
        <v>350</v>
      </c>
      <c r="G129" s="97" t="s">
        <v>316</v>
      </c>
      <c r="H129" s="84" t="s">
        <v>585</v>
      </c>
      <c r="I129" s="84" t="s">
        <v>167</v>
      </c>
      <c r="J129" s="84"/>
      <c r="K129" s="94">
        <v>3.6599999999642621</v>
      </c>
      <c r="L129" s="97" t="s">
        <v>169</v>
      </c>
      <c r="M129" s="98">
        <v>1.49E-2</v>
      </c>
      <c r="N129" s="98">
        <v>2.3999999999651345E-2</v>
      </c>
      <c r="O129" s="94">
        <f>46635.7764/50000</f>
        <v>0.93271552800000002</v>
      </c>
      <c r="P129" s="96">
        <v>4920095</v>
      </c>
      <c r="Q129" s="84"/>
      <c r="R129" s="94">
        <v>45.890490153999998</v>
      </c>
      <c r="S129" s="95">
        <f>771.094186507937%/50000</f>
        <v>1.542188373015874E-4</v>
      </c>
      <c r="T129" s="95">
        <f t="shared" si="1"/>
        <v>8.728944042121268E-4</v>
      </c>
      <c r="U129" s="95">
        <f>R129/'סכום נכסי הקרן'!$C$42</f>
        <v>2.1143815940198357E-4</v>
      </c>
    </row>
    <row r="130" spans="2:21" s="136" customFormat="1">
      <c r="B130" s="87" t="s">
        <v>593</v>
      </c>
      <c r="C130" s="84" t="s">
        <v>594</v>
      </c>
      <c r="D130" s="97" t="s">
        <v>127</v>
      </c>
      <c r="E130" s="97" t="s">
        <v>314</v>
      </c>
      <c r="F130" s="84" t="s">
        <v>350</v>
      </c>
      <c r="G130" s="97" t="s">
        <v>316</v>
      </c>
      <c r="H130" s="84" t="s">
        <v>585</v>
      </c>
      <c r="I130" s="84" t="s">
        <v>167</v>
      </c>
      <c r="J130" s="84"/>
      <c r="K130" s="94">
        <v>5.2199999999754656</v>
      </c>
      <c r="L130" s="97" t="s">
        <v>169</v>
      </c>
      <c r="M130" s="98">
        <v>2.2000000000000002E-2</v>
      </c>
      <c r="N130" s="98">
        <v>1.6899999999909324E-2</v>
      </c>
      <c r="O130" s="94">
        <f>90146.475/50000</f>
        <v>1.8029295000000001</v>
      </c>
      <c r="P130" s="96">
        <v>5199480</v>
      </c>
      <c r="Q130" s="84"/>
      <c r="R130" s="94">
        <v>93.742955065000004</v>
      </c>
      <c r="S130" s="95">
        <f>1790.75238379023%/50000</f>
        <v>3.5815047675804597E-4</v>
      </c>
      <c r="T130" s="95">
        <f t="shared" si="1"/>
        <v>1.7831080172808946E-3</v>
      </c>
      <c r="U130" s="95">
        <f>R130/'סכום נכסי הקרן'!$C$42</f>
        <v>4.3191602027634453E-4</v>
      </c>
    </row>
    <row r="131" spans="2:21" s="136" customFormat="1">
      <c r="B131" s="87" t="s">
        <v>595</v>
      </c>
      <c r="C131" s="84" t="s">
        <v>596</v>
      </c>
      <c r="D131" s="97" t="s">
        <v>127</v>
      </c>
      <c r="E131" s="97" t="s">
        <v>314</v>
      </c>
      <c r="F131" s="84" t="s">
        <v>597</v>
      </c>
      <c r="G131" s="97" t="s">
        <v>365</v>
      </c>
      <c r="H131" s="84" t="s">
        <v>585</v>
      </c>
      <c r="I131" s="84" t="s">
        <v>167</v>
      </c>
      <c r="J131" s="84"/>
      <c r="K131" s="94">
        <v>5.4200000000540447</v>
      </c>
      <c r="L131" s="97" t="s">
        <v>169</v>
      </c>
      <c r="M131" s="98">
        <v>2.5000000000000001E-2</v>
      </c>
      <c r="N131" s="98">
        <v>2.5500000000183487E-2</v>
      </c>
      <c r="O131" s="94">
        <v>29593.598667999999</v>
      </c>
      <c r="P131" s="96">
        <v>101.29</v>
      </c>
      <c r="Q131" s="84"/>
      <c r="R131" s="94">
        <v>29.975356038999998</v>
      </c>
      <c r="S131" s="95">
        <v>1.2377290229375788E-4</v>
      </c>
      <c r="T131" s="95">
        <f t="shared" si="1"/>
        <v>5.7016868773689935E-4</v>
      </c>
      <c r="U131" s="95">
        <f>R131/'סכום נכסי הקרן'!$C$42</f>
        <v>1.381099675997436E-4</v>
      </c>
    </row>
    <row r="132" spans="2:21" s="136" customFormat="1">
      <c r="B132" s="87" t="s">
        <v>598</v>
      </c>
      <c r="C132" s="84" t="s">
        <v>599</v>
      </c>
      <c r="D132" s="97" t="s">
        <v>127</v>
      </c>
      <c r="E132" s="97" t="s">
        <v>314</v>
      </c>
      <c r="F132" s="84" t="s">
        <v>597</v>
      </c>
      <c r="G132" s="97" t="s">
        <v>365</v>
      </c>
      <c r="H132" s="84" t="s">
        <v>585</v>
      </c>
      <c r="I132" s="84" t="s">
        <v>167</v>
      </c>
      <c r="J132" s="84"/>
      <c r="K132" s="94">
        <v>7.310000000017598</v>
      </c>
      <c r="L132" s="97" t="s">
        <v>169</v>
      </c>
      <c r="M132" s="98">
        <v>1.9E-2</v>
      </c>
      <c r="N132" s="98">
        <v>3.1800000000089888E-2</v>
      </c>
      <c r="O132" s="94">
        <v>142691.30032099999</v>
      </c>
      <c r="P132" s="96">
        <v>92</v>
      </c>
      <c r="Q132" s="84"/>
      <c r="R132" s="94">
        <v>131.275995599</v>
      </c>
      <c r="S132" s="95">
        <v>5.759571090478004E-4</v>
      </c>
      <c r="T132" s="95">
        <f t="shared" si="1"/>
        <v>2.4970332977747624E-3</v>
      </c>
      <c r="U132" s="95">
        <f>R132/'סכום נכסי הקרן'!$C$42</f>
        <v>6.048476446856183E-4</v>
      </c>
    </row>
    <row r="133" spans="2:21" s="136" customFormat="1">
      <c r="B133" s="87" t="s">
        <v>600</v>
      </c>
      <c r="C133" s="84" t="s">
        <v>601</v>
      </c>
      <c r="D133" s="97" t="s">
        <v>127</v>
      </c>
      <c r="E133" s="97" t="s">
        <v>314</v>
      </c>
      <c r="F133" s="84" t="s">
        <v>602</v>
      </c>
      <c r="G133" s="97" t="s">
        <v>365</v>
      </c>
      <c r="H133" s="84" t="s">
        <v>585</v>
      </c>
      <c r="I133" s="84" t="s">
        <v>167</v>
      </c>
      <c r="J133" s="84"/>
      <c r="K133" s="94">
        <v>1.4800000000049198</v>
      </c>
      <c r="L133" s="97" t="s">
        <v>169</v>
      </c>
      <c r="M133" s="98">
        <v>4.5999999999999999E-2</v>
      </c>
      <c r="N133" s="98">
        <v>1.0099999999975401E-2</v>
      </c>
      <c r="O133" s="94">
        <v>50030.015274999998</v>
      </c>
      <c r="P133" s="96">
        <v>130.01</v>
      </c>
      <c r="Q133" s="84"/>
      <c r="R133" s="94">
        <v>65.044024116000003</v>
      </c>
      <c r="S133" s="95">
        <v>1.7365818461065934E-4</v>
      </c>
      <c r="T133" s="95">
        <f t="shared" si="1"/>
        <v>1.2372185280166627E-3</v>
      </c>
      <c r="U133" s="95">
        <f>R133/'סכום נכסי הקרן'!$C$42</f>
        <v>2.9968711802888694E-4</v>
      </c>
    </row>
    <row r="134" spans="2:21" s="136" customFormat="1">
      <c r="B134" s="87" t="s">
        <v>603</v>
      </c>
      <c r="C134" s="84" t="s">
        <v>604</v>
      </c>
      <c r="D134" s="97" t="s">
        <v>127</v>
      </c>
      <c r="E134" s="97" t="s">
        <v>314</v>
      </c>
      <c r="F134" s="84" t="s">
        <v>605</v>
      </c>
      <c r="G134" s="97" t="s">
        <v>316</v>
      </c>
      <c r="H134" s="84" t="s">
        <v>585</v>
      </c>
      <c r="I134" s="84" t="s">
        <v>366</v>
      </c>
      <c r="J134" s="84"/>
      <c r="K134" s="94">
        <v>1.9899999999997415</v>
      </c>
      <c r="L134" s="97" t="s">
        <v>169</v>
      </c>
      <c r="M134" s="98">
        <v>0.02</v>
      </c>
      <c r="N134" s="98">
        <v>3.9000000000146496E-3</v>
      </c>
      <c r="O134" s="94">
        <v>108647.58816436182</v>
      </c>
      <c r="P134" s="96">
        <v>105.37</v>
      </c>
      <c r="Q134" s="94">
        <v>1.5122100000000001</v>
      </c>
      <c r="R134" s="94">
        <v>116.039013197</v>
      </c>
      <c r="S134" s="95">
        <v>2.5781498772309449E-4</v>
      </c>
      <c r="T134" s="95">
        <f t="shared" si="1"/>
        <v>2.2072068733641455E-3</v>
      </c>
      <c r="U134" s="95">
        <f>R134/'סכום נכסי הקרן'!$C$42</f>
        <v>5.3464400329700083E-4</v>
      </c>
    </row>
    <row r="135" spans="2:21" s="136" customFormat="1">
      <c r="B135" s="87" t="s">
        <v>606</v>
      </c>
      <c r="C135" s="84" t="s">
        <v>607</v>
      </c>
      <c r="D135" s="97" t="s">
        <v>127</v>
      </c>
      <c r="E135" s="97" t="s">
        <v>314</v>
      </c>
      <c r="F135" s="84" t="s">
        <v>537</v>
      </c>
      <c r="G135" s="97" t="s">
        <v>365</v>
      </c>
      <c r="H135" s="84" t="s">
        <v>585</v>
      </c>
      <c r="I135" s="84" t="s">
        <v>366</v>
      </c>
      <c r="J135" s="84"/>
      <c r="K135" s="94">
        <v>6.8099999998468057</v>
      </c>
      <c r="L135" s="97" t="s">
        <v>169</v>
      </c>
      <c r="M135" s="98">
        <v>2.81E-2</v>
      </c>
      <c r="N135" s="98">
        <v>3.1799999999208663E-2</v>
      </c>
      <c r="O135" s="94">
        <v>19874.327270000002</v>
      </c>
      <c r="P135" s="96">
        <v>99.19</v>
      </c>
      <c r="Q135" s="84"/>
      <c r="R135" s="94">
        <v>19.713345141999998</v>
      </c>
      <c r="S135" s="95">
        <v>3.796280812040014E-5</v>
      </c>
      <c r="T135" s="95">
        <f t="shared" si="1"/>
        <v>3.7497243121632301E-4</v>
      </c>
      <c r="U135" s="95">
        <f>R135/'סכום נכסי הקרן'!$C$42</f>
        <v>9.0828260898782333E-5</v>
      </c>
    </row>
    <row r="136" spans="2:21" s="136" customFormat="1">
      <c r="B136" s="87" t="s">
        <v>608</v>
      </c>
      <c r="C136" s="84" t="s">
        <v>609</v>
      </c>
      <c r="D136" s="97" t="s">
        <v>127</v>
      </c>
      <c r="E136" s="97" t="s">
        <v>314</v>
      </c>
      <c r="F136" s="84" t="s">
        <v>537</v>
      </c>
      <c r="G136" s="97" t="s">
        <v>365</v>
      </c>
      <c r="H136" s="84" t="s">
        <v>585</v>
      </c>
      <c r="I136" s="84" t="s">
        <v>366</v>
      </c>
      <c r="J136" s="84"/>
      <c r="K136" s="94">
        <v>4.9700000000084872</v>
      </c>
      <c r="L136" s="97" t="s">
        <v>169</v>
      </c>
      <c r="M136" s="98">
        <v>3.7000000000000005E-2</v>
      </c>
      <c r="N136" s="98">
        <v>2.3500000000018454E-2</v>
      </c>
      <c r="O136" s="94">
        <v>126333.79120899999</v>
      </c>
      <c r="P136" s="96">
        <v>107.25</v>
      </c>
      <c r="Q136" s="84"/>
      <c r="R136" s="94">
        <v>135.49299070500001</v>
      </c>
      <c r="S136" s="95">
        <v>1.8669769030498883E-4</v>
      </c>
      <c r="T136" s="95">
        <f t="shared" si="1"/>
        <v>2.5772458084336075E-3</v>
      </c>
      <c r="U136" s="95">
        <f>R136/'סכום נכסי הקרן'!$C$42</f>
        <v>6.2427724067440934E-4</v>
      </c>
    </row>
    <row r="137" spans="2:21" s="136" customFormat="1">
      <c r="B137" s="87" t="s">
        <v>610</v>
      </c>
      <c r="C137" s="84" t="s">
        <v>611</v>
      </c>
      <c r="D137" s="97" t="s">
        <v>127</v>
      </c>
      <c r="E137" s="97" t="s">
        <v>314</v>
      </c>
      <c r="F137" s="84" t="s">
        <v>322</v>
      </c>
      <c r="G137" s="97" t="s">
        <v>316</v>
      </c>
      <c r="H137" s="84" t="s">
        <v>585</v>
      </c>
      <c r="I137" s="84" t="s">
        <v>366</v>
      </c>
      <c r="J137" s="84"/>
      <c r="K137" s="94">
        <v>2.8400000000018726</v>
      </c>
      <c r="L137" s="97" t="s">
        <v>169</v>
      </c>
      <c r="M137" s="98">
        <v>4.4999999999999998E-2</v>
      </c>
      <c r="N137" s="98">
        <v>1.0500000000006688E-2</v>
      </c>
      <c r="O137" s="94">
        <v>559968.96467899997</v>
      </c>
      <c r="P137" s="96">
        <v>133.24</v>
      </c>
      <c r="Q137" s="94">
        <v>1.3413199999999998</v>
      </c>
      <c r="R137" s="94">
        <v>747.44398998999998</v>
      </c>
      <c r="S137" s="95">
        <v>3.290094767742458E-4</v>
      </c>
      <c r="T137" s="95">
        <f t="shared" si="1"/>
        <v>1.4217317665049753E-2</v>
      </c>
      <c r="U137" s="95">
        <f>R137/'סכום נכסי הקרן'!$C$42</f>
        <v>3.4438111462573905E-3</v>
      </c>
    </row>
    <row r="138" spans="2:21" s="136" customFormat="1">
      <c r="B138" s="87" t="s">
        <v>612</v>
      </c>
      <c r="C138" s="84" t="s">
        <v>613</v>
      </c>
      <c r="D138" s="97" t="s">
        <v>127</v>
      </c>
      <c r="E138" s="97" t="s">
        <v>314</v>
      </c>
      <c r="F138" s="84" t="s">
        <v>614</v>
      </c>
      <c r="G138" s="97" t="s">
        <v>365</v>
      </c>
      <c r="H138" s="84" t="s">
        <v>585</v>
      </c>
      <c r="I138" s="84" t="s">
        <v>167</v>
      </c>
      <c r="J138" s="84"/>
      <c r="K138" s="94">
        <v>2.8599998413615908</v>
      </c>
      <c r="L138" s="97" t="s">
        <v>169</v>
      </c>
      <c r="M138" s="98">
        <v>4.9500000000000002E-2</v>
      </c>
      <c r="N138" s="98">
        <v>1.0599999420843902E-2</v>
      </c>
      <c r="O138" s="94">
        <v>6.9814100000000003</v>
      </c>
      <c r="P138" s="96">
        <v>113.75</v>
      </c>
      <c r="Q138" s="84"/>
      <c r="R138" s="94">
        <v>7.9425910000000006E-3</v>
      </c>
      <c r="S138" s="95">
        <v>1.1290837866933127E-8</v>
      </c>
      <c r="T138" s="95">
        <f t="shared" si="1"/>
        <v>1.5107799493053115E-7</v>
      </c>
      <c r="U138" s="95">
        <f>R138/'סכום נכסי הקרן'!$C$42</f>
        <v>3.6595094458287885E-8</v>
      </c>
    </row>
    <row r="139" spans="2:21" s="136" customFormat="1">
      <c r="B139" s="87" t="s">
        <v>615</v>
      </c>
      <c r="C139" s="84" t="s">
        <v>616</v>
      </c>
      <c r="D139" s="97" t="s">
        <v>127</v>
      </c>
      <c r="E139" s="97" t="s">
        <v>314</v>
      </c>
      <c r="F139" s="84" t="s">
        <v>617</v>
      </c>
      <c r="G139" s="97" t="s">
        <v>397</v>
      </c>
      <c r="H139" s="84" t="s">
        <v>585</v>
      </c>
      <c r="I139" s="84" t="s">
        <v>366</v>
      </c>
      <c r="J139" s="84"/>
      <c r="K139" s="94">
        <v>1</v>
      </c>
      <c r="L139" s="97" t="s">
        <v>169</v>
      </c>
      <c r="M139" s="98">
        <v>4.5999999999999999E-2</v>
      </c>
      <c r="N139" s="98">
        <v>4.0999999997334757E-3</v>
      </c>
      <c r="O139" s="94">
        <v>8335.3361582366997</v>
      </c>
      <c r="P139" s="96">
        <v>107.9</v>
      </c>
      <c r="Q139" s="141">
        <v>9.0302477652216009</v>
      </c>
      <c r="R139" s="94">
        <v>18.384779688999998</v>
      </c>
      <c r="S139" s="95">
        <v>7.7740280245438602E-5</v>
      </c>
      <c r="T139" s="95">
        <f t="shared" si="1"/>
        <v>3.4970145795668863E-4</v>
      </c>
      <c r="U139" s="95">
        <f>R139/'סכום נכסי הקרן'!$C$42</f>
        <v>8.4706961407652421E-5</v>
      </c>
    </row>
    <row r="140" spans="2:21" s="136" customFormat="1">
      <c r="B140" s="87" t="s">
        <v>618</v>
      </c>
      <c r="C140" s="84" t="s">
        <v>619</v>
      </c>
      <c r="D140" s="97" t="s">
        <v>127</v>
      </c>
      <c r="E140" s="97" t="s">
        <v>314</v>
      </c>
      <c r="F140" s="84" t="s">
        <v>617</v>
      </c>
      <c r="G140" s="97" t="s">
        <v>397</v>
      </c>
      <c r="H140" s="84" t="s">
        <v>585</v>
      </c>
      <c r="I140" s="84" t="s">
        <v>366</v>
      </c>
      <c r="J140" s="84"/>
      <c r="K140" s="94">
        <v>3.1100000000033727</v>
      </c>
      <c r="L140" s="97" t="s">
        <v>169</v>
      </c>
      <c r="M140" s="98">
        <v>1.9799999999999998E-2</v>
      </c>
      <c r="N140" s="98">
        <v>1.1500000000024093E-2</v>
      </c>
      <c r="O140" s="94">
        <v>279502.218398</v>
      </c>
      <c r="P140" s="96">
        <v>102.95</v>
      </c>
      <c r="Q140" s="141">
        <v>2.7776844857321996</v>
      </c>
      <c r="R140" s="94">
        <v>290.52523228199999</v>
      </c>
      <c r="S140" s="95">
        <v>3.3446528538761701E-4</v>
      </c>
      <c r="T140" s="95">
        <f t="shared" ref="T140:T167" si="2">R140/$R$11</f>
        <v>5.5261525577599774E-3</v>
      </c>
      <c r="U140" s="95">
        <f>R140/'סכום נכסי הקרן'!$C$42</f>
        <v>1.3385806115253597E-3</v>
      </c>
    </row>
    <row r="141" spans="2:21" s="136" customFormat="1">
      <c r="B141" s="87" t="s">
        <v>620</v>
      </c>
      <c r="C141" s="84" t="s">
        <v>621</v>
      </c>
      <c r="D141" s="97" t="s">
        <v>127</v>
      </c>
      <c r="E141" s="97" t="s">
        <v>314</v>
      </c>
      <c r="F141" s="84" t="s">
        <v>575</v>
      </c>
      <c r="G141" s="97" t="s">
        <v>429</v>
      </c>
      <c r="H141" s="84" t="s">
        <v>585</v>
      </c>
      <c r="I141" s="84" t="s">
        <v>366</v>
      </c>
      <c r="J141" s="84"/>
      <c r="K141" s="94">
        <v>0.23000000003172716</v>
      </c>
      <c r="L141" s="97" t="s">
        <v>169</v>
      </c>
      <c r="M141" s="98">
        <v>4.4999999999999998E-2</v>
      </c>
      <c r="N141" s="98">
        <v>2.620000000107079E-2</v>
      </c>
      <c r="O141" s="94">
        <v>7978.1541200000001</v>
      </c>
      <c r="P141" s="96">
        <v>126.42</v>
      </c>
      <c r="Q141" s="84"/>
      <c r="R141" s="94">
        <v>10.085982916000001</v>
      </c>
      <c r="S141" s="95">
        <v>1.5293756993528591E-4</v>
      </c>
      <c r="T141" s="95">
        <f t="shared" si="2"/>
        <v>1.9184798460009734E-4</v>
      </c>
      <c r="U141" s="95">
        <f>R141/'סכום נכסי הקרן'!$C$42</f>
        <v>4.6470666501107499E-5</v>
      </c>
    </row>
    <row r="142" spans="2:21" s="136" customFormat="1">
      <c r="B142" s="87" t="s">
        <v>622</v>
      </c>
      <c r="C142" s="84" t="s">
        <v>623</v>
      </c>
      <c r="D142" s="97" t="s">
        <v>127</v>
      </c>
      <c r="E142" s="97" t="s">
        <v>314</v>
      </c>
      <c r="F142" s="84" t="s">
        <v>624</v>
      </c>
      <c r="G142" s="97" t="s">
        <v>365</v>
      </c>
      <c r="H142" s="84" t="s">
        <v>585</v>
      </c>
      <c r="I142" s="84" t="s">
        <v>167</v>
      </c>
      <c r="J142" s="84"/>
      <c r="K142" s="94">
        <v>0.99000000000419863</v>
      </c>
      <c r="L142" s="97" t="s">
        <v>169</v>
      </c>
      <c r="M142" s="98">
        <v>4.4999999999999998E-2</v>
      </c>
      <c r="N142" s="98">
        <v>5.9000000000419862E-3</v>
      </c>
      <c r="O142" s="94">
        <v>84729.657643999992</v>
      </c>
      <c r="P142" s="96">
        <v>112.44</v>
      </c>
      <c r="Q142" s="84"/>
      <c r="R142" s="94">
        <v>95.270026639999998</v>
      </c>
      <c r="S142" s="95">
        <v>2.4382635293237407E-4</v>
      </c>
      <c r="T142" s="95">
        <f t="shared" si="2"/>
        <v>1.8121548247605204E-3</v>
      </c>
      <c r="U142" s="95">
        <f>R142/'סכום נכסי הקרן'!$C$42</f>
        <v>4.3895192688814055E-4</v>
      </c>
    </row>
    <row r="143" spans="2:21" s="136" customFormat="1">
      <c r="B143" s="87" t="s">
        <v>625</v>
      </c>
      <c r="C143" s="84" t="s">
        <v>626</v>
      </c>
      <c r="D143" s="97" t="s">
        <v>127</v>
      </c>
      <c r="E143" s="97" t="s">
        <v>314</v>
      </c>
      <c r="F143" s="84" t="s">
        <v>624</v>
      </c>
      <c r="G143" s="97" t="s">
        <v>365</v>
      </c>
      <c r="H143" s="84" t="s">
        <v>585</v>
      </c>
      <c r="I143" s="84" t="s">
        <v>167</v>
      </c>
      <c r="J143" s="84"/>
      <c r="K143" s="94">
        <v>3.1599999975460817</v>
      </c>
      <c r="L143" s="97" t="s">
        <v>169</v>
      </c>
      <c r="M143" s="98">
        <v>3.3000000000000002E-2</v>
      </c>
      <c r="N143" s="98">
        <v>1.5199999979236078E-2</v>
      </c>
      <c r="O143" s="94">
        <v>199.74173500000001</v>
      </c>
      <c r="P143" s="96">
        <v>106.09</v>
      </c>
      <c r="Q143" s="84"/>
      <c r="R143" s="94">
        <v>0.211906022</v>
      </c>
      <c r="S143" s="95">
        <v>3.328914207831255E-7</v>
      </c>
      <c r="T143" s="95">
        <f t="shared" si="2"/>
        <v>4.0307170440307225E-6</v>
      </c>
      <c r="U143" s="95">
        <f>R143/'סכום נכסי הקרן'!$C$42</f>
        <v>9.763464959192826E-7</v>
      </c>
    </row>
    <row r="144" spans="2:21" s="136" customFormat="1">
      <c r="B144" s="87" t="s">
        <v>627</v>
      </c>
      <c r="C144" s="84" t="s">
        <v>628</v>
      </c>
      <c r="D144" s="97" t="s">
        <v>127</v>
      </c>
      <c r="E144" s="97" t="s">
        <v>314</v>
      </c>
      <c r="F144" s="84" t="s">
        <v>624</v>
      </c>
      <c r="G144" s="97" t="s">
        <v>365</v>
      </c>
      <c r="H144" s="84" t="s">
        <v>585</v>
      </c>
      <c r="I144" s="84" t="s">
        <v>167</v>
      </c>
      <c r="J144" s="84"/>
      <c r="K144" s="94">
        <v>5.2499999999822808</v>
      </c>
      <c r="L144" s="97" t="s">
        <v>169</v>
      </c>
      <c r="M144" s="98">
        <v>1.6E-2</v>
      </c>
      <c r="N144" s="98">
        <v>1.9399999999929123E-2</v>
      </c>
      <c r="O144" s="94">
        <v>28188.146715999999</v>
      </c>
      <c r="P144" s="96">
        <v>100.11</v>
      </c>
      <c r="Q144" s="84"/>
      <c r="R144" s="94">
        <v>28.219154930000006</v>
      </c>
      <c r="S144" s="95">
        <v>1.7507059020250627E-4</v>
      </c>
      <c r="T144" s="95">
        <f t="shared" si="2"/>
        <v>5.367635505162501E-4</v>
      </c>
      <c r="U144" s="95">
        <f>R144/'סכום נכסי הקרן'!$C$42</f>
        <v>1.3001835801395418E-4</v>
      </c>
    </row>
    <row r="145" spans="2:21" s="136" customFormat="1">
      <c r="B145" s="87" t="s">
        <v>629</v>
      </c>
      <c r="C145" s="84" t="s">
        <v>630</v>
      </c>
      <c r="D145" s="97" t="s">
        <v>127</v>
      </c>
      <c r="E145" s="97" t="s">
        <v>314</v>
      </c>
      <c r="F145" s="84" t="s">
        <v>584</v>
      </c>
      <c r="G145" s="97" t="s">
        <v>316</v>
      </c>
      <c r="H145" s="84" t="s">
        <v>631</v>
      </c>
      <c r="I145" s="84" t="s">
        <v>167</v>
      </c>
      <c r="J145" s="84"/>
      <c r="K145" s="94">
        <v>1.6299999999967472</v>
      </c>
      <c r="L145" s="97" t="s">
        <v>169</v>
      </c>
      <c r="M145" s="98">
        <v>5.2999999999999999E-2</v>
      </c>
      <c r="N145" s="98">
        <v>7.4999999999780208E-3</v>
      </c>
      <c r="O145" s="94">
        <v>96337.331046999985</v>
      </c>
      <c r="P145" s="96">
        <v>118.07</v>
      </c>
      <c r="Q145" s="84"/>
      <c r="R145" s="94">
        <v>113.745495199</v>
      </c>
      <c r="S145" s="95">
        <v>3.7051964588124886E-4</v>
      </c>
      <c r="T145" s="95">
        <f t="shared" si="2"/>
        <v>2.16358129822438E-3</v>
      </c>
      <c r="U145" s="95">
        <f>R145/'סכום נכסי הקרן'!$C$42</f>
        <v>5.2407673277046947E-4</v>
      </c>
    </row>
    <row r="146" spans="2:21" s="136" customFormat="1">
      <c r="B146" s="87" t="s">
        <v>632</v>
      </c>
      <c r="C146" s="84" t="s">
        <v>633</v>
      </c>
      <c r="D146" s="97" t="s">
        <v>127</v>
      </c>
      <c r="E146" s="97" t="s">
        <v>314</v>
      </c>
      <c r="F146" s="84" t="s">
        <v>634</v>
      </c>
      <c r="G146" s="97" t="s">
        <v>365</v>
      </c>
      <c r="H146" s="84" t="s">
        <v>631</v>
      </c>
      <c r="I146" s="84" t="s">
        <v>167</v>
      </c>
      <c r="J146" s="84"/>
      <c r="K146" s="94">
        <v>1.9299999999673456</v>
      </c>
      <c r="L146" s="97" t="s">
        <v>169</v>
      </c>
      <c r="M146" s="98">
        <v>5.3499999999999999E-2</v>
      </c>
      <c r="N146" s="98">
        <v>2.3500000001632739E-2</v>
      </c>
      <c r="O146" s="94">
        <v>1417.093167</v>
      </c>
      <c r="P146" s="96">
        <v>108.05</v>
      </c>
      <c r="Q146" s="84"/>
      <c r="R146" s="94">
        <v>1.531169185</v>
      </c>
      <c r="S146" s="95">
        <v>8.0423496191556514E-6</v>
      </c>
      <c r="T146" s="95">
        <f t="shared" si="2"/>
        <v>2.9124749136549456E-5</v>
      </c>
      <c r="U146" s="95">
        <f>R146/'סכום נכסי הקרן'!$C$42</f>
        <v>7.0547861468247171E-6</v>
      </c>
    </row>
    <row r="147" spans="2:21" s="136" customFormat="1">
      <c r="B147" s="87" t="s">
        <v>635</v>
      </c>
      <c r="C147" s="84" t="s">
        <v>636</v>
      </c>
      <c r="D147" s="97" t="s">
        <v>127</v>
      </c>
      <c r="E147" s="97" t="s">
        <v>314</v>
      </c>
      <c r="F147" s="84" t="s">
        <v>637</v>
      </c>
      <c r="G147" s="97" t="s">
        <v>365</v>
      </c>
      <c r="H147" s="84" t="s">
        <v>631</v>
      </c>
      <c r="I147" s="84" t="s">
        <v>366</v>
      </c>
      <c r="J147" s="84"/>
      <c r="K147" s="94">
        <v>0.89999999995910207</v>
      </c>
      <c r="L147" s="97" t="s">
        <v>169</v>
      </c>
      <c r="M147" s="98">
        <v>4.8499999999999995E-2</v>
      </c>
      <c r="N147" s="98">
        <v>7.3999999997546115E-3</v>
      </c>
      <c r="O147" s="94">
        <v>3865.7779460000002</v>
      </c>
      <c r="P147" s="96">
        <v>126.5</v>
      </c>
      <c r="Q147" s="84"/>
      <c r="R147" s="94">
        <v>4.8902088379999995</v>
      </c>
      <c r="S147" s="95">
        <v>2.8422506774701728E-5</v>
      </c>
      <c r="T147" s="95">
        <f t="shared" si="2"/>
        <v>9.3017876161142181E-5</v>
      </c>
      <c r="U147" s="95">
        <f>R147/'סכום נכסי הקרן'!$C$42</f>
        <v>2.2531394899644738E-5</v>
      </c>
    </row>
    <row r="148" spans="2:21" s="136" customFormat="1">
      <c r="B148" s="87" t="s">
        <v>638</v>
      </c>
      <c r="C148" s="84" t="s">
        <v>639</v>
      </c>
      <c r="D148" s="97" t="s">
        <v>127</v>
      </c>
      <c r="E148" s="97" t="s">
        <v>314</v>
      </c>
      <c r="F148" s="84" t="s">
        <v>640</v>
      </c>
      <c r="G148" s="97" t="s">
        <v>365</v>
      </c>
      <c r="H148" s="84" t="s">
        <v>631</v>
      </c>
      <c r="I148" s="84" t="s">
        <v>366</v>
      </c>
      <c r="J148" s="84"/>
      <c r="K148" s="94">
        <v>1.4700000001193461</v>
      </c>
      <c r="L148" s="97" t="s">
        <v>169</v>
      </c>
      <c r="M148" s="98">
        <v>4.2500000000000003E-2</v>
      </c>
      <c r="N148" s="98">
        <v>1.0499999998806537E-2</v>
      </c>
      <c r="O148" s="94">
        <v>1513.414503</v>
      </c>
      <c r="P148" s="96">
        <v>113.05</v>
      </c>
      <c r="Q148" s="94">
        <v>0.36830065400000001</v>
      </c>
      <c r="R148" s="94">
        <v>2.094746325</v>
      </c>
      <c r="S148" s="95">
        <v>1.4156246536641035E-5</v>
      </c>
      <c r="T148" s="95">
        <f t="shared" si="2"/>
        <v>3.9844689808287842E-5</v>
      </c>
      <c r="U148" s="95">
        <f>R148/'סכום נכסי הקרן'!$C$42</f>
        <v>9.6514398927914599E-6</v>
      </c>
    </row>
    <row r="149" spans="2:21" s="136" customFormat="1">
      <c r="B149" s="87" t="s">
        <v>641</v>
      </c>
      <c r="C149" s="84" t="s">
        <v>642</v>
      </c>
      <c r="D149" s="97" t="s">
        <v>127</v>
      </c>
      <c r="E149" s="97" t="s">
        <v>314</v>
      </c>
      <c r="F149" s="84" t="s">
        <v>640</v>
      </c>
      <c r="G149" s="97" t="s">
        <v>365</v>
      </c>
      <c r="H149" s="84" t="s">
        <v>631</v>
      </c>
      <c r="I149" s="84" t="s">
        <v>366</v>
      </c>
      <c r="J149" s="84"/>
      <c r="K149" s="94">
        <v>2.09</v>
      </c>
      <c r="L149" s="97" t="s">
        <v>169</v>
      </c>
      <c r="M149" s="98">
        <v>4.5999999999999999E-2</v>
      </c>
      <c r="N149" s="98">
        <v>1.2800000000000001E-2</v>
      </c>
      <c r="O149" s="94">
        <v>7.0000000000000007E-2</v>
      </c>
      <c r="P149" s="96">
        <v>109.17</v>
      </c>
      <c r="Q149" s="84"/>
      <c r="R149" s="94">
        <v>8.0000000000000007E-5</v>
      </c>
      <c r="S149" s="95">
        <v>2.2303907628685186E-10</v>
      </c>
      <c r="T149" s="95">
        <f t="shared" si="2"/>
        <v>1.5216998576966246E-9</v>
      </c>
      <c r="U149" s="95">
        <f>R149/'סכום נכסי הקרן'!$C$42</f>
        <v>3.6859603581035846E-10</v>
      </c>
    </row>
    <row r="150" spans="2:21" s="136" customFormat="1">
      <c r="B150" s="87" t="s">
        <v>643</v>
      </c>
      <c r="C150" s="84" t="s">
        <v>644</v>
      </c>
      <c r="D150" s="97" t="s">
        <v>127</v>
      </c>
      <c r="E150" s="97" t="s">
        <v>314</v>
      </c>
      <c r="F150" s="84" t="s">
        <v>416</v>
      </c>
      <c r="G150" s="97" t="s">
        <v>316</v>
      </c>
      <c r="H150" s="84" t="s">
        <v>631</v>
      </c>
      <c r="I150" s="84" t="s">
        <v>366</v>
      </c>
      <c r="J150" s="84"/>
      <c r="K150" s="94">
        <v>2.8200000000015804</v>
      </c>
      <c r="L150" s="97" t="s">
        <v>169</v>
      </c>
      <c r="M150" s="98">
        <v>5.0999999999999997E-2</v>
      </c>
      <c r="N150" s="98">
        <v>1.1000000000009709E-2</v>
      </c>
      <c r="O150" s="94">
        <v>525930.24227199994</v>
      </c>
      <c r="P150" s="96">
        <v>135.46</v>
      </c>
      <c r="Q150" s="94">
        <v>8.5585199999999997</v>
      </c>
      <c r="R150" s="94">
        <v>720.98366412300015</v>
      </c>
      <c r="S150" s="95">
        <v>4.5842992493541829E-4</v>
      </c>
      <c r="T150" s="95">
        <f t="shared" si="2"/>
        <v>1.3714009238719503E-2</v>
      </c>
      <c r="U150" s="95">
        <f>R150/'סכום נכסי הקרן'!$C$42</f>
        <v>3.3218965059970602E-3</v>
      </c>
    </row>
    <row r="151" spans="2:21" s="136" customFormat="1">
      <c r="B151" s="87" t="s">
        <v>645</v>
      </c>
      <c r="C151" s="84" t="s">
        <v>646</v>
      </c>
      <c r="D151" s="97" t="s">
        <v>127</v>
      </c>
      <c r="E151" s="97" t="s">
        <v>314</v>
      </c>
      <c r="F151" s="84" t="s">
        <v>647</v>
      </c>
      <c r="G151" s="97" t="s">
        <v>365</v>
      </c>
      <c r="H151" s="84" t="s">
        <v>631</v>
      </c>
      <c r="I151" s="84" t="s">
        <v>366</v>
      </c>
      <c r="J151" s="84"/>
      <c r="K151" s="94">
        <v>1.4800000000031437</v>
      </c>
      <c r="L151" s="97" t="s">
        <v>169</v>
      </c>
      <c r="M151" s="98">
        <v>5.4000000000000006E-2</v>
      </c>
      <c r="N151" s="98">
        <v>4.2000000000471556E-3</v>
      </c>
      <c r="O151" s="94">
        <v>31875.260103000001</v>
      </c>
      <c r="P151" s="96">
        <v>129.80000000000001</v>
      </c>
      <c r="Q151" s="94">
        <v>20.812890250999995</v>
      </c>
      <c r="R151" s="94">
        <v>63.619171035000001</v>
      </c>
      <c r="S151" s="95">
        <v>4.6923576460805854E-4</v>
      </c>
      <c r="T151" s="95">
        <f t="shared" si="2"/>
        <v>1.210116043884209E-3</v>
      </c>
      <c r="U151" s="95">
        <f>R151/'סכום נכסי הקרן'!$C$42</f>
        <v>2.9312217806302726E-4</v>
      </c>
    </row>
    <row r="152" spans="2:21" s="136" customFormat="1">
      <c r="B152" s="87" t="s">
        <v>648</v>
      </c>
      <c r="C152" s="84" t="s">
        <v>649</v>
      </c>
      <c r="D152" s="97" t="s">
        <v>127</v>
      </c>
      <c r="E152" s="97" t="s">
        <v>314</v>
      </c>
      <c r="F152" s="84" t="s">
        <v>650</v>
      </c>
      <c r="G152" s="97" t="s">
        <v>365</v>
      </c>
      <c r="H152" s="84" t="s">
        <v>631</v>
      </c>
      <c r="I152" s="84" t="s">
        <v>167</v>
      </c>
      <c r="J152" s="84"/>
      <c r="K152" s="94">
        <v>6.7899999999898206</v>
      </c>
      <c r="L152" s="97" t="s">
        <v>169</v>
      </c>
      <c r="M152" s="98">
        <v>2.6000000000000002E-2</v>
      </c>
      <c r="N152" s="98">
        <v>3.1199999999960034E-2</v>
      </c>
      <c r="O152" s="94">
        <v>328564.77471000003</v>
      </c>
      <c r="P152" s="96">
        <v>97.47</v>
      </c>
      <c r="Q152" s="84"/>
      <c r="R152" s="94">
        <v>320.25208449400003</v>
      </c>
      <c r="S152" s="95">
        <v>5.3616092216184465E-4</v>
      </c>
      <c r="T152" s="95">
        <f t="shared" si="2"/>
        <v>6.0915943925195903E-3</v>
      </c>
      <c r="U152" s="95">
        <f>R152/'סכום נכסי הקרן'!$C$42</f>
        <v>1.4755456100561547E-3</v>
      </c>
    </row>
    <row r="153" spans="2:21" s="136" customFormat="1">
      <c r="B153" s="87" t="s">
        <v>651</v>
      </c>
      <c r="C153" s="84" t="s">
        <v>652</v>
      </c>
      <c r="D153" s="97" t="s">
        <v>127</v>
      </c>
      <c r="E153" s="97" t="s">
        <v>314</v>
      </c>
      <c r="F153" s="84" t="s">
        <v>650</v>
      </c>
      <c r="G153" s="97" t="s">
        <v>365</v>
      </c>
      <c r="H153" s="84" t="s">
        <v>631</v>
      </c>
      <c r="I153" s="84" t="s">
        <v>167</v>
      </c>
      <c r="J153" s="84"/>
      <c r="K153" s="94">
        <v>3.6500000001301958</v>
      </c>
      <c r="L153" s="97" t="s">
        <v>169</v>
      </c>
      <c r="M153" s="98">
        <v>4.4000000000000004E-2</v>
      </c>
      <c r="N153" s="98">
        <v>1.9900000000781175E-2</v>
      </c>
      <c r="O153" s="94">
        <v>4913.6561460000003</v>
      </c>
      <c r="P153" s="96">
        <v>109.42</v>
      </c>
      <c r="Q153" s="84"/>
      <c r="R153" s="94">
        <v>5.376522542</v>
      </c>
      <c r="S153" s="95">
        <v>3.5996426082752155E-5</v>
      </c>
      <c r="T153" s="95">
        <f t="shared" si="2"/>
        <v>1.0226816983830118E-4</v>
      </c>
      <c r="U153" s="95">
        <f>R153/'סכום נכסי הקרן'!$C$42</f>
        <v>2.4772061192827894E-5</v>
      </c>
    </row>
    <row r="154" spans="2:21" s="136" customFormat="1">
      <c r="B154" s="87" t="s">
        <v>653</v>
      </c>
      <c r="C154" s="84" t="s">
        <v>654</v>
      </c>
      <c r="D154" s="97" t="s">
        <v>127</v>
      </c>
      <c r="E154" s="97" t="s">
        <v>314</v>
      </c>
      <c r="F154" s="84" t="s">
        <v>540</v>
      </c>
      <c r="G154" s="97" t="s">
        <v>365</v>
      </c>
      <c r="H154" s="84" t="s">
        <v>631</v>
      </c>
      <c r="I154" s="84" t="s">
        <v>366</v>
      </c>
      <c r="J154" s="84"/>
      <c r="K154" s="94">
        <v>4.6400000001630257</v>
      </c>
      <c r="L154" s="97" t="s">
        <v>169</v>
      </c>
      <c r="M154" s="98">
        <v>2.0499999999999997E-2</v>
      </c>
      <c r="N154" s="98">
        <v>1.940000000042609E-2</v>
      </c>
      <c r="O154" s="94">
        <v>10565.449909999999</v>
      </c>
      <c r="P154" s="96">
        <v>102.18</v>
      </c>
      <c r="Q154" s="84"/>
      <c r="R154" s="94">
        <v>10.795777341000001</v>
      </c>
      <c r="S154" s="95">
        <v>2.2640524727800263E-5</v>
      </c>
      <c r="T154" s="95">
        <f t="shared" si="2"/>
        <v>2.0534916054405181E-4</v>
      </c>
      <c r="U154" s="95">
        <f>R154/'סכום נכסי הקרן'!$C$42</f>
        <v>4.9741009142298657E-5</v>
      </c>
    </row>
    <row r="155" spans="2:21" s="136" customFormat="1">
      <c r="B155" s="87" t="s">
        <v>655</v>
      </c>
      <c r="C155" s="84" t="s">
        <v>656</v>
      </c>
      <c r="D155" s="97" t="s">
        <v>127</v>
      </c>
      <c r="E155" s="97" t="s">
        <v>314</v>
      </c>
      <c r="F155" s="84" t="s">
        <v>657</v>
      </c>
      <c r="G155" s="97" t="s">
        <v>365</v>
      </c>
      <c r="H155" s="84" t="s">
        <v>631</v>
      </c>
      <c r="I155" s="84" t="s">
        <v>167</v>
      </c>
      <c r="J155" s="84"/>
      <c r="K155" s="94">
        <v>3.8200000570789387</v>
      </c>
      <c r="L155" s="97" t="s">
        <v>169</v>
      </c>
      <c r="M155" s="98">
        <v>4.3400000000000001E-2</v>
      </c>
      <c r="N155" s="98">
        <v>3.4300001527700998E-2</v>
      </c>
      <c r="O155" s="94">
        <v>5.6729870000000009</v>
      </c>
      <c r="P155" s="96">
        <v>105</v>
      </c>
      <c r="Q155" s="84"/>
      <c r="R155" s="94">
        <v>5.9566630000000001E-3</v>
      </c>
      <c r="S155" s="95">
        <v>3.5208887665635674E-9</v>
      </c>
      <c r="T155" s="95">
        <f t="shared" si="2"/>
        <v>1.1330316549308436E-7</v>
      </c>
      <c r="U155" s="95">
        <f>R155/'סכום נכסי הקרן'!$C$42</f>
        <v>2.7445029605727966E-8</v>
      </c>
    </row>
    <row r="156" spans="2:21" s="136" customFormat="1">
      <c r="B156" s="87" t="s">
        <v>658</v>
      </c>
      <c r="C156" s="84" t="s">
        <v>659</v>
      </c>
      <c r="D156" s="97" t="s">
        <v>127</v>
      </c>
      <c r="E156" s="97" t="s">
        <v>314</v>
      </c>
      <c r="F156" s="84" t="s">
        <v>660</v>
      </c>
      <c r="G156" s="97" t="s">
        <v>365</v>
      </c>
      <c r="H156" s="84" t="s">
        <v>661</v>
      </c>
      <c r="I156" s="84" t="s">
        <v>167</v>
      </c>
      <c r="J156" s="84"/>
      <c r="K156" s="94">
        <v>4.1102891728312043</v>
      </c>
      <c r="L156" s="97" t="s">
        <v>169</v>
      </c>
      <c r="M156" s="98">
        <v>4.6500000000000007E-2</v>
      </c>
      <c r="N156" s="98">
        <v>3.2602555480833892E-2</v>
      </c>
      <c r="O156" s="94">
        <v>2.7139999999999998E-3</v>
      </c>
      <c r="P156" s="96">
        <v>106.7</v>
      </c>
      <c r="Q156" s="94">
        <v>7.1E-8</v>
      </c>
      <c r="R156" s="94">
        <v>2.9740000000000002E-6</v>
      </c>
      <c r="S156" s="95">
        <v>3.7872127844247036E-12</v>
      </c>
      <c r="T156" s="95">
        <f t="shared" si="2"/>
        <v>5.6569192209872023E-11</v>
      </c>
      <c r="U156" s="95">
        <f>R156/'סכום נכסי הקרן'!$C$42</f>
        <v>1.3702557631250076E-11</v>
      </c>
    </row>
    <row r="157" spans="2:21" s="136" customFormat="1">
      <c r="B157" s="87" t="s">
        <v>662</v>
      </c>
      <c r="C157" s="84" t="s">
        <v>663</v>
      </c>
      <c r="D157" s="97" t="s">
        <v>127</v>
      </c>
      <c r="E157" s="97" t="s">
        <v>314</v>
      </c>
      <c r="F157" s="84" t="s">
        <v>660</v>
      </c>
      <c r="G157" s="97" t="s">
        <v>365</v>
      </c>
      <c r="H157" s="84" t="s">
        <v>661</v>
      </c>
      <c r="I157" s="84" t="s">
        <v>167</v>
      </c>
      <c r="J157" s="84"/>
      <c r="K157" s="94">
        <v>0.98999999999636512</v>
      </c>
      <c r="L157" s="97" t="s">
        <v>169</v>
      </c>
      <c r="M157" s="98">
        <v>5.5999999999999994E-2</v>
      </c>
      <c r="N157" s="98">
        <v>1.4099999999874799E-2</v>
      </c>
      <c r="O157" s="94">
        <v>21796.694720999993</v>
      </c>
      <c r="P157" s="96">
        <v>110.62</v>
      </c>
      <c r="Q157" s="94">
        <v>24.447594516000002</v>
      </c>
      <c r="R157" s="94">
        <v>49.519473882</v>
      </c>
      <c r="S157" s="95">
        <v>6.8859211260820111E-4</v>
      </c>
      <c r="T157" s="95">
        <f t="shared" si="2"/>
        <v>9.4192220449313899E-4</v>
      </c>
      <c r="U157" s="95">
        <f>R157/'סכום נכסי הקרן'!$C$42</f>
        <v>2.2815852210399728E-4</v>
      </c>
    </row>
    <row r="158" spans="2:21" s="136" customFormat="1">
      <c r="B158" s="87" t="s">
        <v>664</v>
      </c>
      <c r="C158" s="84" t="s">
        <v>665</v>
      </c>
      <c r="D158" s="97" t="s">
        <v>127</v>
      </c>
      <c r="E158" s="97" t="s">
        <v>314</v>
      </c>
      <c r="F158" s="84" t="s">
        <v>666</v>
      </c>
      <c r="G158" s="97" t="s">
        <v>581</v>
      </c>
      <c r="H158" s="84" t="s">
        <v>661</v>
      </c>
      <c r="I158" s="84" t="s">
        <v>167</v>
      </c>
      <c r="J158" s="84"/>
      <c r="K158" s="94">
        <v>0.15999999996029721</v>
      </c>
      <c r="L158" s="97" t="s">
        <v>169</v>
      </c>
      <c r="M158" s="98">
        <v>4.2000000000000003E-2</v>
      </c>
      <c r="N158" s="98">
        <v>3.3400000000893319E-2</v>
      </c>
      <c r="O158" s="94">
        <v>9783.3059919999996</v>
      </c>
      <c r="P158" s="96">
        <v>102.98</v>
      </c>
      <c r="Q158" s="84"/>
      <c r="R158" s="94">
        <v>10.074848814999999</v>
      </c>
      <c r="S158" s="95">
        <v>1.0894223033125865E-4</v>
      </c>
      <c r="T158" s="95">
        <f t="shared" si="2"/>
        <v>1.916362001012563E-4</v>
      </c>
      <c r="U158" s="95">
        <f>R158/'סכום נכסי הקרן'!$C$42</f>
        <v>4.6419366682471087E-5</v>
      </c>
    </row>
    <row r="159" spans="2:21" s="136" customFormat="1">
      <c r="B159" s="87" t="s">
        <v>667</v>
      </c>
      <c r="C159" s="84" t="s">
        <v>668</v>
      </c>
      <c r="D159" s="97" t="s">
        <v>127</v>
      </c>
      <c r="E159" s="97" t="s">
        <v>314</v>
      </c>
      <c r="F159" s="84" t="s">
        <v>669</v>
      </c>
      <c r="G159" s="97" t="s">
        <v>365</v>
      </c>
      <c r="H159" s="84" t="s">
        <v>661</v>
      </c>
      <c r="I159" s="84" t="s">
        <v>167</v>
      </c>
      <c r="J159" s="84"/>
      <c r="K159" s="94">
        <v>1.529999999992298</v>
      </c>
      <c r="L159" s="97" t="s">
        <v>169</v>
      </c>
      <c r="M159" s="98">
        <v>4.8000000000000001E-2</v>
      </c>
      <c r="N159" s="98">
        <v>1.5899999999948056E-2</v>
      </c>
      <c r="O159" s="94">
        <v>35918.498103999998</v>
      </c>
      <c r="P159" s="96">
        <v>105.2</v>
      </c>
      <c r="Q159" s="94">
        <v>17.25803329</v>
      </c>
      <c r="R159" s="94">
        <v>55.828881130999996</v>
      </c>
      <c r="S159" s="95">
        <v>3.7027241842659675E-4</v>
      </c>
      <c r="T159" s="95">
        <f t="shared" si="2"/>
        <v>1.0619350059050557E-3</v>
      </c>
      <c r="U159" s="95">
        <f>R159/'סכום נכסי הקרן'!$C$42</f>
        <v>2.5722880335767902E-4</v>
      </c>
    </row>
    <row r="160" spans="2:21" s="136" customFormat="1">
      <c r="B160" s="87" t="s">
        <v>670</v>
      </c>
      <c r="C160" s="84" t="s">
        <v>671</v>
      </c>
      <c r="D160" s="97" t="s">
        <v>127</v>
      </c>
      <c r="E160" s="97" t="s">
        <v>314</v>
      </c>
      <c r="F160" s="84" t="s">
        <v>672</v>
      </c>
      <c r="G160" s="97" t="s">
        <v>482</v>
      </c>
      <c r="H160" s="84" t="s">
        <v>661</v>
      </c>
      <c r="I160" s="84" t="s">
        <v>366</v>
      </c>
      <c r="J160" s="84"/>
      <c r="K160" s="94">
        <v>0.989999999994705</v>
      </c>
      <c r="L160" s="97" t="s">
        <v>169</v>
      </c>
      <c r="M160" s="98">
        <v>4.8000000000000001E-2</v>
      </c>
      <c r="N160" s="98">
        <v>3.7000000000336954E-3</v>
      </c>
      <c r="O160" s="94">
        <v>67247.775097999998</v>
      </c>
      <c r="P160" s="96">
        <v>123.57</v>
      </c>
      <c r="Q160" s="84"/>
      <c r="R160" s="94">
        <v>83.098081456000003</v>
      </c>
      <c r="S160" s="95">
        <v>2.1913470340774045E-4</v>
      </c>
      <c r="T160" s="95">
        <f t="shared" si="2"/>
        <v>1.5806292340807214E-3</v>
      </c>
      <c r="U160" s="95">
        <f>R160/'סכום נכסי הקרן'!$C$42</f>
        <v>3.8287029260159822E-4</v>
      </c>
    </row>
    <row r="161" spans="2:21" s="136" customFormat="1">
      <c r="B161" s="87" t="s">
        <v>673</v>
      </c>
      <c r="C161" s="84" t="s">
        <v>674</v>
      </c>
      <c r="D161" s="97" t="s">
        <v>127</v>
      </c>
      <c r="E161" s="97" t="s">
        <v>314</v>
      </c>
      <c r="F161" s="84" t="s">
        <v>675</v>
      </c>
      <c r="G161" s="97" t="s">
        <v>365</v>
      </c>
      <c r="H161" s="84" t="s">
        <v>661</v>
      </c>
      <c r="I161" s="84" t="s">
        <v>366</v>
      </c>
      <c r="J161" s="84"/>
      <c r="K161" s="94">
        <v>1.2999999999747058</v>
      </c>
      <c r="L161" s="97" t="s">
        <v>169</v>
      </c>
      <c r="M161" s="98">
        <v>5.4000000000000006E-2</v>
      </c>
      <c r="N161" s="98">
        <v>4.7899999999123137E-2</v>
      </c>
      <c r="O161" s="94">
        <v>22699.394413999999</v>
      </c>
      <c r="P161" s="96">
        <v>104.5</v>
      </c>
      <c r="Q161" s="84"/>
      <c r="R161" s="94">
        <v>23.720867452</v>
      </c>
      <c r="S161" s="95">
        <v>4.5857362452525252E-4</v>
      </c>
      <c r="T161" s="95">
        <f t="shared" si="2"/>
        <v>4.5120050782686115E-4</v>
      </c>
      <c r="U161" s="95">
        <f>R161/'סכום נכסי הקרן'!$C$42</f>
        <v>1.0929272135987698E-4</v>
      </c>
    </row>
    <row r="162" spans="2:21" s="136" customFormat="1">
      <c r="B162" s="87" t="s">
        <v>676</v>
      </c>
      <c r="C162" s="84" t="s">
        <v>677</v>
      </c>
      <c r="D162" s="97" t="s">
        <v>127</v>
      </c>
      <c r="E162" s="97" t="s">
        <v>314</v>
      </c>
      <c r="F162" s="84" t="s">
        <v>675</v>
      </c>
      <c r="G162" s="97" t="s">
        <v>365</v>
      </c>
      <c r="H162" s="84" t="s">
        <v>661</v>
      </c>
      <c r="I162" s="84" t="s">
        <v>366</v>
      </c>
      <c r="J162" s="84"/>
      <c r="K162" s="94">
        <v>0.42000000000693111</v>
      </c>
      <c r="L162" s="97" t="s">
        <v>169</v>
      </c>
      <c r="M162" s="98">
        <v>6.4000000000000001E-2</v>
      </c>
      <c r="N162" s="98">
        <v>2.220000000006931E-2</v>
      </c>
      <c r="O162" s="94">
        <v>12865.807934</v>
      </c>
      <c r="P162" s="96">
        <v>112.14</v>
      </c>
      <c r="Q162" s="84"/>
      <c r="R162" s="94">
        <v>14.427717495000001</v>
      </c>
      <c r="S162" s="95">
        <v>3.7493466183687507E-4</v>
      </c>
      <c r="T162" s="95">
        <f t="shared" si="2"/>
        <v>2.7443319573785754E-4</v>
      </c>
      <c r="U162" s="95">
        <f>R162/'סכום נכסי הקרן'!$C$42</f>
        <v>6.647499343060945E-5</v>
      </c>
    </row>
    <row r="163" spans="2:21" s="136" customFormat="1">
      <c r="B163" s="87" t="s">
        <v>678</v>
      </c>
      <c r="C163" s="84" t="s">
        <v>679</v>
      </c>
      <c r="D163" s="97" t="s">
        <v>127</v>
      </c>
      <c r="E163" s="97" t="s">
        <v>314</v>
      </c>
      <c r="F163" s="84" t="s">
        <v>675</v>
      </c>
      <c r="G163" s="97" t="s">
        <v>365</v>
      </c>
      <c r="H163" s="84" t="s">
        <v>661</v>
      </c>
      <c r="I163" s="84" t="s">
        <v>366</v>
      </c>
      <c r="J163" s="84"/>
      <c r="K163" s="94">
        <v>2.1800000000104842</v>
      </c>
      <c r="L163" s="97" t="s">
        <v>169</v>
      </c>
      <c r="M163" s="98">
        <v>2.5000000000000001E-2</v>
      </c>
      <c r="N163" s="98">
        <v>5.9900000000426862E-2</v>
      </c>
      <c r="O163" s="94">
        <v>71157.741261000003</v>
      </c>
      <c r="P163" s="96">
        <v>93.83</v>
      </c>
      <c r="Q163" s="84"/>
      <c r="R163" s="94">
        <v>66.767306384999998</v>
      </c>
      <c r="S163" s="95">
        <v>1.4615197778493363E-4</v>
      </c>
      <c r="T163" s="95">
        <f t="shared" si="2"/>
        <v>1.269997507810518E-3</v>
      </c>
      <c r="U163" s="95">
        <f>R163/'סכום נכסי הקרן'!$C$42</f>
        <v>3.0762705569058294E-4</v>
      </c>
    </row>
    <row r="164" spans="2:21" s="136" customFormat="1">
      <c r="B164" s="87" t="s">
        <v>680</v>
      </c>
      <c r="C164" s="84" t="s">
        <v>681</v>
      </c>
      <c r="D164" s="97" t="s">
        <v>127</v>
      </c>
      <c r="E164" s="97" t="s">
        <v>314</v>
      </c>
      <c r="F164" s="84" t="s">
        <v>682</v>
      </c>
      <c r="G164" s="97" t="s">
        <v>570</v>
      </c>
      <c r="H164" s="84" t="s">
        <v>661</v>
      </c>
      <c r="I164" s="84" t="s">
        <v>366</v>
      </c>
      <c r="J164" s="84"/>
      <c r="K164" s="94">
        <v>1.2199999919313671</v>
      </c>
      <c r="L164" s="97" t="s">
        <v>169</v>
      </c>
      <c r="M164" s="98">
        <v>0.05</v>
      </c>
      <c r="N164" s="98">
        <v>1.9200000121029487E-2</v>
      </c>
      <c r="O164" s="94">
        <v>38.138058000000001</v>
      </c>
      <c r="P164" s="96">
        <v>103.99</v>
      </c>
      <c r="Q164" s="84"/>
      <c r="R164" s="94">
        <v>3.9659756000000004E-2</v>
      </c>
      <c r="S164" s="95">
        <v>2.4714941020369482E-7</v>
      </c>
      <c r="T164" s="95">
        <f t="shared" si="2"/>
        <v>7.5437806326853567E-7</v>
      </c>
      <c r="U164" s="95">
        <f>R164/'סכום נכסי הקרן'!$C$42</f>
        <v>1.8273036053507598E-7</v>
      </c>
    </row>
    <row r="165" spans="2:21" s="136" customFormat="1">
      <c r="B165" s="87" t="s">
        <v>683</v>
      </c>
      <c r="C165" s="84" t="s">
        <v>684</v>
      </c>
      <c r="D165" s="97" t="s">
        <v>127</v>
      </c>
      <c r="E165" s="97" t="s">
        <v>314</v>
      </c>
      <c r="F165" s="84" t="s">
        <v>605</v>
      </c>
      <c r="G165" s="97" t="s">
        <v>316</v>
      </c>
      <c r="H165" s="84" t="s">
        <v>661</v>
      </c>
      <c r="I165" s="84" t="s">
        <v>366</v>
      </c>
      <c r="J165" s="84"/>
      <c r="K165" s="94">
        <v>1.48</v>
      </c>
      <c r="L165" s="97" t="s">
        <v>169</v>
      </c>
      <c r="M165" s="98">
        <v>2.4E-2</v>
      </c>
      <c r="N165" s="98">
        <v>8.8000000000000005E-3</v>
      </c>
      <c r="O165" s="94">
        <v>37248.896074999997</v>
      </c>
      <c r="P165" s="96">
        <v>104.41</v>
      </c>
      <c r="Q165" s="84"/>
      <c r="R165" s="94">
        <v>38.891572475000004</v>
      </c>
      <c r="S165" s="95">
        <v>2.8532064920988728E-4</v>
      </c>
      <c r="T165" s="95">
        <f t="shared" si="2"/>
        <v>7.3976625376006829E-4</v>
      </c>
      <c r="U165" s="95">
        <f>R165/'סכום נכסי הקרן'!$C$42</f>
        <v>1.7919099300895317E-4</v>
      </c>
    </row>
    <row r="166" spans="2:21" s="136" customFormat="1">
      <c r="B166" s="87" t="s">
        <v>685</v>
      </c>
      <c r="C166" s="84" t="s">
        <v>686</v>
      </c>
      <c r="D166" s="97" t="s">
        <v>127</v>
      </c>
      <c r="E166" s="97" t="s">
        <v>314</v>
      </c>
      <c r="F166" s="84" t="s">
        <v>687</v>
      </c>
      <c r="G166" s="97" t="s">
        <v>429</v>
      </c>
      <c r="H166" s="84" t="s">
        <v>688</v>
      </c>
      <c r="I166" s="84" t="s">
        <v>167</v>
      </c>
      <c r="J166" s="84"/>
      <c r="K166" s="94">
        <v>0.159999999934795</v>
      </c>
      <c r="L166" s="97" t="s">
        <v>169</v>
      </c>
      <c r="M166" s="98">
        <v>3.85E-2</v>
      </c>
      <c r="N166" s="98">
        <v>3.5000000001018827E-2</v>
      </c>
      <c r="O166" s="94">
        <v>4835.071766</v>
      </c>
      <c r="P166" s="96">
        <v>101.5</v>
      </c>
      <c r="Q166" s="84"/>
      <c r="R166" s="94">
        <v>4.907597677</v>
      </c>
      <c r="S166" s="95">
        <v>1.2087679415000001E-4</v>
      </c>
      <c r="T166" s="95">
        <f t="shared" si="2"/>
        <v>9.3348633584039822E-5</v>
      </c>
      <c r="U166" s="95">
        <f>R166/'סכום נכסי הקרן'!$C$42</f>
        <v>2.2611513113679049E-5</v>
      </c>
    </row>
    <row r="167" spans="2:21" s="136" customFormat="1">
      <c r="B167" s="87" t="s">
        <v>689</v>
      </c>
      <c r="C167" s="84" t="s">
        <v>690</v>
      </c>
      <c r="D167" s="97" t="s">
        <v>127</v>
      </c>
      <c r="E167" s="97" t="s">
        <v>314</v>
      </c>
      <c r="F167" s="84" t="s">
        <v>691</v>
      </c>
      <c r="G167" s="97" t="s">
        <v>570</v>
      </c>
      <c r="H167" s="84" t="s">
        <v>692</v>
      </c>
      <c r="I167" s="84" t="s">
        <v>366</v>
      </c>
      <c r="J167" s="84"/>
      <c r="K167" s="94">
        <v>0.25</v>
      </c>
      <c r="L167" s="97" t="s">
        <v>169</v>
      </c>
      <c r="M167" s="98">
        <v>4.9000000000000002E-2</v>
      </c>
      <c r="N167" s="98">
        <v>0</v>
      </c>
      <c r="O167" s="94">
        <v>92986.821175999998</v>
      </c>
      <c r="P167" s="96">
        <v>40.21</v>
      </c>
      <c r="Q167" s="84"/>
      <c r="R167" s="94">
        <v>37.389999064000001</v>
      </c>
      <c r="S167" s="95">
        <v>1.2198713300697622E-4</v>
      </c>
      <c r="T167" s="95">
        <f t="shared" si="2"/>
        <v>7.1120445318707153E-4</v>
      </c>
      <c r="U167" s="95">
        <f>R167/'סכום נכסי הקרן'!$C$42</f>
        <v>1.7227256792429267E-4</v>
      </c>
    </row>
    <row r="168" spans="2:21" s="136" customFormat="1">
      <c r="B168" s="83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94"/>
      <c r="P168" s="96"/>
      <c r="Q168" s="84"/>
      <c r="R168" s="84"/>
      <c r="S168" s="84"/>
      <c r="T168" s="95"/>
      <c r="U168" s="84"/>
    </row>
    <row r="169" spans="2:21" s="136" customFormat="1">
      <c r="B169" s="102" t="s">
        <v>47</v>
      </c>
      <c r="C169" s="82"/>
      <c r="D169" s="82"/>
      <c r="E169" s="82"/>
      <c r="F169" s="82"/>
      <c r="G169" s="82"/>
      <c r="H169" s="82"/>
      <c r="I169" s="82"/>
      <c r="J169" s="82"/>
      <c r="K169" s="91">
        <v>3.9133352472132965</v>
      </c>
      <c r="L169" s="82"/>
      <c r="M169" s="82"/>
      <c r="N169" s="104">
        <v>2.7650474949714034E-2</v>
      </c>
      <c r="O169" s="91"/>
      <c r="P169" s="93"/>
      <c r="Q169" s="91">
        <f>SUM(Q170:Q256)</f>
        <v>16.046364564286101</v>
      </c>
      <c r="R169" s="91">
        <v>10407.611326959001</v>
      </c>
      <c r="S169" s="82"/>
      <c r="T169" s="92">
        <f t="shared" ref="T169:T232" si="3">R169/$R$11</f>
        <v>0.1979657584399411</v>
      </c>
      <c r="U169" s="92">
        <f>R169/'סכום נכסי הקרן'!$C$42</f>
        <v>4.7952553467150896E-2</v>
      </c>
    </row>
    <row r="170" spans="2:21" s="136" customFormat="1">
      <c r="B170" s="87" t="s">
        <v>693</v>
      </c>
      <c r="C170" s="84" t="s">
        <v>694</v>
      </c>
      <c r="D170" s="97" t="s">
        <v>127</v>
      </c>
      <c r="E170" s="97" t="s">
        <v>314</v>
      </c>
      <c r="F170" s="84" t="s">
        <v>322</v>
      </c>
      <c r="G170" s="97" t="s">
        <v>316</v>
      </c>
      <c r="H170" s="84" t="s">
        <v>317</v>
      </c>
      <c r="I170" s="84" t="s">
        <v>167</v>
      </c>
      <c r="J170" s="84"/>
      <c r="K170" s="94">
        <v>5.8699999999888695</v>
      </c>
      <c r="L170" s="97" t="s">
        <v>169</v>
      </c>
      <c r="M170" s="98">
        <v>2.98E-2</v>
      </c>
      <c r="N170" s="98">
        <v>2.5199999999969896E-2</v>
      </c>
      <c r="O170" s="94">
        <v>241930.13352000003</v>
      </c>
      <c r="P170" s="96">
        <v>104.35</v>
      </c>
      <c r="Q170" s="84"/>
      <c r="R170" s="94">
        <v>252.45408626299999</v>
      </c>
      <c r="S170" s="95">
        <v>9.516898889151576E-5</v>
      </c>
      <c r="T170" s="95">
        <f t="shared" si="3"/>
        <v>4.801991839266731E-3</v>
      </c>
      <c r="U170" s="95">
        <f>R170/'סכום נכסי הקרן'!$C$42</f>
        <v>1.1631696927583508E-3</v>
      </c>
    </row>
    <row r="171" spans="2:21" s="136" customFormat="1">
      <c r="B171" s="87" t="s">
        <v>695</v>
      </c>
      <c r="C171" s="84" t="s">
        <v>696</v>
      </c>
      <c r="D171" s="97" t="s">
        <v>127</v>
      </c>
      <c r="E171" s="97" t="s">
        <v>314</v>
      </c>
      <c r="F171" s="84" t="s">
        <v>322</v>
      </c>
      <c r="G171" s="97" t="s">
        <v>316</v>
      </c>
      <c r="H171" s="84" t="s">
        <v>317</v>
      </c>
      <c r="I171" s="84" t="s">
        <v>167</v>
      </c>
      <c r="J171" s="84"/>
      <c r="K171" s="94">
        <v>3.2899999999910721</v>
      </c>
      <c r="L171" s="97" t="s">
        <v>169</v>
      </c>
      <c r="M171" s="98">
        <v>2.4700000000000003E-2</v>
      </c>
      <c r="N171" s="98">
        <v>1.7499999999973741E-2</v>
      </c>
      <c r="O171" s="94">
        <v>183499.303862</v>
      </c>
      <c r="P171" s="96">
        <v>103.77</v>
      </c>
      <c r="Q171" s="84"/>
      <c r="R171" s="94">
        <v>190.41723063000001</v>
      </c>
      <c r="S171" s="95">
        <v>5.5084549509340391E-5</v>
      </c>
      <c r="T171" s="95">
        <f t="shared" si="3"/>
        <v>3.6219734094082045E-3</v>
      </c>
      <c r="U171" s="95">
        <f>R171/'סכום נכסי הקרן'!$C$42</f>
        <v>8.7733795450255952E-4</v>
      </c>
    </row>
    <row r="172" spans="2:21" s="136" customFormat="1">
      <c r="B172" s="87" t="s">
        <v>697</v>
      </c>
      <c r="C172" s="84" t="s">
        <v>698</v>
      </c>
      <c r="D172" s="97" t="s">
        <v>127</v>
      </c>
      <c r="E172" s="97" t="s">
        <v>314</v>
      </c>
      <c r="F172" s="84" t="s">
        <v>699</v>
      </c>
      <c r="G172" s="97" t="s">
        <v>365</v>
      </c>
      <c r="H172" s="84" t="s">
        <v>317</v>
      </c>
      <c r="I172" s="84" t="s">
        <v>167</v>
      </c>
      <c r="J172" s="84"/>
      <c r="K172" s="94">
        <v>4.4899999999921318</v>
      </c>
      <c r="L172" s="97" t="s">
        <v>169</v>
      </c>
      <c r="M172" s="98">
        <v>1.44E-2</v>
      </c>
      <c r="N172" s="98">
        <v>2.0899999999962462E-2</v>
      </c>
      <c r="O172" s="94">
        <v>199462.23607499999</v>
      </c>
      <c r="P172" s="96">
        <v>97.51</v>
      </c>
      <c r="Q172" s="84"/>
      <c r="R172" s="94">
        <v>194.49562639700005</v>
      </c>
      <c r="S172" s="95">
        <v>2.0996024849999999E-4</v>
      </c>
      <c r="T172" s="95">
        <f t="shared" si="3"/>
        <v>3.6995495876366354E-3</v>
      </c>
      <c r="U172" s="95">
        <f>R172/'סכום נכסי הקרן'!$C$42</f>
        <v>8.9612896090483405E-4</v>
      </c>
    </row>
    <row r="173" spans="2:21" s="136" customFormat="1">
      <c r="B173" s="87" t="s">
        <v>700</v>
      </c>
      <c r="C173" s="84" t="s">
        <v>701</v>
      </c>
      <c r="D173" s="97" t="s">
        <v>127</v>
      </c>
      <c r="E173" s="97" t="s">
        <v>314</v>
      </c>
      <c r="F173" s="84" t="s">
        <v>339</v>
      </c>
      <c r="G173" s="97" t="s">
        <v>316</v>
      </c>
      <c r="H173" s="84" t="s">
        <v>317</v>
      </c>
      <c r="I173" s="84" t="s">
        <v>167</v>
      </c>
      <c r="J173" s="84"/>
      <c r="K173" s="94">
        <v>0.41000000000486153</v>
      </c>
      <c r="L173" s="97" t="s">
        <v>169</v>
      </c>
      <c r="M173" s="98">
        <v>5.9000000000000004E-2</v>
      </c>
      <c r="N173" s="98">
        <v>4.8000000000353567E-3</v>
      </c>
      <c r="O173" s="94">
        <v>88083.677228</v>
      </c>
      <c r="P173" s="96">
        <v>102.75</v>
      </c>
      <c r="Q173" s="84"/>
      <c r="R173" s="94">
        <v>90.505975415999998</v>
      </c>
      <c r="S173" s="95">
        <v>1.6329095659060373E-4</v>
      </c>
      <c r="T173" s="95">
        <f t="shared" si="3"/>
        <v>1.7215366238902674E-3</v>
      </c>
      <c r="U173" s="95">
        <f>R173/'סכום נכסי הקרן'!$C$42</f>
        <v>4.1700179694359197E-4</v>
      </c>
    </row>
    <row r="174" spans="2:21" s="136" customFormat="1">
      <c r="B174" s="87" t="s">
        <v>702</v>
      </c>
      <c r="C174" s="84" t="s">
        <v>703</v>
      </c>
      <c r="D174" s="97" t="s">
        <v>127</v>
      </c>
      <c r="E174" s="97" t="s">
        <v>314</v>
      </c>
      <c r="F174" s="84" t="s">
        <v>704</v>
      </c>
      <c r="G174" s="97" t="s">
        <v>705</v>
      </c>
      <c r="H174" s="84" t="s">
        <v>351</v>
      </c>
      <c r="I174" s="84" t="s">
        <v>167</v>
      </c>
      <c r="J174" s="84"/>
      <c r="K174" s="94">
        <v>0.99000000000699462</v>
      </c>
      <c r="L174" s="97" t="s">
        <v>169</v>
      </c>
      <c r="M174" s="98">
        <v>4.8399999999999999E-2</v>
      </c>
      <c r="N174" s="98">
        <v>9.2999999998813927E-3</v>
      </c>
      <c r="O174" s="94">
        <v>31651.135150999999</v>
      </c>
      <c r="P174" s="96">
        <v>103.89</v>
      </c>
      <c r="Q174" s="84"/>
      <c r="R174" s="94">
        <v>32.882365722999999</v>
      </c>
      <c r="S174" s="95">
        <v>7.5359845597619047E-5</v>
      </c>
      <c r="T174" s="95">
        <f t="shared" si="3"/>
        <v>6.2546364051771833E-4</v>
      </c>
      <c r="U174" s="95">
        <f>R174/'סכום נכסי הקרן'!$C$42</f>
        <v>1.5150387066955264E-4</v>
      </c>
    </row>
    <row r="175" spans="2:21" s="136" customFormat="1">
      <c r="B175" s="87" t="s">
        <v>706</v>
      </c>
      <c r="C175" s="84" t="s">
        <v>707</v>
      </c>
      <c r="D175" s="97" t="s">
        <v>127</v>
      </c>
      <c r="E175" s="97" t="s">
        <v>314</v>
      </c>
      <c r="F175" s="84" t="s">
        <v>350</v>
      </c>
      <c r="G175" s="97" t="s">
        <v>316</v>
      </c>
      <c r="H175" s="84" t="s">
        <v>351</v>
      </c>
      <c r="I175" s="84" t="s">
        <v>167</v>
      </c>
      <c r="J175" s="84"/>
      <c r="K175" s="94">
        <v>1.0099999999977256</v>
      </c>
      <c r="L175" s="97" t="s">
        <v>169</v>
      </c>
      <c r="M175" s="98">
        <v>1.95E-2</v>
      </c>
      <c r="N175" s="98">
        <v>1.2700000000013334E-2</v>
      </c>
      <c r="O175" s="94">
        <v>124292.847371</v>
      </c>
      <c r="P175" s="96">
        <v>102.58</v>
      </c>
      <c r="Q175" s="84"/>
      <c r="R175" s="94">
        <v>127.499602829</v>
      </c>
      <c r="S175" s="95">
        <v>1.8144941222043796E-4</v>
      </c>
      <c r="T175" s="95">
        <f t="shared" si="3"/>
        <v>2.4252015935158182E-3</v>
      </c>
      <c r="U175" s="95">
        <f>R175/'סכום נכסי הקרן'!$C$42</f>
        <v>5.8744810212705699E-4</v>
      </c>
    </row>
    <row r="176" spans="2:21" s="136" customFormat="1">
      <c r="B176" s="87" t="s">
        <v>708</v>
      </c>
      <c r="C176" s="84" t="s">
        <v>709</v>
      </c>
      <c r="D176" s="97" t="s">
        <v>127</v>
      </c>
      <c r="E176" s="97" t="s">
        <v>314</v>
      </c>
      <c r="F176" s="84" t="s">
        <v>416</v>
      </c>
      <c r="G176" s="97" t="s">
        <v>316</v>
      </c>
      <c r="H176" s="84" t="s">
        <v>351</v>
      </c>
      <c r="I176" s="84" t="s">
        <v>167</v>
      </c>
      <c r="J176" s="84"/>
      <c r="K176" s="94">
        <v>3.3299999999856267</v>
      </c>
      <c r="L176" s="97" t="s">
        <v>169</v>
      </c>
      <c r="M176" s="98">
        <v>1.8700000000000001E-2</v>
      </c>
      <c r="N176" s="98">
        <v>1.8699999999909744E-2</v>
      </c>
      <c r="O176" s="94">
        <v>119599.13131200001</v>
      </c>
      <c r="P176" s="96">
        <v>100.05</v>
      </c>
      <c r="Q176" s="84"/>
      <c r="R176" s="94">
        <v>119.658934484</v>
      </c>
      <c r="S176" s="95">
        <v>1.6498707588908816E-4</v>
      </c>
      <c r="T176" s="95">
        <f t="shared" si="3"/>
        <v>2.2760622947054065E-3</v>
      </c>
      <c r="U176" s="95">
        <f>R176/'סכום נכסי הקרן'!$C$42</f>
        <v>5.5132261125117243E-4</v>
      </c>
    </row>
    <row r="177" spans="2:21" s="136" customFormat="1">
      <c r="B177" s="87" t="s">
        <v>710</v>
      </c>
      <c r="C177" s="84" t="s">
        <v>711</v>
      </c>
      <c r="D177" s="97" t="s">
        <v>127</v>
      </c>
      <c r="E177" s="97" t="s">
        <v>314</v>
      </c>
      <c r="F177" s="84" t="s">
        <v>416</v>
      </c>
      <c r="G177" s="97" t="s">
        <v>316</v>
      </c>
      <c r="H177" s="84" t="s">
        <v>351</v>
      </c>
      <c r="I177" s="84" t="s">
        <v>167</v>
      </c>
      <c r="J177" s="84"/>
      <c r="K177" s="94">
        <v>5.8599999999992214</v>
      </c>
      <c r="L177" s="97" t="s">
        <v>169</v>
      </c>
      <c r="M177" s="98">
        <v>2.6800000000000001E-2</v>
      </c>
      <c r="N177" s="98">
        <v>2.6199999999978879E-2</v>
      </c>
      <c r="O177" s="94">
        <v>179187.15324000001</v>
      </c>
      <c r="P177" s="96">
        <v>100.4</v>
      </c>
      <c r="Q177" s="84"/>
      <c r="R177" s="94">
        <v>179.903896949</v>
      </c>
      <c r="S177" s="95">
        <v>2.3315691757988671E-4</v>
      </c>
      <c r="T177" s="95">
        <f t="shared" si="3"/>
        <v>3.4219966798295187E-3</v>
      </c>
      <c r="U177" s="95">
        <f>R177/'סכום נכסי הקרן'!$C$42</f>
        <v>8.2889829052795803E-4</v>
      </c>
    </row>
    <row r="178" spans="2:21" s="136" customFormat="1">
      <c r="B178" s="87" t="s">
        <v>712</v>
      </c>
      <c r="C178" s="84" t="s">
        <v>713</v>
      </c>
      <c r="D178" s="97" t="s">
        <v>127</v>
      </c>
      <c r="E178" s="97" t="s">
        <v>314</v>
      </c>
      <c r="F178" s="84" t="s">
        <v>714</v>
      </c>
      <c r="G178" s="97" t="s">
        <v>316</v>
      </c>
      <c r="H178" s="84" t="s">
        <v>351</v>
      </c>
      <c r="I178" s="84" t="s">
        <v>366</v>
      </c>
      <c r="J178" s="84"/>
      <c r="K178" s="94">
        <v>3.1299999999753561</v>
      </c>
      <c r="L178" s="97" t="s">
        <v>169</v>
      </c>
      <c r="M178" s="98">
        <v>2.07E-2</v>
      </c>
      <c r="N178" s="98">
        <v>1.6699999999869378E-2</v>
      </c>
      <c r="O178" s="94">
        <v>72228.259688000006</v>
      </c>
      <c r="P178" s="96">
        <v>102.81</v>
      </c>
      <c r="Q178" s="84"/>
      <c r="R178" s="94">
        <v>74.257873990999997</v>
      </c>
      <c r="S178" s="95">
        <v>2.8496569395927615E-4</v>
      </c>
      <c r="T178" s="95">
        <f t="shared" si="3"/>
        <v>1.4124774535619821E-3</v>
      </c>
      <c r="U178" s="95">
        <f>R178/'סכום נכסי הקרן'!$C$42</f>
        <v>3.4213947475984649E-4</v>
      </c>
    </row>
    <row r="179" spans="2:21" s="136" customFormat="1">
      <c r="B179" s="87" t="s">
        <v>715</v>
      </c>
      <c r="C179" s="84" t="s">
        <v>716</v>
      </c>
      <c r="D179" s="97" t="s">
        <v>127</v>
      </c>
      <c r="E179" s="97" t="s">
        <v>314</v>
      </c>
      <c r="F179" s="84" t="s">
        <v>358</v>
      </c>
      <c r="G179" s="97" t="s">
        <v>359</v>
      </c>
      <c r="H179" s="84" t="s">
        <v>351</v>
      </c>
      <c r="I179" s="84" t="s">
        <v>167</v>
      </c>
      <c r="J179" s="84"/>
      <c r="K179" s="94">
        <v>4.3399999999936831</v>
      </c>
      <c r="L179" s="97" t="s">
        <v>169</v>
      </c>
      <c r="M179" s="98">
        <v>1.6299999999999999E-2</v>
      </c>
      <c r="N179" s="98">
        <v>1.9799999999981711E-2</v>
      </c>
      <c r="O179" s="94">
        <v>244181.88066199998</v>
      </c>
      <c r="P179" s="96">
        <v>98.53</v>
      </c>
      <c r="Q179" s="84"/>
      <c r="R179" s="94">
        <v>240.592407028</v>
      </c>
      <c r="S179" s="95">
        <v>4.4799493750538935E-4</v>
      </c>
      <c r="T179" s="95">
        <f t="shared" si="3"/>
        <v>4.5763678942174497E-3</v>
      </c>
      <c r="U179" s="95">
        <f>R179/'סכום נכסי הקרן'!$C$42</f>
        <v>1.1085175934574128E-3</v>
      </c>
    </row>
    <row r="180" spans="2:21" s="136" customFormat="1">
      <c r="B180" s="87" t="s">
        <v>717</v>
      </c>
      <c r="C180" s="84" t="s">
        <v>718</v>
      </c>
      <c r="D180" s="97" t="s">
        <v>127</v>
      </c>
      <c r="E180" s="97" t="s">
        <v>314</v>
      </c>
      <c r="F180" s="84" t="s">
        <v>339</v>
      </c>
      <c r="G180" s="97" t="s">
        <v>316</v>
      </c>
      <c r="H180" s="84" t="s">
        <v>351</v>
      </c>
      <c r="I180" s="84" t="s">
        <v>167</v>
      </c>
      <c r="J180" s="84"/>
      <c r="K180" s="94">
        <v>1.2</v>
      </c>
      <c r="L180" s="97" t="s">
        <v>169</v>
      </c>
      <c r="M180" s="98">
        <v>6.0999999999999999E-2</v>
      </c>
      <c r="N180" s="98">
        <v>9.0000000000177161E-3</v>
      </c>
      <c r="O180" s="94">
        <v>254261.66525299998</v>
      </c>
      <c r="P180" s="96">
        <v>111</v>
      </c>
      <c r="Q180" s="84"/>
      <c r="R180" s="94">
        <v>282.23044183500002</v>
      </c>
      <c r="S180" s="95">
        <v>2.4738297867684772E-4</v>
      </c>
      <c r="T180" s="95">
        <f t="shared" si="3"/>
        <v>5.3683752897246877E-3</v>
      </c>
      <c r="U180" s="95">
        <f>R180/'סכום נכסי הקרן'!$C$42</f>
        <v>1.3003627755673369E-3</v>
      </c>
    </row>
    <row r="181" spans="2:21" s="136" customFormat="1">
      <c r="B181" s="87" t="s">
        <v>719</v>
      </c>
      <c r="C181" s="84" t="s">
        <v>720</v>
      </c>
      <c r="D181" s="97" t="s">
        <v>127</v>
      </c>
      <c r="E181" s="97" t="s">
        <v>314</v>
      </c>
      <c r="F181" s="84" t="s">
        <v>387</v>
      </c>
      <c r="G181" s="97" t="s">
        <v>365</v>
      </c>
      <c r="H181" s="84" t="s">
        <v>380</v>
      </c>
      <c r="I181" s="84" t="s">
        <v>167</v>
      </c>
      <c r="J181" s="84"/>
      <c r="K181" s="94">
        <v>4.5900000000032888</v>
      </c>
      <c r="L181" s="97" t="s">
        <v>169</v>
      </c>
      <c r="M181" s="98">
        <v>3.39E-2</v>
      </c>
      <c r="N181" s="98">
        <v>2.7800000000037982E-2</v>
      </c>
      <c r="O181" s="94">
        <v>203517.379281</v>
      </c>
      <c r="P181" s="96">
        <v>102.69</v>
      </c>
      <c r="Q181" s="94">
        <v>6.8992391690000003</v>
      </c>
      <c r="R181" s="94">
        <v>215.89123593100001</v>
      </c>
      <c r="S181" s="95">
        <v>1.8753682275708298E-4</v>
      </c>
      <c r="T181" s="95">
        <f t="shared" si="3"/>
        <v>4.1065207874268891E-3</v>
      </c>
      <c r="U181" s="95">
        <f>R181/'סכום נכסי הקרן'!$C$42</f>
        <v>9.9470817162956773E-4</v>
      </c>
    </row>
    <row r="182" spans="2:21" s="136" customFormat="1">
      <c r="B182" s="87" t="s">
        <v>721</v>
      </c>
      <c r="C182" s="84" t="s">
        <v>722</v>
      </c>
      <c r="D182" s="97" t="s">
        <v>127</v>
      </c>
      <c r="E182" s="97" t="s">
        <v>314</v>
      </c>
      <c r="F182" s="84" t="s">
        <v>396</v>
      </c>
      <c r="G182" s="97" t="s">
        <v>397</v>
      </c>
      <c r="H182" s="84" t="s">
        <v>380</v>
      </c>
      <c r="I182" s="84" t="s">
        <v>167</v>
      </c>
      <c r="J182" s="84"/>
      <c r="K182" s="94">
        <v>2.3599999999956043</v>
      </c>
      <c r="L182" s="97" t="s">
        <v>169</v>
      </c>
      <c r="M182" s="98">
        <v>1.7299999999999999E-2</v>
      </c>
      <c r="N182" s="98">
        <v>1.1499999999945054E-2</v>
      </c>
      <c r="O182" s="94">
        <v>44643.170903000006</v>
      </c>
      <c r="P182" s="96">
        <v>101.92</v>
      </c>
      <c r="Q182" s="84"/>
      <c r="R182" s="94">
        <v>45.500318995000001</v>
      </c>
      <c r="S182" s="95">
        <v>7.6052169211893828E-5</v>
      </c>
      <c r="T182" s="95">
        <f t="shared" si="3"/>
        <v>8.6547286174803149E-4</v>
      </c>
      <c r="U182" s="95">
        <f>R182/'סכום נכסי הקרן'!$C$42</f>
        <v>2.0964046512079692E-4</v>
      </c>
    </row>
    <row r="183" spans="2:21" s="136" customFormat="1">
      <c r="B183" s="87" t="s">
        <v>723</v>
      </c>
      <c r="C183" s="84" t="s">
        <v>724</v>
      </c>
      <c r="D183" s="97" t="s">
        <v>127</v>
      </c>
      <c r="E183" s="97" t="s">
        <v>314</v>
      </c>
      <c r="F183" s="84" t="s">
        <v>396</v>
      </c>
      <c r="G183" s="97" t="s">
        <v>397</v>
      </c>
      <c r="H183" s="84" t="s">
        <v>380</v>
      </c>
      <c r="I183" s="84" t="s">
        <v>167</v>
      </c>
      <c r="J183" s="84"/>
      <c r="K183" s="94">
        <v>5.1999999999947688</v>
      </c>
      <c r="L183" s="97" t="s">
        <v>169</v>
      </c>
      <c r="M183" s="98">
        <v>3.6499999999999998E-2</v>
      </c>
      <c r="N183" s="98">
        <v>3.1099999999971227E-2</v>
      </c>
      <c r="O183" s="94">
        <v>222266.73741599999</v>
      </c>
      <c r="P183" s="96">
        <v>103.2</v>
      </c>
      <c r="Q183" s="84"/>
      <c r="R183" s="94">
        <v>229.37926560599999</v>
      </c>
      <c r="S183" s="95">
        <v>1.0362240248619093E-4</v>
      </c>
      <c r="T183" s="95">
        <f t="shared" si="3"/>
        <v>4.3630799478900804E-3</v>
      </c>
      <c r="U183" s="95">
        <f>R183/'סכום נכסי הקרן'!$C$42</f>
        <v>1.0568535999932861E-3</v>
      </c>
    </row>
    <row r="184" spans="2:21" s="136" customFormat="1">
      <c r="B184" s="87" t="s">
        <v>725</v>
      </c>
      <c r="C184" s="84" t="s">
        <v>726</v>
      </c>
      <c r="D184" s="97" t="s">
        <v>127</v>
      </c>
      <c r="E184" s="97" t="s">
        <v>314</v>
      </c>
      <c r="F184" s="84" t="s">
        <v>315</v>
      </c>
      <c r="G184" s="97" t="s">
        <v>316</v>
      </c>
      <c r="H184" s="84" t="s">
        <v>380</v>
      </c>
      <c r="I184" s="84" t="s">
        <v>167</v>
      </c>
      <c r="J184" s="84"/>
      <c r="K184" s="94">
        <v>2.0599999999990577</v>
      </c>
      <c r="L184" s="97" t="s">
        <v>169</v>
      </c>
      <c r="M184" s="98">
        <v>1.66E-2</v>
      </c>
      <c r="N184" s="98">
        <v>9.8000000000031413E-3</v>
      </c>
      <c r="O184" s="94">
        <v>311695.212848</v>
      </c>
      <c r="P184" s="96">
        <v>102.17</v>
      </c>
      <c r="Q184" s="84"/>
      <c r="R184" s="94">
        <v>318.45900385499999</v>
      </c>
      <c r="S184" s="95">
        <v>3.2810022405052629E-4</v>
      </c>
      <c r="T184" s="95">
        <f t="shared" si="3"/>
        <v>6.0574877606045284E-3</v>
      </c>
      <c r="U184" s="95">
        <f>R184/'סכום נכסי הקרן'!$C$42</f>
        <v>1.4672840798633582E-3</v>
      </c>
    </row>
    <row r="185" spans="2:21" s="136" customFormat="1">
      <c r="B185" s="87" t="s">
        <v>727</v>
      </c>
      <c r="C185" s="84" t="s">
        <v>728</v>
      </c>
      <c r="D185" s="97" t="s">
        <v>127</v>
      </c>
      <c r="E185" s="97" t="s">
        <v>314</v>
      </c>
      <c r="F185" s="84" t="s">
        <v>413</v>
      </c>
      <c r="G185" s="97" t="s">
        <v>365</v>
      </c>
      <c r="H185" s="84" t="s">
        <v>380</v>
      </c>
      <c r="I185" s="84" t="s">
        <v>366</v>
      </c>
      <c r="J185" s="84"/>
      <c r="K185" s="94">
        <v>5.770000000001926</v>
      </c>
      <c r="L185" s="97" t="s">
        <v>169</v>
      </c>
      <c r="M185" s="98">
        <v>2.5499999999999998E-2</v>
      </c>
      <c r="N185" s="98">
        <v>3.1900000000006423E-2</v>
      </c>
      <c r="O185" s="94">
        <v>564746.30362599995</v>
      </c>
      <c r="P185" s="96">
        <v>96.5</v>
      </c>
      <c r="Q185" s="84"/>
      <c r="R185" s="94">
        <v>544.980201835</v>
      </c>
      <c r="S185" s="95">
        <v>5.4104216432269406E-4</v>
      </c>
      <c r="T185" s="95">
        <f t="shared" si="3"/>
        <v>1.0366203694747465E-2</v>
      </c>
      <c r="U185" s="95">
        <f>R185/'סכום נכסי הקרן'!$C$42</f>
        <v>2.5109692748938755E-3</v>
      </c>
    </row>
    <row r="186" spans="2:21" s="136" customFormat="1">
      <c r="B186" s="87" t="s">
        <v>729</v>
      </c>
      <c r="C186" s="84" t="s">
        <v>730</v>
      </c>
      <c r="D186" s="97" t="s">
        <v>127</v>
      </c>
      <c r="E186" s="97" t="s">
        <v>314</v>
      </c>
      <c r="F186" s="84" t="s">
        <v>731</v>
      </c>
      <c r="G186" s="97" t="s">
        <v>365</v>
      </c>
      <c r="H186" s="84" t="s">
        <v>380</v>
      </c>
      <c r="I186" s="84" t="s">
        <v>366</v>
      </c>
      <c r="J186" s="84"/>
      <c r="K186" s="94">
        <v>4.7099999999119353</v>
      </c>
      <c r="L186" s="97" t="s">
        <v>169</v>
      </c>
      <c r="M186" s="98">
        <v>3.15E-2</v>
      </c>
      <c r="N186" s="98">
        <v>3.8999999999387788E-2</v>
      </c>
      <c r="O186" s="94">
        <v>21877.620765</v>
      </c>
      <c r="P186" s="96">
        <v>97.06</v>
      </c>
      <c r="Q186" s="84"/>
      <c r="R186" s="94">
        <v>21.234418697000002</v>
      </c>
      <c r="S186" s="95">
        <v>9.2293263976767913E-5</v>
      </c>
      <c r="T186" s="95">
        <f t="shared" si="3"/>
        <v>4.0390514886869306E-4</v>
      </c>
      <c r="U186" s="95">
        <f>R186/'סכום נכסי הקרן'!$C$42</f>
        <v>9.7836531930644473E-5</v>
      </c>
    </row>
    <row r="187" spans="2:21" s="136" customFormat="1">
      <c r="B187" s="87" t="s">
        <v>732</v>
      </c>
      <c r="C187" s="84" t="s">
        <v>733</v>
      </c>
      <c r="D187" s="97" t="s">
        <v>127</v>
      </c>
      <c r="E187" s="97" t="s">
        <v>314</v>
      </c>
      <c r="F187" s="84" t="s">
        <v>416</v>
      </c>
      <c r="G187" s="97" t="s">
        <v>316</v>
      </c>
      <c r="H187" s="84" t="s">
        <v>380</v>
      </c>
      <c r="I187" s="84" t="s">
        <v>167</v>
      </c>
      <c r="J187" s="84"/>
      <c r="K187" s="94">
        <v>1.879999999993502</v>
      </c>
      <c r="L187" s="97" t="s">
        <v>169</v>
      </c>
      <c r="M187" s="98">
        <v>6.4000000000000001E-2</v>
      </c>
      <c r="N187" s="98">
        <v>1.2599999999960289E-2</v>
      </c>
      <c r="O187" s="94">
        <v>100571.52499200002</v>
      </c>
      <c r="P187" s="96">
        <v>110.17</v>
      </c>
      <c r="Q187" s="84"/>
      <c r="R187" s="94">
        <v>110.799652294</v>
      </c>
      <c r="S187" s="95">
        <v>3.0905525540231586E-4</v>
      </c>
      <c r="T187" s="95">
        <f t="shared" si="3"/>
        <v>2.107547689107691E-3</v>
      </c>
      <c r="U187" s="95">
        <f>R187/'סכום נכסי הקרן'!$C$42</f>
        <v>5.1050390755918106E-4</v>
      </c>
    </row>
    <row r="188" spans="2:21" s="136" customFormat="1">
      <c r="B188" s="87" t="s">
        <v>734</v>
      </c>
      <c r="C188" s="84" t="s">
        <v>735</v>
      </c>
      <c r="D188" s="97" t="s">
        <v>127</v>
      </c>
      <c r="E188" s="97" t="s">
        <v>314</v>
      </c>
      <c r="F188" s="84" t="s">
        <v>421</v>
      </c>
      <c r="G188" s="97" t="s">
        <v>316</v>
      </c>
      <c r="H188" s="84" t="s">
        <v>380</v>
      </c>
      <c r="I188" s="84" t="s">
        <v>366</v>
      </c>
      <c r="J188" s="84"/>
      <c r="K188" s="94">
        <v>1.2399999999925131</v>
      </c>
      <c r="L188" s="97" t="s">
        <v>169</v>
      </c>
      <c r="M188" s="98">
        <v>1.1000000000000001E-2</v>
      </c>
      <c r="N188" s="98">
        <v>8.7999999999334496E-3</v>
      </c>
      <c r="O188" s="94">
        <v>47733.328003000002</v>
      </c>
      <c r="P188" s="96">
        <v>100.4</v>
      </c>
      <c r="Q188" s="94">
        <v>0.16081000000000001</v>
      </c>
      <c r="R188" s="94">
        <v>48.083761314</v>
      </c>
      <c r="S188" s="95">
        <v>1.5911109334333334E-4</v>
      </c>
      <c r="T188" s="95">
        <f t="shared" si="3"/>
        <v>9.1461315936290329E-4</v>
      </c>
      <c r="U188" s="95">
        <f>R188/'סכום נכסי הקרן'!$C$42</f>
        <v>2.2154354758989841E-4</v>
      </c>
    </row>
    <row r="189" spans="2:21" s="136" customFormat="1">
      <c r="B189" s="87" t="s">
        <v>736</v>
      </c>
      <c r="C189" s="84" t="s">
        <v>737</v>
      </c>
      <c r="D189" s="97" t="s">
        <v>127</v>
      </c>
      <c r="E189" s="97" t="s">
        <v>314</v>
      </c>
      <c r="F189" s="84" t="s">
        <v>435</v>
      </c>
      <c r="G189" s="97" t="s">
        <v>436</v>
      </c>
      <c r="H189" s="84" t="s">
        <v>380</v>
      </c>
      <c r="I189" s="84" t="s">
        <v>167</v>
      </c>
      <c r="J189" s="84"/>
      <c r="K189" s="94">
        <v>3.3999999999964534</v>
      </c>
      <c r="L189" s="97" t="s">
        <v>169</v>
      </c>
      <c r="M189" s="98">
        <v>4.8000000000000001E-2</v>
      </c>
      <c r="N189" s="98">
        <v>1.9399999999972807E-2</v>
      </c>
      <c r="O189" s="94">
        <v>304360.53894599999</v>
      </c>
      <c r="P189" s="96">
        <v>111.14</v>
      </c>
      <c r="Q189" s="84"/>
      <c r="R189" s="94">
        <v>338.26631311799991</v>
      </c>
      <c r="S189" s="95">
        <v>1.4803152456858778E-4</v>
      </c>
      <c r="T189" s="95">
        <f t="shared" si="3"/>
        <v>6.4342475066902789E-3</v>
      </c>
      <c r="U189" s="95">
        <f>R189/'סכום נכסי הקרן'!$C$42</f>
        <v>1.5585452757935028E-3</v>
      </c>
    </row>
    <row r="190" spans="2:21" s="136" customFormat="1">
      <c r="B190" s="87" t="s">
        <v>738</v>
      </c>
      <c r="C190" s="84" t="s">
        <v>739</v>
      </c>
      <c r="D190" s="97" t="s">
        <v>127</v>
      </c>
      <c r="E190" s="97" t="s">
        <v>314</v>
      </c>
      <c r="F190" s="84" t="s">
        <v>435</v>
      </c>
      <c r="G190" s="97" t="s">
        <v>436</v>
      </c>
      <c r="H190" s="84" t="s">
        <v>380</v>
      </c>
      <c r="I190" s="84" t="s">
        <v>167</v>
      </c>
      <c r="J190" s="84"/>
      <c r="K190" s="94">
        <v>2.0600000000493912</v>
      </c>
      <c r="L190" s="97" t="s">
        <v>169</v>
      </c>
      <c r="M190" s="98">
        <v>4.4999999999999998E-2</v>
      </c>
      <c r="N190" s="98">
        <v>1.5300000000721872E-2</v>
      </c>
      <c r="O190" s="94">
        <v>9764.5465690000001</v>
      </c>
      <c r="P190" s="96">
        <v>107.82</v>
      </c>
      <c r="Q190" s="84"/>
      <c r="R190" s="94">
        <v>10.528134108</v>
      </c>
      <c r="S190" s="95">
        <v>1.6260477077740845E-5</v>
      </c>
      <c r="T190" s="95">
        <f t="shared" si="3"/>
        <v>2.0025825217443222E-4</v>
      </c>
      <c r="U190" s="95">
        <f>R190/'סכום נכסי הקרן'!$C$42</f>
        <v>4.8507856208607799E-5</v>
      </c>
    </row>
    <row r="191" spans="2:21" s="136" customFormat="1">
      <c r="B191" s="87" t="s">
        <v>740</v>
      </c>
      <c r="C191" s="84" t="s">
        <v>741</v>
      </c>
      <c r="D191" s="97" t="s">
        <v>127</v>
      </c>
      <c r="E191" s="97" t="s">
        <v>314</v>
      </c>
      <c r="F191" s="84" t="s">
        <v>742</v>
      </c>
      <c r="G191" s="97" t="s">
        <v>482</v>
      </c>
      <c r="H191" s="84" t="s">
        <v>380</v>
      </c>
      <c r="I191" s="84" t="s">
        <v>366</v>
      </c>
      <c r="J191" s="84"/>
      <c r="K191" s="94">
        <v>3.5699999999955936</v>
      </c>
      <c r="L191" s="97" t="s">
        <v>169</v>
      </c>
      <c r="M191" s="98">
        <v>2.4500000000000001E-2</v>
      </c>
      <c r="N191" s="98">
        <v>2.0800000000117506E-2</v>
      </c>
      <c r="O191" s="94">
        <v>33383.913194000001</v>
      </c>
      <c r="P191" s="96">
        <v>101.97</v>
      </c>
      <c r="Q191" s="84"/>
      <c r="R191" s="94">
        <v>34.041576294999999</v>
      </c>
      <c r="S191" s="95">
        <v>2.1281775930060142E-5</v>
      </c>
      <c r="T191" s="95">
        <f t="shared" si="3"/>
        <v>6.4751327254837857E-4</v>
      </c>
      <c r="U191" s="95">
        <f>R191/'סכום נכסי הקרן'!$C$42</f>
        <v>1.5684487593841087E-4</v>
      </c>
    </row>
    <row r="192" spans="2:21" s="136" customFormat="1">
      <c r="B192" s="87" t="s">
        <v>743</v>
      </c>
      <c r="C192" s="84" t="s">
        <v>744</v>
      </c>
      <c r="D192" s="97" t="s">
        <v>127</v>
      </c>
      <c r="E192" s="97" t="s">
        <v>314</v>
      </c>
      <c r="F192" s="84" t="s">
        <v>416</v>
      </c>
      <c r="G192" s="97" t="s">
        <v>316</v>
      </c>
      <c r="H192" s="84" t="s">
        <v>380</v>
      </c>
      <c r="I192" s="84" t="s">
        <v>167</v>
      </c>
      <c r="J192" s="84"/>
      <c r="K192" s="94">
        <v>0.18000000000418165</v>
      </c>
      <c r="L192" s="97" t="s">
        <v>169</v>
      </c>
      <c r="M192" s="98">
        <v>6.0999999999999999E-2</v>
      </c>
      <c r="N192" s="98">
        <v>4.8000000001115102E-3</v>
      </c>
      <c r="O192" s="94">
        <v>40604.857580000004</v>
      </c>
      <c r="P192" s="96">
        <v>106.01</v>
      </c>
      <c r="Q192" s="84"/>
      <c r="R192" s="94">
        <v>43.045210448999995</v>
      </c>
      <c r="S192" s="95">
        <v>2.7069905053333338E-4</v>
      </c>
      <c r="T192" s="95">
        <f t="shared" si="3"/>
        <v>8.1877363268455683E-4</v>
      </c>
      <c r="U192" s="95">
        <f>R192/'סכום נכסי הקרן'!$C$42</f>
        <v>1.9832867415155023E-4</v>
      </c>
    </row>
    <row r="193" spans="2:21" s="136" customFormat="1">
      <c r="B193" s="87" t="s">
        <v>745</v>
      </c>
      <c r="C193" s="84" t="s">
        <v>746</v>
      </c>
      <c r="D193" s="97" t="s">
        <v>127</v>
      </c>
      <c r="E193" s="97" t="s">
        <v>314</v>
      </c>
      <c r="F193" s="84" t="s">
        <v>315</v>
      </c>
      <c r="G193" s="97" t="s">
        <v>316</v>
      </c>
      <c r="H193" s="84" t="s">
        <v>380</v>
      </c>
      <c r="I193" s="84" t="s">
        <v>366</v>
      </c>
      <c r="J193" s="84"/>
      <c r="K193" s="94">
        <v>2</v>
      </c>
      <c r="L193" s="97" t="s">
        <v>169</v>
      </c>
      <c r="M193" s="98">
        <v>3.2500000000000001E-2</v>
      </c>
      <c r="N193" s="98">
        <v>2.3300000000014195E-2</v>
      </c>
      <c r="O193" s="94">
        <f>221279.5473/50000</f>
        <v>4.4255909459999998</v>
      </c>
      <c r="P193" s="96">
        <v>5093968</v>
      </c>
      <c r="Q193" s="84"/>
      <c r="R193" s="94">
        <v>225.43818169600002</v>
      </c>
      <c r="S193" s="95">
        <f>1195.13663137996%/50000</f>
        <v>2.3902732627599198E-4</v>
      </c>
      <c r="T193" s="95">
        <f t="shared" si="3"/>
        <v>4.2881156125773624E-3</v>
      </c>
      <c r="U193" s="95">
        <f>R193/'סכום נכסי הקרן'!$C$42</f>
        <v>1.0386952511680114E-3</v>
      </c>
    </row>
    <row r="194" spans="2:21" s="136" customFormat="1">
      <c r="B194" s="87" t="s">
        <v>747</v>
      </c>
      <c r="C194" s="84" t="s">
        <v>748</v>
      </c>
      <c r="D194" s="97" t="s">
        <v>127</v>
      </c>
      <c r="E194" s="97" t="s">
        <v>314</v>
      </c>
      <c r="F194" s="84" t="s">
        <v>315</v>
      </c>
      <c r="G194" s="97" t="s">
        <v>316</v>
      </c>
      <c r="H194" s="84" t="s">
        <v>380</v>
      </c>
      <c r="I194" s="84" t="s">
        <v>167</v>
      </c>
      <c r="J194" s="84"/>
      <c r="K194" s="94">
        <v>1.5799999999819903</v>
      </c>
      <c r="L194" s="97" t="s">
        <v>169</v>
      </c>
      <c r="M194" s="98">
        <v>2.2700000000000001E-2</v>
      </c>
      <c r="N194" s="98">
        <v>9.4999999999785603E-3</v>
      </c>
      <c r="O194" s="94">
        <v>22689.814871999999</v>
      </c>
      <c r="P194" s="96">
        <v>102.78</v>
      </c>
      <c r="Q194" s="84"/>
      <c r="R194" s="94">
        <v>23.320590598999999</v>
      </c>
      <c r="S194" s="95">
        <v>2.2689837561837562E-5</v>
      </c>
      <c r="T194" s="95">
        <f t="shared" si="3"/>
        <v>4.4358674244874424E-4</v>
      </c>
      <c r="U194" s="95">
        <f>R194/'סכום נכסי הקרן'!$C$42</f>
        <v>1.0744846559434641E-4</v>
      </c>
    </row>
    <row r="195" spans="2:21" s="136" customFormat="1">
      <c r="B195" s="87" t="s">
        <v>749</v>
      </c>
      <c r="C195" s="84" t="s">
        <v>750</v>
      </c>
      <c r="D195" s="97" t="s">
        <v>127</v>
      </c>
      <c r="E195" s="97" t="s">
        <v>314</v>
      </c>
      <c r="F195" s="84" t="s">
        <v>751</v>
      </c>
      <c r="G195" s="97" t="s">
        <v>365</v>
      </c>
      <c r="H195" s="84" t="s">
        <v>380</v>
      </c>
      <c r="I195" s="84" t="s">
        <v>366</v>
      </c>
      <c r="J195" s="84"/>
      <c r="K195" s="94">
        <v>4.1900000000169131</v>
      </c>
      <c r="L195" s="97" t="s">
        <v>169</v>
      </c>
      <c r="M195" s="98">
        <v>3.3799999999999997E-2</v>
      </c>
      <c r="N195" s="98">
        <v>3.8500000000165006E-2</v>
      </c>
      <c r="O195" s="94">
        <v>98713.192041999995</v>
      </c>
      <c r="P195" s="96">
        <v>98.23</v>
      </c>
      <c r="Q195" s="84"/>
      <c r="R195" s="94">
        <v>96.965968544000006</v>
      </c>
      <c r="S195" s="95">
        <v>1.5581479623190099E-4</v>
      </c>
      <c r="T195" s="95">
        <f t="shared" si="3"/>
        <v>1.8444137566852523E-3</v>
      </c>
      <c r="U195" s="95">
        <f>R195/'סכום נכסי הקרן'!$C$42</f>
        <v>4.4676589517287897E-4</v>
      </c>
    </row>
    <row r="196" spans="2:21" s="136" customFormat="1">
      <c r="B196" s="87" t="s">
        <v>752</v>
      </c>
      <c r="C196" s="84" t="s">
        <v>753</v>
      </c>
      <c r="D196" s="97" t="s">
        <v>127</v>
      </c>
      <c r="E196" s="97" t="s">
        <v>314</v>
      </c>
      <c r="F196" s="84" t="s">
        <v>478</v>
      </c>
      <c r="G196" s="97" t="s">
        <v>158</v>
      </c>
      <c r="H196" s="84" t="s">
        <v>380</v>
      </c>
      <c r="I196" s="84" t="s">
        <v>366</v>
      </c>
      <c r="J196" s="84"/>
      <c r="K196" s="94">
        <v>5.1000000000146439</v>
      </c>
      <c r="L196" s="97" t="s">
        <v>169</v>
      </c>
      <c r="M196" s="98">
        <v>5.0900000000000001E-2</v>
      </c>
      <c r="N196" s="98">
        <v>2.9300000000103844E-2</v>
      </c>
      <c r="O196" s="94">
        <v>133889.38105699999</v>
      </c>
      <c r="P196" s="96">
        <v>112.2</v>
      </c>
      <c r="Q196" s="84"/>
      <c r="R196" s="94">
        <v>150.22388260800003</v>
      </c>
      <c r="S196" s="95">
        <v>1.1789417026394578E-4</v>
      </c>
      <c r="T196" s="95">
        <f t="shared" si="3"/>
        <v>2.8574457598403509E-3</v>
      </c>
      <c r="U196" s="95">
        <f>R196/'סכום נכסי הקרן'!$C$42</f>
        <v>6.9214909516686829E-4</v>
      </c>
    </row>
    <row r="197" spans="2:21" s="136" customFormat="1">
      <c r="B197" s="87" t="s">
        <v>754</v>
      </c>
      <c r="C197" s="84" t="s">
        <v>755</v>
      </c>
      <c r="D197" s="97" t="s">
        <v>127</v>
      </c>
      <c r="E197" s="97" t="s">
        <v>314</v>
      </c>
      <c r="F197" s="84" t="s">
        <v>756</v>
      </c>
      <c r="G197" s="97" t="s">
        <v>757</v>
      </c>
      <c r="H197" s="84" t="s">
        <v>380</v>
      </c>
      <c r="I197" s="84" t="s">
        <v>167</v>
      </c>
      <c r="J197" s="84"/>
      <c r="K197" s="94">
        <v>5.7199999999923365</v>
      </c>
      <c r="L197" s="97" t="s">
        <v>169</v>
      </c>
      <c r="M197" s="98">
        <v>2.6099999999999998E-2</v>
      </c>
      <c r="N197" s="98">
        <v>2.5999999999976053E-2</v>
      </c>
      <c r="O197" s="94">
        <v>166752.57735000001</v>
      </c>
      <c r="P197" s="96">
        <v>100.16</v>
      </c>
      <c r="Q197" s="84"/>
      <c r="R197" s="94">
        <v>167.019381474</v>
      </c>
      <c r="S197" s="95">
        <v>2.764869167749937E-4</v>
      </c>
      <c r="T197" s="95">
        <f t="shared" si="3"/>
        <v>3.1769171127695507E-3</v>
      </c>
      <c r="U197" s="95">
        <f>R197/'סכום נכסי הקרן'!$C$42</f>
        <v>7.6953352393518027E-4</v>
      </c>
    </row>
    <row r="198" spans="2:21" s="136" customFormat="1">
      <c r="B198" s="87" t="s">
        <v>758</v>
      </c>
      <c r="C198" s="84" t="s">
        <v>759</v>
      </c>
      <c r="D198" s="97" t="s">
        <v>127</v>
      </c>
      <c r="E198" s="97" t="s">
        <v>314</v>
      </c>
      <c r="F198" s="84" t="s">
        <v>760</v>
      </c>
      <c r="G198" s="97" t="s">
        <v>705</v>
      </c>
      <c r="H198" s="84" t="s">
        <v>380</v>
      </c>
      <c r="I198" s="84" t="s">
        <v>366</v>
      </c>
      <c r="J198" s="84"/>
      <c r="K198" s="94">
        <v>1.4700000003634592</v>
      </c>
      <c r="L198" s="97" t="s">
        <v>169</v>
      </c>
      <c r="M198" s="98">
        <v>4.0999999999999995E-2</v>
      </c>
      <c r="N198" s="98">
        <v>1.2999999999113514E-2</v>
      </c>
      <c r="O198" s="94">
        <v>708.12900000000002</v>
      </c>
      <c r="P198" s="96">
        <v>104.15</v>
      </c>
      <c r="Q198" s="94">
        <v>0.37583946700000009</v>
      </c>
      <c r="R198" s="94">
        <v>1.1280494969999999</v>
      </c>
      <c r="S198" s="95">
        <v>1.7703225000000001E-6</v>
      </c>
      <c r="T198" s="95">
        <f t="shared" si="3"/>
        <v>2.1456909488245609E-5</v>
      </c>
      <c r="U198" s="95">
        <f>R198/'סכום נכסי הקרן'!$C$42</f>
        <v>5.1974321599008601E-6</v>
      </c>
    </row>
    <row r="199" spans="2:21" s="136" customFormat="1">
      <c r="B199" s="87" t="s">
        <v>761</v>
      </c>
      <c r="C199" s="84" t="s">
        <v>762</v>
      </c>
      <c r="D199" s="97" t="s">
        <v>127</v>
      </c>
      <c r="E199" s="97" t="s">
        <v>314</v>
      </c>
      <c r="F199" s="84" t="s">
        <v>760</v>
      </c>
      <c r="G199" s="97" t="s">
        <v>705</v>
      </c>
      <c r="H199" s="84" t="s">
        <v>380</v>
      </c>
      <c r="I199" s="84" t="s">
        <v>366</v>
      </c>
      <c r="J199" s="84"/>
      <c r="K199" s="94">
        <v>3.8300000000033236</v>
      </c>
      <c r="L199" s="97" t="s">
        <v>169</v>
      </c>
      <c r="M199" s="98">
        <v>1.2E-2</v>
      </c>
      <c r="N199" s="98">
        <v>1.0500000000030216E-2</v>
      </c>
      <c r="O199" s="94">
        <v>131500.42393799999</v>
      </c>
      <c r="P199" s="96">
        <v>100.67</v>
      </c>
      <c r="Q199" s="84"/>
      <c r="R199" s="94">
        <v>132.38148113199998</v>
      </c>
      <c r="S199" s="95">
        <v>2.8380855596514022E-4</v>
      </c>
      <c r="T199" s="95">
        <f t="shared" si="3"/>
        <v>2.5180610125029096E-3</v>
      </c>
      <c r="U199" s="95">
        <f>R199/'סכום נכסי הקרן'!$C$42</f>
        <v>6.0994111449948695E-4</v>
      </c>
    </row>
    <row r="200" spans="2:21" s="136" customFormat="1">
      <c r="B200" s="87" t="s">
        <v>763</v>
      </c>
      <c r="C200" s="84" t="s">
        <v>764</v>
      </c>
      <c r="D200" s="97" t="s">
        <v>127</v>
      </c>
      <c r="E200" s="97" t="s">
        <v>314</v>
      </c>
      <c r="F200" s="84" t="s">
        <v>765</v>
      </c>
      <c r="G200" s="97" t="s">
        <v>570</v>
      </c>
      <c r="H200" s="84" t="s">
        <v>483</v>
      </c>
      <c r="I200" s="84" t="s">
        <v>366</v>
      </c>
      <c r="J200" s="84"/>
      <c r="K200" s="94">
        <v>6.9100000000248283</v>
      </c>
      <c r="L200" s="97" t="s">
        <v>169</v>
      </c>
      <c r="M200" s="98">
        <v>3.7499999999999999E-2</v>
      </c>
      <c r="N200" s="98">
        <v>3.720000000017272E-2</v>
      </c>
      <c r="O200" s="94">
        <v>92085.095159999983</v>
      </c>
      <c r="P200" s="96">
        <v>100.6</v>
      </c>
      <c r="Q200" s="84"/>
      <c r="R200" s="94">
        <v>92.637608869999994</v>
      </c>
      <c r="S200" s="95">
        <v>4.1856861436363627E-4</v>
      </c>
      <c r="T200" s="95">
        <f t="shared" si="3"/>
        <v>1.7620829529354318E-3</v>
      </c>
      <c r="U200" s="95">
        <f>R200/'סכום נכסי הקרן'!$C$42</f>
        <v>4.2682319245540622E-4</v>
      </c>
    </row>
    <row r="201" spans="2:21" s="136" customFormat="1">
      <c r="B201" s="87" t="s">
        <v>766</v>
      </c>
      <c r="C201" s="84" t="s">
        <v>767</v>
      </c>
      <c r="D201" s="97" t="s">
        <v>127</v>
      </c>
      <c r="E201" s="97" t="s">
        <v>314</v>
      </c>
      <c r="F201" s="84" t="s">
        <v>402</v>
      </c>
      <c r="G201" s="97" t="s">
        <v>365</v>
      </c>
      <c r="H201" s="84" t="s">
        <v>483</v>
      </c>
      <c r="I201" s="84" t="s">
        <v>167</v>
      </c>
      <c r="J201" s="84"/>
      <c r="K201" s="94">
        <v>3.6600000000058324</v>
      </c>
      <c r="L201" s="97" t="s">
        <v>169</v>
      </c>
      <c r="M201" s="98">
        <v>3.5000000000000003E-2</v>
      </c>
      <c r="N201" s="98">
        <v>2.2500000000072906E-2</v>
      </c>
      <c r="O201" s="94">
        <v>64461.356549999997</v>
      </c>
      <c r="P201" s="96">
        <v>104.64</v>
      </c>
      <c r="Q201" s="94">
        <v>1.1280737620000001</v>
      </c>
      <c r="R201" s="94">
        <v>68.580434409999995</v>
      </c>
      <c r="S201" s="95">
        <v>4.2406183408488476E-4</v>
      </c>
      <c r="T201" s="95">
        <f t="shared" si="3"/>
        <v>1.304485466030871E-3</v>
      </c>
      <c r="U201" s="95">
        <f>R201/'סכום נכסי הקרן'!$C$42</f>
        <v>3.1598095322097871E-4</v>
      </c>
    </row>
    <row r="202" spans="2:21" s="136" customFormat="1">
      <c r="B202" s="87" t="s">
        <v>768</v>
      </c>
      <c r="C202" s="84" t="s">
        <v>769</v>
      </c>
      <c r="D202" s="97" t="s">
        <v>127</v>
      </c>
      <c r="E202" s="97" t="s">
        <v>314</v>
      </c>
      <c r="F202" s="84" t="s">
        <v>731</v>
      </c>
      <c r="G202" s="97" t="s">
        <v>365</v>
      </c>
      <c r="H202" s="84" t="s">
        <v>483</v>
      </c>
      <c r="I202" s="84" t="s">
        <v>167</v>
      </c>
      <c r="J202" s="84"/>
      <c r="K202" s="94">
        <v>4.0399999999990968</v>
      </c>
      <c r="L202" s="97" t="s">
        <v>169</v>
      </c>
      <c r="M202" s="98">
        <v>4.3499999999999997E-2</v>
      </c>
      <c r="N202" s="98">
        <v>5.240000000000225E-2</v>
      </c>
      <c r="O202" s="94">
        <v>181985.56986700001</v>
      </c>
      <c r="P202" s="96">
        <v>97.32</v>
      </c>
      <c r="Q202" s="84"/>
      <c r="R202" s="94">
        <v>177.10836267900001</v>
      </c>
      <c r="S202" s="95">
        <v>9.6998340166573222E-5</v>
      </c>
      <c r="T202" s="95">
        <f t="shared" si="3"/>
        <v>3.3688221285689559E-3</v>
      </c>
      <c r="U202" s="95">
        <f>R202/'סכום נכסי הקרן'!$C$42</f>
        <v>8.1601800490428299E-4</v>
      </c>
    </row>
    <row r="203" spans="2:21" s="136" customFormat="1">
      <c r="B203" s="87" t="s">
        <v>770</v>
      </c>
      <c r="C203" s="84" t="s">
        <v>771</v>
      </c>
      <c r="D203" s="97" t="s">
        <v>127</v>
      </c>
      <c r="E203" s="97" t="s">
        <v>314</v>
      </c>
      <c r="F203" s="84" t="s">
        <v>428</v>
      </c>
      <c r="G203" s="97" t="s">
        <v>429</v>
      </c>
      <c r="H203" s="84" t="s">
        <v>483</v>
      </c>
      <c r="I203" s="84" t="s">
        <v>366</v>
      </c>
      <c r="J203" s="84"/>
      <c r="K203" s="94">
        <v>10.610000000024254</v>
      </c>
      <c r="L203" s="97" t="s">
        <v>169</v>
      </c>
      <c r="M203" s="98">
        <v>3.0499999999999999E-2</v>
      </c>
      <c r="N203" s="98">
        <v>4.6500000000071345E-2</v>
      </c>
      <c r="O203" s="94">
        <v>115468.694955</v>
      </c>
      <c r="P203" s="96">
        <v>84.99</v>
      </c>
      <c r="Q203" s="84"/>
      <c r="R203" s="94">
        <v>98.13684384199999</v>
      </c>
      <c r="S203" s="95">
        <v>3.6537546560030379E-4</v>
      </c>
      <c r="T203" s="95">
        <f t="shared" si="3"/>
        <v>1.8666852663645906E-3</v>
      </c>
      <c r="U203" s="95">
        <f>R203/'סכום נכסי הקרן'!$C$42</f>
        <v>4.521606450887673E-4</v>
      </c>
    </row>
    <row r="204" spans="2:21" s="136" customFormat="1">
      <c r="B204" s="87" t="s">
        <v>772</v>
      </c>
      <c r="C204" s="84" t="s">
        <v>773</v>
      </c>
      <c r="D204" s="97" t="s">
        <v>127</v>
      </c>
      <c r="E204" s="97" t="s">
        <v>314</v>
      </c>
      <c r="F204" s="84" t="s">
        <v>428</v>
      </c>
      <c r="G204" s="97" t="s">
        <v>429</v>
      </c>
      <c r="H204" s="84" t="s">
        <v>483</v>
      </c>
      <c r="I204" s="84" t="s">
        <v>366</v>
      </c>
      <c r="J204" s="84"/>
      <c r="K204" s="94">
        <v>9.9800000000006097</v>
      </c>
      <c r="L204" s="97" t="s">
        <v>169</v>
      </c>
      <c r="M204" s="98">
        <v>3.0499999999999999E-2</v>
      </c>
      <c r="N204" s="98">
        <v>4.4599999999961393E-2</v>
      </c>
      <c r="O204" s="94">
        <v>112636.17895499998</v>
      </c>
      <c r="P204" s="96">
        <v>87.37</v>
      </c>
      <c r="Q204" s="84"/>
      <c r="R204" s="94">
        <v>98.410229552999994</v>
      </c>
      <c r="S204" s="95">
        <v>3.5641258736976997E-4</v>
      </c>
      <c r="T204" s="95">
        <f t="shared" si="3"/>
        <v>1.8718854038336531E-3</v>
      </c>
      <c r="U204" s="95">
        <f>R204/'סכום נכסי הקרן'!$C$42</f>
        <v>4.5342025620528974E-4</v>
      </c>
    </row>
    <row r="205" spans="2:21" s="136" customFormat="1">
      <c r="B205" s="87" t="s">
        <v>774</v>
      </c>
      <c r="C205" s="84" t="s">
        <v>775</v>
      </c>
      <c r="D205" s="97" t="s">
        <v>127</v>
      </c>
      <c r="E205" s="97" t="s">
        <v>314</v>
      </c>
      <c r="F205" s="84" t="s">
        <v>428</v>
      </c>
      <c r="G205" s="97" t="s">
        <v>429</v>
      </c>
      <c r="H205" s="84" t="s">
        <v>483</v>
      </c>
      <c r="I205" s="84" t="s">
        <v>366</v>
      </c>
      <c r="J205" s="84"/>
      <c r="K205" s="94">
        <v>8.3500000000240124</v>
      </c>
      <c r="L205" s="97" t="s">
        <v>169</v>
      </c>
      <c r="M205" s="98">
        <v>3.95E-2</v>
      </c>
      <c r="N205" s="98">
        <v>4.0600000000127326E-2</v>
      </c>
      <c r="O205" s="94">
        <v>90076.456565999979</v>
      </c>
      <c r="P205" s="96">
        <v>99.4</v>
      </c>
      <c r="Q205" s="84"/>
      <c r="R205" s="94">
        <v>89.535997831000003</v>
      </c>
      <c r="S205" s="95">
        <v>3.753029736226835E-4</v>
      </c>
      <c r="T205" s="95">
        <f t="shared" si="3"/>
        <v>1.7030864394769749E-3</v>
      </c>
      <c r="U205" s="95">
        <f>R205/'סכום נכסי הקרן'!$C$42</f>
        <v>4.1253267328539316E-4</v>
      </c>
    </row>
    <row r="206" spans="2:21" s="136" customFormat="1">
      <c r="B206" s="87" t="s">
        <v>776</v>
      </c>
      <c r="C206" s="84" t="s">
        <v>777</v>
      </c>
      <c r="D206" s="97" t="s">
        <v>127</v>
      </c>
      <c r="E206" s="97" t="s">
        <v>314</v>
      </c>
      <c r="F206" s="84" t="s">
        <v>428</v>
      </c>
      <c r="G206" s="97" t="s">
        <v>429</v>
      </c>
      <c r="H206" s="84" t="s">
        <v>483</v>
      </c>
      <c r="I206" s="84" t="s">
        <v>366</v>
      </c>
      <c r="J206" s="84"/>
      <c r="K206" s="94">
        <v>9.010000000017957</v>
      </c>
      <c r="L206" s="97" t="s">
        <v>169</v>
      </c>
      <c r="M206" s="98">
        <v>3.95E-2</v>
      </c>
      <c r="N206" s="98">
        <v>4.2100000000087484E-2</v>
      </c>
      <c r="O206" s="94">
        <v>22147.631438</v>
      </c>
      <c r="P206" s="96">
        <v>98.07</v>
      </c>
      <c r="Q206" s="84"/>
      <c r="R206" s="94">
        <v>21.720182160999997</v>
      </c>
      <c r="S206" s="95">
        <v>9.2277963124473997E-5</v>
      </c>
      <c r="T206" s="95">
        <f t="shared" si="3"/>
        <v>4.1314497629423073E-4</v>
      </c>
      <c r="U206" s="95">
        <f>R206/'סכום נכסי הקרן'!$C$42</f>
        <v>1.0007466302029329E-4</v>
      </c>
    </row>
    <row r="207" spans="2:21" s="136" customFormat="1">
      <c r="B207" s="87" t="s">
        <v>778</v>
      </c>
      <c r="C207" s="84" t="s">
        <v>779</v>
      </c>
      <c r="D207" s="97" t="s">
        <v>127</v>
      </c>
      <c r="E207" s="97" t="s">
        <v>314</v>
      </c>
      <c r="F207" s="84" t="s">
        <v>780</v>
      </c>
      <c r="G207" s="97" t="s">
        <v>365</v>
      </c>
      <c r="H207" s="84" t="s">
        <v>483</v>
      </c>
      <c r="I207" s="84" t="s">
        <v>167</v>
      </c>
      <c r="J207" s="84"/>
      <c r="K207" s="94">
        <v>2.8800000000089683</v>
      </c>
      <c r="L207" s="97" t="s">
        <v>169</v>
      </c>
      <c r="M207" s="98">
        <v>3.9E-2</v>
      </c>
      <c r="N207" s="98">
        <v>5.2700000000137123E-2</v>
      </c>
      <c r="O207" s="94">
        <v>198245.40136399999</v>
      </c>
      <c r="P207" s="96">
        <v>96.75</v>
      </c>
      <c r="Q207" s="84"/>
      <c r="R207" s="94">
        <v>191.80242583099997</v>
      </c>
      <c r="S207" s="95">
        <v>2.2072761231649676E-4</v>
      </c>
      <c r="T207" s="95">
        <f t="shared" si="3"/>
        <v>3.6483215511612503E-3</v>
      </c>
      <c r="U207" s="95">
        <f>R207/'סכום נכסי הקרן'!$C$42</f>
        <v>8.8372017275146098E-4</v>
      </c>
    </row>
    <row r="208" spans="2:21" s="136" customFormat="1">
      <c r="B208" s="87" t="s">
        <v>781</v>
      </c>
      <c r="C208" s="84" t="s">
        <v>782</v>
      </c>
      <c r="D208" s="97" t="s">
        <v>127</v>
      </c>
      <c r="E208" s="97" t="s">
        <v>314</v>
      </c>
      <c r="F208" s="84" t="s">
        <v>526</v>
      </c>
      <c r="G208" s="97" t="s">
        <v>365</v>
      </c>
      <c r="H208" s="84" t="s">
        <v>483</v>
      </c>
      <c r="I208" s="84" t="s">
        <v>167</v>
      </c>
      <c r="J208" s="84"/>
      <c r="K208" s="94">
        <v>4.0800000000483365</v>
      </c>
      <c r="L208" s="97" t="s">
        <v>169</v>
      </c>
      <c r="M208" s="98">
        <v>5.0499999999999996E-2</v>
      </c>
      <c r="N208" s="98">
        <v>2.9200000000256479E-2</v>
      </c>
      <c r="O208" s="94">
        <v>36639.251603999997</v>
      </c>
      <c r="P208" s="96">
        <v>110.67</v>
      </c>
      <c r="Q208" s="84"/>
      <c r="R208" s="94">
        <v>40.548660988000002</v>
      </c>
      <c r="S208" s="95">
        <v>6.5979076343393344E-5</v>
      </c>
      <c r="T208" s="95">
        <f t="shared" si="3"/>
        <v>7.7128614569035338E-4</v>
      </c>
      <c r="U208" s="95">
        <f>R208/'סכום נכסי הקרן'!$C$42</f>
        <v>1.8682594621993666E-4</v>
      </c>
    </row>
    <row r="209" spans="2:21" s="136" customFormat="1">
      <c r="B209" s="87" t="s">
        <v>783</v>
      </c>
      <c r="C209" s="84" t="s">
        <v>784</v>
      </c>
      <c r="D209" s="97" t="s">
        <v>127</v>
      </c>
      <c r="E209" s="97" t="s">
        <v>314</v>
      </c>
      <c r="F209" s="84" t="s">
        <v>443</v>
      </c>
      <c r="G209" s="97" t="s">
        <v>429</v>
      </c>
      <c r="H209" s="84" t="s">
        <v>483</v>
      </c>
      <c r="I209" s="84" t="s">
        <v>167</v>
      </c>
      <c r="J209" s="84"/>
      <c r="K209" s="94">
        <v>5.0100000000087599</v>
      </c>
      <c r="L209" s="97" t="s">
        <v>169</v>
      </c>
      <c r="M209" s="98">
        <v>3.9199999999999999E-2</v>
      </c>
      <c r="N209" s="98">
        <v>2.8900000000076646E-2</v>
      </c>
      <c r="O209" s="94">
        <v>170693.19600999999</v>
      </c>
      <c r="P209" s="96">
        <v>107.01</v>
      </c>
      <c r="Q209" s="84"/>
      <c r="R209" s="94">
        <v>182.65879473999999</v>
      </c>
      <c r="S209" s="95">
        <v>1.7783245786338338E-4</v>
      </c>
      <c r="T209" s="95">
        <f t="shared" si="3"/>
        <v>3.4743982745361868E-3</v>
      </c>
      <c r="U209" s="95">
        <f>R209/'סכום נכסי הקרן'!$C$42</f>
        <v>8.415913455882744E-4</v>
      </c>
    </row>
    <row r="210" spans="2:21" s="136" customFormat="1">
      <c r="B210" s="87" t="s">
        <v>785</v>
      </c>
      <c r="C210" s="84" t="s">
        <v>786</v>
      </c>
      <c r="D210" s="97" t="s">
        <v>127</v>
      </c>
      <c r="E210" s="97" t="s">
        <v>314</v>
      </c>
      <c r="F210" s="84" t="s">
        <v>569</v>
      </c>
      <c r="G210" s="97" t="s">
        <v>570</v>
      </c>
      <c r="H210" s="84" t="s">
        <v>483</v>
      </c>
      <c r="I210" s="84" t="s">
        <v>366</v>
      </c>
      <c r="J210" s="84"/>
      <c r="K210" s="94">
        <v>0.4000000000006414</v>
      </c>
      <c r="L210" s="97" t="s">
        <v>169</v>
      </c>
      <c r="M210" s="98">
        <v>2.4500000000000001E-2</v>
      </c>
      <c r="N210" s="98">
        <v>1.1000000000009622E-2</v>
      </c>
      <c r="O210" s="94">
        <v>620273.59712399996</v>
      </c>
      <c r="P210" s="96">
        <v>100.54</v>
      </c>
      <c r="Q210" s="84"/>
      <c r="R210" s="94">
        <v>623.62309523400006</v>
      </c>
      <c r="S210" s="95">
        <v>2.0843248818752425E-4</v>
      </c>
      <c r="T210" s="95">
        <f t="shared" si="3"/>
        <v>1.186208969092383E-2</v>
      </c>
      <c r="U210" s="95">
        <f>R210/'סכום נכסי הקרן'!$C$42</f>
        <v>2.8733125092879758E-3</v>
      </c>
    </row>
    <row r="211" spans="2:21" s="136" customFormat="1">
      <c r="B211" s="87" t="s">
        <v>787</v>
      </c>
      <c r="C211" s="84" t="s">
        <v>788</v>
      </c>
      <c r="D211" s="97" t="s">
        <v>127</v>
      </c>
      <c r="E211" s="97" t="s">
        <v>314</v>
      </c>
      <c r="F211" s="84" t="s">
        <v>569</v>
      </c>
      <c r="G211" s="97" t="s">
        <v>570</v>
      </c>
      <c r="H211" s="84" t="s">
        <v>483</v>
      </c>
      <c r="I211" s="84" t="s">
        <v>366</v>
      </c>
      <c r="J211" s="84"/>
      <c r="K211" s="94">
        <v>5.1500000000033879</v>
      </c>
      <c r="L211" s="97" t="s">
        <v>169</v>
      </c>
      <c r="M211" s="98">
        <v>1.9E-2</v>
      </c>
      <c r="N211" s="98">
        <v>1.6000000000010704E-2</v>
      </c>
      <c r="O211" s="94">
        <v>551075.31621900003</v>
      </c>
      <c r="P211" s="96">
        <v>101.74</v>
      </c>
      <c r="Q211" s="84"/>
      <c r="R211" s="94">
        <v>560.664045074</v>
      </c>
      <c r="S211" s="95">
        <v>3.8147312693150622E-4</v>
      </c>
      <c r="T211" s="95">
        <f t="shared" si="3"/>
        <v>1.0664529970058996E-2</v>
      </c>
      <c r="U211" s="95">
        <f>R211/'סכום נכסי הקרן'!$C$42</f>
        <v>2.5832318054459565E-3</v>
      </c>
    </row>
    <row r="212" spans="2:21" s="136" customFormat="1">
      <c r="B212" s="87" t="s">
        <v>789</v>
      </c>
      <c r="C212" s="84" t="s">
        <v>790</v>
      </c>
      <c r="D212" s="97" t="s">
        <v>127</v>
      </c>
      <c r="E212" s="97" t="s">
        <v>314</v>
      </c>
      <c r="F212" s="84" t="s">
        <v>569</v>
      </c>
      <c r="G212" s="97" t="s">
        <v>570</v>
      </c>
      <c r="H212" s="84" t="s">
        <v>483</v>
      </c>
      <c r="I212" s="84" t="s">
        <v>366</v>
      </c>
      <c r="J212" s="84"/>
      <c r="K212" s="94">
        <v>3.7200000000057427</v>
      </c>
      <c r="L212" s="97" t="s">
        <v>169</v>
      </c>
      <c r="M212" s="98">
        <v>2.9600000000000001E-2</v>
      </c>
      <c r="N212" s="98">
        <v>2.1100000000007602E-2</v>
      </c>
      <c r="O212" s="94">
        <v>114440.786701</v>
      </c>
      <c r="P212" s="96">
        <v>103.47</v>
      </c>
      <c r="Q212" s="84"/>
      <c r="R212" s="94">
        <v>118.41187818099999</v>
      </c>
      <c r="S212" s="95">
        <v>2.8022151819321537E-4</v>
      </c>
      <c r="T212" s="95">
        <f t="shared" si="3"/>
        <v>2.2523417272202217E-3</v>
      </c>
      <c r="U212" s="95">
        <f>R212/'סכום נכסי הקרן'!$C$42</f>
        <v>5.4557686112969596E-4</v>
      </c>
    </row>
    <row r="213" spans="2:21" s="136" customFormat="1">
      <c r="B213" s="87" t="s">
        <v>791</v>
      </c>
      <c r="C213" s="84" t="s">
        <v>792</v>
      </c>
      <c r="D213" s="97" t="s">
        <v>127</v>
      </c>
      <c r="E213" s="97" t="s">
        <v>314</v>
      </c>
      <c r="F213" s="84" t="s">
        <v>575</v>
      </c>
      <c r="G213" s="97" t="s">
        <v>429</v>
      </c>
      <c r="H213" s="84" t="s">
        <v>483</v>
      </c>
      <c r="I213" s="84" t="s">
        <v>167</v>
      </c>
      <c r="J213" s="84"/>
      <c r="K213" s="94">
        <v>5.8500000000030807</v>
      </c>
      <c r="L213" s="97" t="s">
        <v>169</v>
      </c>
      <c r="M213" s="98">
        <v>3.61E-2</v>
      </c>
      <c r="N213" s="98">
        <v>3.1400000000012321E-2</v>
      </c>
      <c r="O213" s="94">
        <v>326189.939006</v>
      </c>
      <c r="P213" s="96">
        <v>104.44</v>
      </c>
      <c r="Q213" s="84"/>
      <c r="R213" s="94">
        <v>340.67276144700008</v>
      </c>
      <c r="S213" s="95">
        <v>4.2500317785798048E-4</v>
      </c>
      <c r="T213" s="95">
        <f t="shared" si="3"/>
        <v>6.4800211576877022E-3</v>
      </c>
      <c r="U213" s="95">
        <f>R213/'סכום נכסי הקרן'!$C$42</f>
        <v>1.5696328672241517E-3</v>
      </c>
    </row>
    <row r="214" spans="2:21" s="136" customFormat="1">
      <c r="B214" s="87" t="s">
        <v>793</v>
      </c>
      <c r="C214" s="84" t="s">
        <v>794</v>
      </c>
      <c r="D214" s="97" t="s">
        <v>127</v>
      </c>
      <c r="E214" s="97" t="s">
        <v>314</v>
      </c>
      <c r="F214" s="84" t="s">
        <v>575</v>
      </c>
      <c r="G214" s="97" t="s">
        <v>429</v>
      </c>
      <c r="H214" s="84" t="s">
        <v>483</v>
      </c>
      <c r="I214" s="84" t="s">
        <v>167</v>
      </c>
      <c r="J214" s="84"/>
      <c r="K214" s="94">
        <v>6.7899999999984963</v>
      </c>
      <c r="L214" s="97" t="s">
        <v>169</v>
      </c>
      <c r="M214" s="98">
        <v>3.3000000000000002E-2</v>
      </c>
      <c r="N214" s="98">
        <v>3.5799999999969905E-2</v>
      </c>
      <c r="O214" s="94">
        <v>107553.769531</v>
      </c>
      <c r="P214" s="96">
        <v>98.86</v>
      </c>
      <c r="Q214" s="84"/>
      <c r="R214" s="94">
        <v>106.327659204</v>
      </c>
      <c r="S214" s="95">
        <v>3.4880983810666621E-4</v>
      </c>
      <c r="T214" s="95">
        <f t="shared" si="3"/>
        <v>2.0224847984992747E-3</v>
      </c>
      <c r="U214" s="95">
        <f>R214/'סכום נכסי הקרן'!$C$42</f>
        <v>4.8989942099486464E-4</v>
      </c>
    </row>
    <row r="215" spans="2:21" s="136" customFormat="1">
      <c r="B215" s="87" t="s">
        <v>795</v>
      </c>
      <c r="C215" s="84" t="s">
        <v>796</v>
      </c>
      <c r="D215" s="97" t="s">
        <v>127</v>
      </c>
      <c r="E215" s="97" t="s">
        <v>314</v>
      </c>
      <c r="F215" s="84" t="s">
        <v>797</v>
      </c>
      <c r="G215" s="97" t="s">
        <v>158</v>
      </c>
      <c r="H215" s="84" t="s">
        <v>483</v>
      </c>
      <c r="I215" s="84" t="s">
        <v>167</v>
      </c>
      <c r="J215" s="84"/>
      <c r="K215" s="94">
        <v>3.6399999999988926</v>
      </c>
      <c r="L215" s="97" t="s">
        <v>169</v>
      </c>
      <c r="M215" s="98">
        <v>2.75E-2</v>
      </c>
      <c r="N215" s="98">
        <v>2.8999999999981534E-2</v>
      </c>
      <c r="O215" s="94">
        <v>107842.82521600001</v>
      </c>
      <c r="P215" s="96">
        <v>100.43</v>
      </c>
      <c r="Q215" s="84"/>
      <c r="R215" s="94">
        <v>108.306545758</v>
      </c>
      <c r="S215" s="95">
        <v>2.1709395804208736E-4</v>
      </c>
      <c r="T215" s="95">
        <f t="shared" si="3"/>
        <v>2.0601256908445195E-3</v>
      </c>
      <c r="U215" s="95">
        <f>R215/'סכום נכסי הקרן'!$C$42</f>
        <v>4.990170427338999E-4</v>
      </c>
    </row>
    <row r="216" spans="2:21" s="136" customFormat="1">
      <c r="B216" s="87" t="s">
        <v>798</v>
      </c>
      <c r="C216" s="84" t="s">
        <v>799</v>
      </c>
      <c r="D216" s="97" t="s">
        <v>127</v>
      </c>
      <c r="E216" s="97" t="s">
        <v>314</v>
      </c>
      <c r="F216" s="84" t="s">
        <v>797</v>
      </c>
      <c r="G216" s="97" t="s">
        <v>158</v>
      </c>
      <c r="H216" s="84" t="s">
        <v>483</v>
      </c>
      <c r="I216" s="84" t="s">
        <v>167</v>
      </c>
      <c r="J216" s="84"/>
      <c r="K216" s="94">
        <v>4.8699999999993695</v>
      </c>
      <c r="L216" s="97" t="s">
        <v>169</v>
      </c>
      <c r="M216" s="98">
        <v>2.3E-2</v>
      </c>
      <c r="N216" s="98">
        <v>3.810000000000402E-2</v>
      </c>
      <c r="O216" s="94">
        <v>185883.86249999999</v>
      </c>
      <c r="P216" s="96">
        <v>93.83</v>
      </c>
      <c r="Q216" s="84"/>
      <c r="R216" s="94">
        <v>174.41482405299999</v>
      </c>
      <c r="S216" s="95">
        <v>5.9001534522226998E-4</v>
      </c>
      <c r="T216" s="95">
        <f t="shared" si="3"/>
        <v>3.3175876617703988E-3</v>
      </c>
      <c r="U216" s="95">
        <f>R216/'סכום נכסי הקרן'!$C$42</f>
        <v>8.0360765915621195E-4</v>
      </c>
    </row>
    <row r="217" spans="2:21" s="136" customFormat="1">
      <c r="B217" s="87" t="s">
        <v>800</v>
      </c>
      <c r="C217" s="84" t="s">
        <v>801</v>
      </c>
      <c r="D217" s="97" t="s">
        <v>127</v>
      </c>
      <c r="E217" s="97" t="s">
        <v>314</v>
      </c>
      <c r="F217" s="84" t="s">
        <v>588</v>
      </c>
      <c r="G217" s="97" t="s">
        <v>581</v>
      </c>
      <c r="H217" s="84" t="s">
        <v>585</v>
      </c>
      <c r="I217" s="84" t="s">
        <v>366</v>
      </c>
      <c r="J217" s="84"/>
      <c r="K217" s="94">
        <v>1.1300000000032604</v>
      </c>
      <c r="L217" s="97" t="s">
        <v>169</v>
      </c>
      <c r="M217" s="98">
        <v>4.2999999999999997E-2</v>
      </c>
      <c r="N217" s="98">
        <v>3.1600000000065208E-2</v>
      </c>
      <c r="O217" s="94">
        <v>90477.230859999996</v>
      </c>
      <c r="P217" s="96">
        <v>101.7</v>
      </c>
      <c r="Q217" s="84"/>
      <c r="R217" s="94">
        <v>92.015346789999995</v>
      </c>
      <c r="S217" s="95">
        <v>2.5068011769204364E-4</v>
      </c>
      <c r="T217" s="95">
        <f t="shared" si="3"/>
        <v>1.7502467514531068E-3</v>
      </c>
      <c r="U217" s="95">
        <f>R217/'סכום נכסי הקרן'!$C$42</f>
        <v>4.2395615075636737E-4</v>
      </c>
    </row>
    <row r="218" spans="2:21" s="136" customFormat="1">
      <c r="B218" s="87" t="s">
        <v>802</v>
      </c>
      <c r="C218" s="84" t="s">
        <v>803</v>
      </c>
      <c r="D218" s="97" t="s">
        <v>127</v>
      </c>
      <c r="E218" s="97" t="s">
        <v>314</v>
      </c>
      <c r="F218" s="84" t="s">
        <v>588</v>
      </c>
      <c r="G218" s="97" t="s">
        <v>581</v>
      </c>
      <c r="H218" s="84" t="s">
        <v>585</v>
      </c>
      <c r="I218" s="84" t="s">
        <v>366</v>
      </c>
      <c r="J218" s="84"/>
      <c r="K218" s="94">
        <v>1.8500000000008046</v>
      </c>
      <c r="L218" s="97" t="s">
        <v>169</v>
      </c>
      <c r="M218" s="98">
        <v>4.2500000000000003E-2</v>
      </c>
      <c r="N218" s="98">
        <v>3.4500000000136845E-2</v>
      </c>
      <c r="O218" s="94">
        <v>60787.133328999997</v>
      </c>
      <c r="P218" s="96">
        <v>102.18</v>
      </c>
      <c r="Q218" s="84"/>
      <c r="R218" s="94">
        <v>62.112293507000004</v>
      </c>
      <c r="S218" s="95">
        <v>1.2373653791068157E-4</v>
      </c>
      <c r="T218" s="95">
        <f t="shared" si="3"/>
        <v>1.181453352385161E-3</v>
      </c>
      <c r="U218" s="95">
        <f>R218/'סכום נכסי הקרן'!$C$42</f>
        <v>2.8617931452212087E-4</v>
      </c>
    </row>
    <row r="219" spans="2:21" s="136" customFormat="1">
      <c r="B219" s="87" t="s">
        <v>804</v>
      </c>
      <c r="C219" s="84" t="s">
        <v>805</v>
      </c>
      <c r="D219" s="97" t="s">
        <v>127</v>
      </c>
      <c r="E219" s="97" t="s">
        <v>314</v>
      </c>
      <c r="F219" s="84" t="s">
        <v>588</v>
      </c>
      <c r="G219" s="97" t="s">
        <v>581</v>
      </c>
      <c r="H219" s="84" t="s">
        <v>585</v>
      </c>
      <c r="I219" s="84" t="s">
        <v>366</v>
      </c>
      <c r="J219" s="84"/>
      <c r="K219" s="94">
        <v>2.2199999999882709</v>
      </c>
      <c r="L219" s="97" t="s">
        <v>169</v>
      </c>
      <c r="M219" s="98">
        <v>3.7000000000000005E-2</v>
      </c>
      <c r="N219" s="98">
        <v>3.9999999999822282E-2</v>
      </c>
      <c r="O219" s="94">
        <v>112485.34370100001</v>
      </c>
      <c r="P219" s="96">
        <v>100.05</v>
      </c>
      <c r="Q219" s="84"/>
      <c r="R219" s="94">
        <v>112.541591356</v>
      </c>
      <c r="S219" s="95">
        <v>4.2644507020996573E-4</v>
      </c>
      <c r="T219" s="95">
        <f t="shared" si="3"/>
        <v>2.1406815443922107E-3</v>
      </c>
      <c r="U219" s="95">
        <f>R219/'סכום נכסי הקרן'!$C$42</f>
        <v>5.1852980547013622E-4</v>
      </c>
    </row>
    <row r="220" spans="2:21" s="136" customFormat="1">
      <c r="B220" s="87" t="s">
        <v>806</v>
      </c>
      <c r="C220" s="84" t="s">
        <v>807</v>
      </c>
      <c r="D220" s="97" t="s">
        <v>127</v>
      </c>
      <c r="E220" s="97" t="s">
        <v>314</v>
      </c>
      <c r="F220" s="84" t="s">
        <v>765</v>
      </c>
      <c r="G220" s="97" t="s">
        <v>570</v>
      </c>
      <c r="H220" s="84" t="s">
        <v>585</v>
      </c>
      <c r="I220" s="84" t="s">
        <v>167</v>
      </c>
      <c r="J220" s="84"/>
      <c r="K220" s="94">
        <v>3.7300000001843672</v>
      </c>
      <c r="L220" s="97" t="s">
        <v>169</v>
      </c>
      <c r="M220" s="98">
        <v>3.7499999999999999E-2</v>
      </c>
      <c r="N220" s="98">
        <v>2.4700000001187022E-2</v>
      </c>
      <c r="O220" s="94">
        <v>3776.6880000000001</v>
      </c>
      <c r="P220" s="96">
        <v>104.84</v>
      </c>
      <c r="Q220" s="84"/>
      <c r="R220" s="94">
        <v>3.9594796990000005</v>
      </c>
      <c r="S220" s="95">
        <v>7.1659818461747692E-6</v>
      </c>
      <c r="T220" s="95">
        <f t="shared" si="3"/>
        <v>7.5314246181512178E-5</v>
      </c>
      <c r="U220" s="95">
        <f>R220/'סכום נכסי הקרן'!$C$42</f>
        <v>1.8243106511537394E-5</v>
      </c>
    </row>
    <row r="221" spans="2:21" s="136" customFormat="1">
      <c r="B221" s="87" t="s">
        <v>808</v>
      </c>
      <c r="C221" s="84" t="s">
        <v>809</v>
      </c>
      <c r="D221" s="97" t="s">
        <v>127</v>
      </c>
      <c r="E221" s="97" t="s">
        <v>314</v>
      </c>
      <c r="F221" s="84" t="s">
        <v>416</v>
      </c>
      <c r="G221" s="97" t="s">
        <v>316</v>
      </c>
      <c r="H221" s="84" t="s">
        <v>585</v>
      </c>
      <c r="I221" s="84" t="s">
        <v>167</v>
      </c>
      <c r="J221" s="84"/>
      <c r="K221" s="94">
        <v>2.8199999999998555</v>
      </c>
      <c r="L221" s="97" t="s">
        <v>169</v>
      </c>
      <c r="M221" s="98">
        <v>3.6000000000000004E-2</v>
      </c>
      <c r="N221" s="98">
        <v>3.6999999999985558E-2</v>
      </c>
      <c r="O221" s="94">
        <f>268396.1049/50000</f>
        <v>5.3679220979999993</v>
      </c>
      <c r="P221" s="96">
        <v>5161200</v>
      </c>
      <c r="Q221" s="84"/>
      <c r="R221" s="94">
        <v>277.049195322</v>
      </c>
      <c r="S221" s="95">
        <f>1711.60069447102%/50000</f>
        <v>3.4232013889420399E-4</v>
      </c>
      <c r="T221" s="95">
        <f t="shared" si="3"/>
        <v>5.2698215137056467E-3</v>
      </c>
      <c r="U221" s="95">
        <f>R221/'סכום נכסי הקרן'!$C$42</f>
        <v>1.2764904390017364E-3</v>
      </c>
    </row>
    <row r="222" spans="2:21" s="136" customFormat="1">
      <c r="B222" s="87" t="s">
        <v>810</v>
      </c>
      <c r="C222" s="84" t="s">
        <v>811</v>
      </c>
      <c r="D222" s="97" t="s">
        <v>127</v>
      </c>
      <c r="E222" s="97" t="s">
        <v>314</v>
      </c>
      <c r="F222" s="84" t="s">
        <v>812</v>
      </c>
      <c r="G222" s="97" t="s">
        <v>757</v>
      </c>
      <c r="H222" s="84" t="s">
        <v>585</v>
      </c>
      <c r="I222" s="84" t="s">
        <v>167</v>
      </c>
      <c r="J222" s="84"/>
      <c r="K222" s="94">
        <v>0.65000000006964975</v>
      </c>
      <c r="L222" s="97" t="s">
        <v>169</v>
      </c>
      <c r="M222" s="98">
        <v>5.5500000000000001E-2</v>
      </c>
      <c r="N222" s="98">
        <v>1.9000000001392993E-2</v>
      </c>
      <c r="O222" s="94">
        <v>3442.7295480000002</v>
      </c>
      <c r="P222" s="96">
        <v>104.26</v>
      </c>
      <c r="Q222" s="84"/>
      <c r="R222" s="94">
        <v>3.5893898150000001</v>
      </c>
      <c r="S222" s="95">
        <v>1.4344706450000001E-4</v>
      </c>
      <c r="T222" s="95">
        <f t="shared" si="3"/>
        <v>6.8274674633790174E-5</v>
      </c>
      <c r="U222" s="95">
        <f>R222/'סכום נכסי הקרן'!$C$42</f>
        <v>1.653793570983845E-5</v>
      </c>
    </row>
    <row r="223" spans="2:21" s="136" customFormat="1">
      <c r="B223" s="87" t="s">
        <v>813</v>
      </c>
      <c r="C223" s="84" t="s">
        <v>814</v>
      </c>
      <c r="D223" s="97" t="s">
        <v>127</v>
      </c>
      <c r="E223" s="97" t="s">
        <v>314</v>
      </c>
      <c r="F223" s="84" t="s">
        <v>815</v>
      </c>
      <c r="G223" s="97" t="s">
        <v>158</v>
      </c>
      <c r="H223" s="84" t="s">
        <v>585</v>
      </c>
      <c r="I223" s="84" t="s">
        <v>366</v>
      </c>
      <c r="J223" s="84"/>
      <c r="K223" s="94">
        <v>2.239999999988457</v>
      </c>
      <c r="L223" s="97" t="s">
        <v>169</v>
      </c>
      <c r="M223" s="98">
        <v>3.4000000000000002E-2</v>
      </c>
      <c r="N223" s="98">
        <v>3.2699999999749901E-2</v>
      </c>
      <c r="O223" s="94">
        <v>10308.286656</v>
      </c>
      <c r="P223" s="96">
        <v>100.85</v>
      </c>
      <c r="Q223" s="84"/>
      <c r="R223" s="94">
        <v>10.395906737999999</v>
      </c>
      <c r="S223" s="95">
        <v>1.539648324349105E-5</v>
      </c>
      <c r="T223" s="95">
        <f t="shared" si="3"/>
        <v>1.9774312254802474E-4</v>
      </c>
      <c r="U223" s="95">
        <f>R223/'סכום נכסי הקרן'!$C$42</f>
        <v>4.7898625153512427E-5</v>
      </c>
    </row>
    <row r="224" spans="2:21" s="136" customFormat="1">
      <c r="B224" s="87" t="s">
        <v>816</v>
      </c>
      <c r="C224" s="84" t="s">
        <v>817</v>
      </c>
      <c r="D224" s="97" t="s">
        <v>127</v>
      </c>
      <c r="E224" s="97" t="s">
        <v>314</v>
      </c>
      <c r="F224" s="84" t="s">
        <v>584</v>
      </c>
      <c r="G224" s="97" t="s">
        <v>316</v>
      </c>
      <c r="H224" s="84" t="s">
        <v>585</v>
      </c>
      <c r="I224" s="84" t="s">
        <v>167</v>
      </c>
      <c r="J224" s="84"/>
      <c r="K224" s="94">
        <v>0.91000000000356829</v>
      </c>
      <c r="L224" s="97" t="s">
        <v>169</v>
      </c>
      <c r="M224" s="98">
        <v>1.7399999999999999E-2</v>
      </c>
      <c r="N224" s="98">
        <v>9.8999999999766202E-3</v>
      </c>
      <c r="O224" s="94">
        <v>80498.937489000004</v>
      </c>
      <c r="P224" s="96">
        <v>100.96</v>
      </c>
      <c r="Q224" s="84"/>
      <c r="R224" s="94">
        <v>81.271727280999997</v>
      </c>
      <c r="S224" s="95">
        <v>1.5641187869467222E-4</v>
      </c>
      <c r="T224" s="95">
        <f t="shared" si="3"/>
        <v>1.5458896979782071E-3</v>
      </c>
      <c r="U224" s="95">
        <f>R224/'סכום נכסי הקרן'!$C$42</f>
        <v>3.7445545624046451E-4</v>
      </c>
    </row>
    <row r="225" spans="2:21" s="136" customFormat="1">
      <c r="B225" s="87" t="s">
        <v>818</v>
      </c>
      <c r="C225" s="84" t="s">
        <v>819</v>
      </c>
      <c r="D225" s="97" t="s">
        <v>127</v>
      </c>
      <c r="E225" s="97" t="s">
        <v>314</v>
      </c>
      <c r="F225" s="84" t="s">
        <v>820</v>
      </c>
      <c r="G225" s="97" t="s">
        <v>365</v>
      </c>
      <c r="H225" s="84" t="s">
        <v>585</v>
      </c>
      <c r="I225" s="84" t="s">
        <v>167</v>
      </c>
      <c r="J225" s="84"/>
      <c r="K225" s="94">
        <v>2.6500000000129798</v>
      </c>
      <c r="L225" s="97" t="s">
        <v>169</v>
      </c>
      <c r="M225" s="98">
        <v>6.7500000000000004E-2</v>
      </c>
      <c r="N225" s="98">
        <v>4.7100000000250934E-2</v>
      </c>
      <c r="O225" s="94">
        <v>55030.112940999999</v>
      </c>
      <c r="P225" s="96">
        <v>105</v>
      </c>
      <c r="Q225" s="84"/>
      <c r="R225" s="94">
        <v>57.781618605000006</v>
      </c>
      <c r="S225" s="95">
        <v>6.8808799021839221E-5</v>
      </c>
      <c r="T225" s="95">
        <f t="shared" si="3"/>
        <v>1.0990785101088643E-3</v>
      </c>
      <c r="U225" s="95">
        <f>R225/'סכום נכסי הקרן'!$C$42</f>
        <v>2.6622594450636318E-4</v>
      </c>
    </row>
    <row r="226" spans="2:21" s="136" customFormat="1">
      <c r="B226" s="87" t="s">
        <v>821</v>
      </c>
      <c r="C226" s="84" t="s">
        <v>822</v>
      </c>
      <c r="D226" s="97" t="s">
        <v>127</v>
      </c>
      <c r="E226" s="97" t="s">
        <v>314</v>
      </c>
      <c r="F226" s="84" t="s">
        <v>537</v>
      </c>
      <c r="G226" s="97" t="s">
        <v>365</v>
      </c>
      <c r="H226" s="84" t="s">
        <v>585</v>
      </c>
      <c r="I226" s="84" t="s">
        <v>366</v>
      </c>
      <c r="J226" s="84"/>
      <c r="K226" s="94">
        <v>2.5699999875347053</v>
      </c>
      <c r="L226" s="97" t="s">
        <v>169</v>
      </c>
      <c r="M226" s="98">
        <v>5.74E-2</v>
      </c>
      <c r="N226" s="98">
        <v>2.5699999875347053E-2</v>
      </c>
      <c r="O226" s="94">
        <v>48.979290999999996</v>
      </c>
      <c r="P226" s="96">
        <v>109.73</v>
      </c>
      <c r="Q226" s="84"/>
      <c r="R226" s="94">
        <v>5.3749231000000001E-2</v>
      </c>
      <c r="S226" s="95">
        <v>2.6445098419682185E-7</v>
      </c>
      <c r="T226" s="95">
        <f t="shared" si="3"/>
        <v>1.0223774645500375E-6</v>
      </c>
      <c r="U226" s="95">
        <f>R226/'סכום נכסי הקרן'!$C$42</f>
        <v>2.4764691843069038E-7</v>
      </c>
    </row>
    <row r="227" spans="2:21" s="136" customFormat="1">
      <c r="B227" s="87" t="s">
        <v>823</v>
      </c>
      <c r="C227" s="84" t="s">
        <v>824</v>
      </c>
      <c r="D227" s="97" t="s">
        <v>127</v>
      </c>
      <c r="E227" s="97" t="s">
        <v>314</v>
      </c>
      <c r="F227" s="84" t="s">
        <v>537</v>
      </c>
      <c r="G227" s="97" t="s">
        <v>365</v>
      </c>
      <c r="H227" s="84" t="s">
        <v>585</v>
      </c>
      <c r="I227" s="84" t="s">
        <v>366</v>
      </c>
      <c r="J227" s="84"/>
      <c r="K227" s="94">
        <v>4.7399999999913449</v>
      </c>
      <c r="L227" s="97" t="s">
        <v>169</v>
      </c>
      <c r="M227" s="98">
        <v>5.6500000000000002E-2</v>
      </c>
      <c r="N227" s="98">
        <v>3.8499999999783638E-2</v>
      </c>
      <c r="O227" s="94">
        <v>6373.1610000000001</v>
      </c>
      <c r="P227" s="96">
        <v>108.78</v>
      </c>
      <c r="Q227" s="84"/>
      <c r="R227" s="94">
        <v>6.9327248189999997</v>
      </c>
      <c r="S227" s="95">
        <v>6.8605849811562047E-5</v>
      </c>
      <c r="T227" s="95">
        <f t="shared" si="3"/>
        <v>1.3186907963152697E-4</v>
      </c>
      <c r="U227" s="95">
        <f>R227/'סכום נכסי הקרן'!$C$42</f>
        <v>3.1942186070593558E-5</v>
      </c>
    </row>
    <row r="228" spans="2:21" s="136" customFormat="1">
      <c r="B228" s="87" t="s">
        <v>825</v>
      </c>
      <c r="C228" s="84" t="s">
        <v>826</v>
      </c>
      <c r="D228" s="97" t="s">
        <v>127</v>
      </c>
      <c r="E228" s="97" t="s">
        <v>314</v>
      </c>
      <c r="F228" s="84" t="s">
        <v>540</v>
      </c>
      <c r="G228" s="97" t="s">
        <v>365</v>
      </c>
      <c r="H228" s="84" t="s">
        <v>585</v>
      </c>
      <c r="I228" s="84" t="s">
        <v>366</v>
      </c>
      <c r="J228" s="84"/>
      <c r="K228" s="94">
        <v>3.529999999970812</v>
      </c>
      <c r="L228" s="97" t="s">
        <v>169</v>
      </c>
      <c r="M228" s="98">
        <v>3.7000000000000005E-2</v>
      </c>
      <c r="N228" s="98">
        <v>2.4999999999695953E-2</v>
      </c>
      <c r="O228" s="94">
        <v>31533.536757999998</v>
      </c>
      <c r="P228" s="96">
        <v>104.3</v>
      </c>
      <c r="Q228" s="84"/>
      <c r="R228" s="94">
        <v>32.889478832000002</v>
      </c>
      <c r="S228" s="95">
        <v>1.3948076643042565E-4</v>
      </c>
      <c r="T228" s="95">
        <f t="shared" si="3"/>
        <v>6.2559894072963188E-4</v>
      </c>
      <c r="U228" s="95">
        <f>R228/'סכום נכסי הקרן'!$C$42</f>
        <v>1.5153664396679874E-4</v>
      </c>
    </row>
    <row r="229" spans="2:21" s="136" customFormat="1">
      <c r="B229" s="87" t="s">
        <v>827</v>
      </c>
      <c r="C229" s="84" t="s">
        <v>828</v>
      </c>
      <c r="D229" s="97" t="s">
        <v>127</v>
      </c>
      <c r="E229" s="97" t="s">
        <v>314</v>
      </c>
      <c r="F229" s="84" t="s">
        <v>829</v>
      </c>
      <c r="G229" s="97" t="s">
        <v>365</v>
      </c>
      <c r="H229" s="84" t="s">
        <v>585</v>
      </c>
      <c r="I229" s="84" t="s">
        <v>167</v>
      </c>
      <c r="J229" s="84"/>
      <c r="K229" s="94">
        <v>2.06</v>
      </c>
      <c r="L229" s="97" t="s">
        <v>169</v>
      </c>
      <c r="M229" s="98">
        <v>4.4500000000000005E-2</v>
      </c>
      <c r="N229" s="98">
        <v>4.5400000000000003E-2</v>
      </c>
      <c r="O229" s="94">
        <v>0.9</v>
      </c>
      <c r="P229" s="96">
        <v>99.94</v>
      </c>
      <c r="Q229" s="84"/>
      <c r="R229" s="94">
        <v>8.9999999999999998E-4</v>
      </c>
      <c r="S229" s="95">
        <v>8.0386852904914834E-10</v>
      </c>
      <c r="T229" s="95">
        <f t="shared" si="3"/>
        <v>1.7119123399087026E-8</v>
      </c>
      <c r="U229" s="95">
        <f>R229/'סכום נכסי הקרן'!$C$42</f>
        <v>4.1467054028665326E-9</v>
      </c>
    </row>
    <row r="230" spans="2:21" s="136" customFormat="1">
      <c r="B230" s="87" t="s">
        <v>830</v>
      </c>
      <c r="C230" s="84" t="s">
        <v>831</v>
      </c>
      <c r="D230" s="97" t="s">
        <v>127</v>
      </c>
      <c r="E230" s="97" t="s">
        <v>314</v>
      </c>
      <c r="F230" s="84" t="s">
        <v>832</v>
      </c>
      <c r="G230" s="97" t="s">
        <v>581</v>
      </c>
      <c r="H230" s="84" t="s">
        <v>585</v>
      </c>
      <c r="I230" s="84" t="s">
        <v>366</v>
      </c>
      <c r="J230" s="84"/>
      <c r="K230" s="94">
        <v>3.0899999999884251</v>
      </c>
      <c r="L230" s="97" t="s">
        <v>169</v>
      </c>
      <c r="M230" s="98">
        <v>2.9500000000000002E-2</v>
      </c>
      <c r="N230" s="98">
        <v>2.6699999999916742E-2</v>
      </c>
      <c r="O230" s="94">
        <v>97586.854682999998</v>
      </c>
      <c r="P230" s="96">
        <v>100.92</v>
      </c>
      <c r="Q230" s="84"/>
      <c r="R230" s="94">
        <v>98.484653745999978</v>
      </c>
      <c r="S230" s="95">
        <v>4.5482518535609214E-4</v>
      </c>
      <c r="T230" s="95">
        <f t="shared" si="3"/>
        <v>1.8733010448823688E-3</v>
      </c>
      <c r="U230" s="95">
        <f>R230/'סכום נכסי הקרן'!$C$42</f>
        <v>4.5376316198664202E-4</v>
      </c>
    </row>
    <row r="231" spans="2:21" s="136" customFormat="1">
      <c r="B231" s="87" t="s">
        <v>833</v>
      </c>
      <c r="C231" s="84" t="s">
        <v>834</v>
      </c>
      <c r="D231" s="97" t="s">
        <v>127</v>
      </c>
      <c r="E231" s="97" t="s">
        <v>314</v>
      </c>
      <c r="F231" s="84" t="s">
        <v>555</v>
      </c>
      <c r="G231" s="97" t="s">
        <v>429</v>
      </c>
      <c r="H231" s="84" t="s">
        <v>585</v>
      </c>
      <c r="I231" s="84" t="s">
        <v>167</v>
      </c>
      <c r="J231" s="84"/>
      <c r="K231" s="94">
        <v>8.8599999999886982</v>
      </c>
      <c r="L231" s="97" t="s">
        <v>169</v>
      </c>
      <c r="M231" s="98">
        <v>3.4300000000000004E-2</v>
      </c>
      <c r="N231" s="98">
        <v>4.0599999999944937E-2</v>
      </c>
      <c r="O231" s="94">
        <v>145345.39627999999</v>
      </c>
      <c r="P231" s="96">
        <v>94.96</v>
      </c>
      <c r="Q231" s="84"/>
      <c r="R231" s="94">
        <v>138.01998829600001</v>
      </c>
      <c r="S231" s="95">
        <v>5.7249644036552695E-4</v>
      </c>
      <c r="T231" s="95">
        <f t="shared" si="3"/>
        <v>2.6253124568664126E-3</v>
      </c>
      <c r="U231" s="95">
        <f>R231/'סכום נכסי הקרן'!$C$42</f>
        <v>6.3592025685622086E-4</v>
      </c>
    </row>
    <row r="232" spans="2:21" s="136" customFormat="1">
      <c r="B232" s="87" t="s">
        <v>835</v>
      </c>
      <c r="C232" s="84" t="s">
        <v>836</v>
      </c>
      <c r="D232" s="97" t="s">
        <v>127</v>
      </c>
      <c r="E232" s="97" t="s">
        <v>314</v>
      </c>
      <c r="F232" s="84" t="s">
        <v>614</v>
      </c>
      <c r="G232" s="97" t="s">
        <v>365</v>
      </c>
      <c r="H232" s="84" t="s">
        <v>585</v>
      </c>
      <c r="I232" s="84" t="s">
        <v>167</v>
      </c>
      <c r="J232" s="84"/>
      <c r="K232" s="94">
        <v>3.6099999759616237</v>
      </c>
      <c r="L232" s="97" t="s">
        <v>169</v>
      </c>
      <c r="M232" s="98">
        <v>7.0499999999999993E-2</v>
      </c>
      <c r="N232" s="98">
        <v>2.9799999847421089E-2</v>
      </c>
      <c r="O232" s="94">
        <v>60.358153999999992</v>
      </c>
      <c r="P232" s="96">
        <v>115.1</v>
      </c>
      <c r="Q232" s="84"/>
      <c r="R232" s="94">
        <v>6.9472247000000001E-2</v>
      </c>
      <c r="S232" s="95">
        <v>1.3053188745109084E-7</v>
      </c>
      <c r="T232" s="95">
        <f t="shared" si="3"/>
        <v>1.3214488546720594E-6</v>
      </c>
      <c r="U232" s="95">
        <f>R232/'סכום נכסי הקרן'!$C$42</f>
        <v>3.2008993553797586E-7</v>
      </c>
    </row>
    <row r="233" spans="2:21" s="136" customFormat="1">
      <c r="B233" s="87" t="s">
        <v>837</v>
      </c>
      <c r="C233" s="84" t="s">
        <v>838</v>
      </c>
      <c r="D233" s="97" t="s">
        <v>127</v>
      </c>
      <c r="E233" s="97" t="s">
        <v>314</v>
      </c>
      <c r="F233" s="84" t="s">
        <v>617</v>
      </c>
      <c r="G233" s="97" t="s">
        <v>397</v>
      </c>
      <c r="H233" s="84" t="s">
        <v>585</v>
      </c>
      <c r="I233" s="84" t="s">
        <v>366</v>
      </c>
      <c r="J233" s="84"/>
      <c r="K233" s="94">
        <v>9.9999991551060537E-3</v>
      </c>
      <c r="L233" s="97" t="s">
        <v>169</v>
      </c>
      <c r="M233" s="98">
        <v>6.9900000000000004E-2</v>
      </c>
      <c r="N233" s="98">
        <v>1.0600000016897879E-2</v>
      </c>
      <c r="O233" s="94">
        <v>285.94426099999998</v>
      </c>
      <c r="P233" s="96">
        <v>103.48</v>
      </c>
      <c r="Q233" s="84"/>
      <c r="R233" s="94">
        <v>0.29589512499999998</v>
      </c>
      <c r="S233" s="95">
        <v>3.3420554725722711E-6</v>
      </c>
      <c r="T233" s="95">
        <f t="shared" ref="T233:T256" si="4">R233/$R$11</f>
        <v>5.6282946200703109E-6</v>
      </c>
      <c r="U233" s="95">
        <f>R233/'סכום נכסי הקרן'!$C$42</f>
        <v>1.3633221261326311E-6</v>
      </c>
    </row>
    <row r="234" spans="2:21" s="136" customFormat="1">
      <c r="B234" s="87" t="s">
        <v>839</v>
      </c>
      <c r="C234" s="84" t="s">
        <v>840</v>
      </c>
      <c r="D234" s="97" t="s">
        <v>127</v>
      </c>
      <c r="E234" s="97" t="s">
        <v>314</v>
      </c>
      <c r="F234" s="84" t="s">
        <v>617</v>
      </c>
      <c r="G234" s="97" t="s">
        <v>397</v>
      </c>
      <c r="H234" s="84" t="s">
        <v>585</v>
      </c>
      <c r="I234" s="84" t="s">
        <v>366</v>
      </c>
      <c r="J234" s="84"/>
      <c r="K234" s="94">
        <v>3.4800000000015419</v>
      </c>
      <c r="L234" s="97" t="s">
        <v>169</v>
      </c>
      <c r="M234" s="98">
        <v>4.1399999999999999E-2</v>
      </c>
      <c r="N234" s="98">
        <v>2.8700000000003851E-2</v>
      </c>
      <c r="O234" s="94">
        <v>73053.888181999995</v>
      </c>
      <c r="P234" s="96">
        <v>104.44</v>
      </c>
      <c r="Q234" s="94">
        <v>1.5122154989999999</v>
      </c>
      <c r="R234" s="94">
        <v>77.809696330999998</v>
      </c>
      <c r="S234" s="95">
        <v>1.0095769310497272E-4</v>
      </c>
      <c r="T234" s="95">
        <f t="shared" si="4"/>
        <v>1.4800375479287534E-3</v>
      </c>
      <c r="U234" s="95">
        <f>R234/'סכום נכסי הקרן'!$C$42</f>
        <v>3.5850432019017987E-4</v>
      </c>
    </row>
    <row r="235" spans="2:21" s="136" customFormat="1">
      <c r="B235" s="87" t="s">
        <v>841</v>
      </c>
      <c r="C235" s="84" t="s">
        <v>842</v>
      </c>
      <c r="D235" s="97" t="s">
        <v>127</v>
      </c>
      <c r="E235" s="97" t="s">
        <v>314</v>
      </c>
      <c r="F235" s="84" t="s">
        <v>617</v>
      </c>
      <c r="G235" s="97" t="s">
        <v>397</v>
      </c>
      <c r="H235" s="84" t="s">
        <v>585</v>
      </c>
      <c r="I235" s="84" t="s">
        <v>366</v>
      </c>
      <c r="J235" s="84"/>
      <c r="K235" s="94">
        <v>6.1600000000172423</v>
      </c>
      <c r="L235" s="97" t="s">
        <v>169</v>
      </c>
      <c r="M235" s="98">
        <v>2.5000000000000001E-2</v>
      </c>
      <c r="N235" s="98">
        <v>4.4100000000083857E-2</v>
      </c>
      <c r="O235" s="94">
        <v>185027.538623</v>
      </c>
      <c r="P235" s="96">
        <v>89.15</v>
      </c>
      <c r="Q235" s="141">
        <v>4.3848991955538006</v>
      </c>
      <c r="R235" s="94">
        <v>169.33695623800003</v>
      </c>
      <c r="S235" s="95">
        <v>3.0137870599589211E-4</v>
      </c>
      <c r="T235" s="95">
        <f t="shared" si="4"/>
        <v>3.2210002776268021E-3</v>
      </c>
      <c r="U235" s="95">
        <f>R235/'סכום נכסי הקרן'!$C$42</f>
        <v>7.8021163481898704E-4</v>
      </c>
    </row>
    <row r="236" spans="2:21" s="136" customFormat="1">
      <c r="B236" s="87" t="s">
        <v>843</v>
      </c>
      <c r="C236" s="84" t="s">
        <v>844</v>
      </c>
      <c r="D236" s="97" t="s">
        <v>127</v>
      </c>
      <c r="E236" s="97" t="s">
        <v>314</v>
      </c>
      <c r="F236" s="84" t="s">
        <v>617</v>
      </c>
      <c r="G236" s="97" t="s">
        <v>397</v>
      </c>
      <c r="H236" s="84" t="s">
        <v>585</v>
      </c>
      <c r="I236" s="84" t="s">
        <v>366</v>
      </c>
      <c r="J236" s="84"/>
      <c r="K236" s="94">
        <v>4.7600000000084082</v>
      </c>
      <c r="L236" s="97" t="s">
        <v>169</v>
      </c>
      <c r="M236" s="98">
        <v>3.5499999999999997E-2</v>
      </c>
      <c r="N236" s="98">
        <v>3.6200000000068594E-2</v>
      </c>
      <c r="O236" s="94">
        <v>89000.438026999997</v>
      </c>
      <c r="P236" s="96">
        <v>99.78</v>
      </c>
      <c r="Q236" s="141">
        <v>1.5797577867885002</v>
      </c>
      <c r="R236" s="94">
        <v>90.38439089900001</v>
      </c>
      <c r="S236" s="95">
        <v>1.2524089478831578E-4</v>
      </c>
      <c r="T236" s="95">
        <f t="shared" si="4"/>
        <v>1.7192239346125551E-3</v>
      </c>
      <c r="U236" s="95">
        <f>R236/'סכום נכסי הקרן'!$C$42</f>
        <v>4.1644160230631553E-4</v>
      </c>
    </row>
    <row r="237" spans="2:21" s="136" customFormat="1">
      <c r="B237" s="87" t="s">
        <v>845</v>
      </c>
      <c r="C237" s="84" t="s">
        <v>846</v>
      </c>
      <c r="D237" s="97" t="s">
        <v>127</v>
      </c>
      <c r="E237" s="97" t="s">
        <v>314</v>
      </c>
      <c r="F237" s="84" t="s">
        <v>847</v>
      </c>
      <c r="G237" s="97" t="s">
        <v>365</v>
      </c>
      <c r="H237" s="84" t="s">
        <v>585</v>
      </c>
      <c r="I237" s="84" t="s">
        <v>366</v>
      </c>
      <c r="J237" s="84"/>
      <c r="K237" s="94">
        <v>5.1699999999926254</v>
      </c>
      <c r="L237" s="97" t="s">
        <v>169</v>
      </c>
      <c r="M237" s="98">
        <v>3.9E-2</v>
      </c>
      <c r="N237" s="98">
        <v>4.7999999999909705E-2</v>
      </c>
      <c r="O237" s="94">
        <v>138269.26853999999</v>
      </c>
      <c r="P237" s="96">
        <v>96.11</v>
      </c>
      <c r="Q237" s="84"/>
      <c r="R237" s="94">
        <v>132.890593994</v>
      </c>
      <c r="S237" s="95">
        <v>3.2851640224286629E-4</v>
      </c>
      <c r="T237" s="95">
        <f t="shared" si="4"/>
        <v>2.5277449746236211E-3</v>
      </c>
      <c r="U237" s="95">
        <f>R237/'סכום נכסי הקרן'!$C$42</f>
        <v>6.1228682678340289E-4</v>
      </c>
    </row>
    <row r="238" spans="2:21" s="136" customFormat="1">
      <c r="B238" s="87" t="s">
        <v>848</v>
      </c>
      <c r="C238" s="84" t="s">
        <v>849</v>
      </c>
      <c r="D238" s="97" t="s">
        <v>127</v>
      </c>
      <c r="E238" s="97" t="s">
        <v>314</v>
      </c>
      <c r="F238" s="84" t="s">
        <v>850</v>
      </c>
      <c r="G238" s="97" t="s">
        <v>397</v>
      </c>
      <c r="H238" s="84" t="s">
        <v>585</v>
      </c>
      <c r="I238" s="84" t="s">
        <v>366</v>
      </c>
      <c r="J238" s="84"/>
      <c r="K238" s="94">
        <v>1.96999999999748</v>
      </c>
      <c r="L238" s="97" t="s">
        <v>169</v>
      </c>
      <c r="M238" s="98">
        <v>1.72E-2</v>
      </c>
      <c r="N238" s="98">
        <v>1.0599999999963505E-2</v>
      </c>
      <c r="O238" s="94">
        <v>113609.83638399999</v>
      </c>
      <c r="P238" s="96">
        <v>101.3</v>
      </c>
      <c r="Q238" s="84"/>
      <c r="R238" s="94">
        <v>115.086764257</v>
      </c>
      <c r="S238" s="95">
        <v>3.4670420386395234E-4</v>
      </c>
      <c r="T238" s="95">
        <f t="shared" si="4"/>
        <v>2.1890939099080235E-3</v>
      </c>
      <c r="U238" s="95">
        <f>R238/'סכום נכסי הקרן'!$C$42</f>
        <v>5.3025656349214314E-4</v>
      </c>
    </row>
    <row r="239" spans="2:21" s="136" customFormat="1">
      <c r="B239" s="87" t="s">
        <v>851</v>
      </c>
      <c r="C239" s="84" t="s">
        <v>852</v>
      </c>
      <c r="D239" s="97" t="s">
        <v>127</v>
      </c>
      <c r="E239" s="97" t="s">
        <v>314</v>
      </c>
      <c r="F239" s="84" t="s">
        <v>850</v>
      </c>
      <c r="G239" s="97" t="s">
        <v>397</v>
      </c>
      <c r="H239" s="84" t="s">
        <v>585</v>
      </c>
      <c r="I239" s="84" t="s">
        <v>366</v>
      </c>
      <c r="J239" s="84"/>
      <c r="K239" s="94">
        <v>3.3499999999891301</v>
      </c>
      <c r="L239" s="97" t="s">
        <v>169</v>
      </c>
      <c r="M239" s="98">
        <v>2.1600000000000001E-2</v>
      </c>
      <c r="N239" s="98">
        <v>2.4999999999936063E-2</v>
      </c>
      <c r="O239" s="94">
        <v>79013.808040999997</v>
      </c>
      <c r="P239" s="96">
        <v>98.97</v>
      </c>
      <c r="Q239" s="84"/>
      <c r="R239" s="94">
        <v>78.199965790999997</v>
      </c>
      <c r="S239" s="95">
        <v>9.9509476358035495E-5</v>
      </c>
      <c r="T239" s="95">
        <f t="shared" si="4"/>
        <v>1.48746096020057E-3</v>
      </c>
      <c r="U239" s="95">
        <f>R239/'סכום נכסי הקרן'!$C$42</f>
        <v>3.6030246738835302E-4</v>
      </c>
    </row>
    <row r="240" spans="2:21" s="136" customFormat="1">
      <c r="B240" s="87" t="s">
        <v>853</v>
      </c>
      <c r="C240" s="84" t="s">
        <v>854</v>
      </c>
      <c r="D240" s="97" t="s">
        <v>127</v>
      </c>
      <c r="E240" s="97" t="s">
        <v>314</v>
      </c>
      <c r="F240" s="84" t="s">
        <v>797</v>
      </c>
      <c r="G240" s="97" t="s">
        <v>158</v>
      </c>
      <c r="H240" s="84" t="s">
        <v>585</v>
      </c>
      <c r="I240" s="84" t="s">
        <v>167</v>
      </c>
      <c r="J240" s="84"/>
      <c r="K240" s="94">
        <v>2.6700000000020703</v>
      </c>
      <c r="L240" s="97" t="s">
        <v>169</v>
      </c>
      <c r="M240" s="98">
        <v>2.4E-2</v>
      </c>
      <c r="N240" s="98">
        <v>2.6200000000028666E-2</v>
      </c>
      <c r="O240" s="94">
        <v>62988.521285000003</v>
      </c>
      <c r="P240" s="96">
        <v>99.69</v>
      </c>
      <c r="Q240" s="84"/>
      <c r="R240" s="94">
        <v>62.793256861000003</v>
      </c>
      <c r="S240" s="95">
        <v>1.6280227047841211E-4</v>
      </c>
      <c r="T240" s="95">
        <f t="shared" si="4"/>
        <v>1.1944061253711413E-3</v>
      </c>
      <c r="U240" s="95">
        <f>R240/'סכום נכסי הקרן'!$C$42</f>
        <v>2.8931681943232741E-4</v>
      </c>
    </row>
    <row r="241" spans="2:21" s="136" customFormat="1">
      <c r="B241" s="87" t="s">
        <v>855</v>
      </c>
      <c r="C241" s="84" t="s">
        <v>856</v>
      </c>
      <c r="D241" s="97" t="s">
        <v>127</v>
      </c>
      <c r="E241" s="97" t="s">
        <v>314</v>
      </c>
      <c r="F241" s="84" t="s">
        <v>857</v>
      </c>
      <c r="G241" s="97" t="s">
        <v>365</v>
      </c>
      <c r="H241" s="84" t="s">
        <v>585</v>
      </c>
      <c r="I241" s="84" t="s">
        <v>366</v>
      </c>
      <c r="J241" s="84"/>
      <c r="K241" s="94">
        <v>1.5299999999987315</v>
      </c>
      <c r="L241" s="97" t="s">
        <v>169</v>
      </c>
      <c r="M241" s="98">
        <v>5.0999999999999997E-2</v>
      </c>
      <c r="N241" s="98">
        <v>3.0999999999969146E-2</v>
      </c>
      <c r="O241" s="94">
        <v>279437.63880399999</v>
      </c>
      <c r="P241" s="96">
        <v>104.4</v>
      </c>
      <c r="Q241" s="84"/>
      <c r="R241" s="94">
        <v>291.73288562900001</v>
      </c>
      <c r="S241" s="95">
        <v>3.4727849226868823E-4</v>
      </c>
      <c r="T241" s="95">
        <f t="shared" si="4"/>
        <v>5.549123631838437E-3</v>
      </c>
      <c r="U241" s="95">
        <f>R241/'סכום נכסי הקרן'!$C$42</f>
        <v>1.344144814479576E-3</v>
      </c>
    </row>
    <row r="242" spans="2:21" s="136" customFormat="1">
      <c r="B242" s="87" t="s">
        <v>858</v>
      </c>
      <c r="C242" s="84" t="s">
        <v>859</v>
      </c>
      <c r="D242" s="97" t="s">
        <v>127</v>
      </c>
      <c r="E242" s="97" t="s">
        <v>314</v>
      </c>
      <c r="F242" s="84" t="s">
        <v>860</v>
      </c>
      <c r="G242" s="97" t="s">
        <v>365</v>
      </c>
      <c r="H242" s="84" t="s">
        <v>585</v>
      </c>
      <c r="I242" s="84" t="s">
        <v>366</v>
      </c>
      <c r="J242" s="84"/>
      <c r="K242" s="94">
        <v>5.3599999970266312</v>
      </c>
      <c r="L242" s="97" t="s">
        <v>169</v>
      </c>
      <c r="M242" s="98">
        <v>2.6200000000000001E-2</v>
      </c>
      <c r="N242" s="98">
        <v>3.749999998141644E-2</v>
      </c>
      <c r="O242" s="94">
        <v>422.113336</v>
      </c>
      <c r="P242" s="96">
        <v>94.3</v>
      </c>
      <c r="Q242" s="141">
        <v>5.5296849437999999E-3</v>
      </c>
      <c r="R242" s="94">
        <v>0.40358254499999996</v>
      </c>
      <c r="S242" s="95">
        <v>1.6677861381757264E-6</v>
      </c>
      <c r="T242" s="95">
        <f t="shared" si="4"/>
        <v>7.6766437661917683E-6</v>
      </c>
      <c r="U242" s="95">
        <f>R242/'סכום נכסי הקרן'!$C$42</f>
        <v>1.8594865776156948E-6</v>
      </c>
    </row>
    <row r="243" spans="2:21" s="136" customFormat="1">
      <c r="B243" s="87" t="s">
        <v>861</v>
      </c>
      <c r="C243" s="84" t="s">
        <v>862</v>
      </c>
      <c r="D243" s="97" t="s">
        <v>127</v>
      </c>
      <c r="E243" s="97" t="s">
        <v>314</v>
      </c>
      <c r="F243" s="84" t="s">
        <v>860</v>
      </c>
      <c r="G243" s="97" t="s">
        <v>365</v>
      </c>
      <c r="H243" s="84" t="s">
        <v>585</v>
      </c>
      <c r="I243" s="84" t="s">
        <v>366</v>
      </c>
      <c r="J243" s="84"/>
      <c r="K243" s="94">
        <v>3.5100000000151637</v>
      </c>
      <c r="L243" s="97" t="s">
        <v>169</v>
      </c>
      <c r="M243" s="98">
        <v>3.3500000000000002E-2</v>
      </c>
      <c r="N243" s="98">
        <v>2.4400000000079115E-2</v>
      </c>
      <c r="O243" s="94">
        <v>72865.769795</v>
      </c>
      <c r="P243" s="96">
        <v>104.08</v>
      </c>
      <c r="Q243" s="84"/>
      <c r="R243" s="94">
        <v>75.838693234999994</v>
      </c>
      <c r="S243" s="95">
        <v>1.5148166230579825E-4</v>
      </c>
      <c r="T243" s="95">
        <f t="shared" si="4"/>
        <v>1.4425466087949681E-3</v>
      </c>
      <c r="U243" s="95">
        <f>R243/'סכום נכסי הקרן'!$C$42</f>
        <v>3.4942302109323558E-4</v>
      </c>
    </row>
    <row r="244" spans="2:21" s="136" customFormat="1">
      <c r="B244" s="87" t="s">
        <v>863</v>
      </c>
      <c r="C244" s="84" t="s">
        <v>864</v>
      </c>
      <c r="D244" s="97" t="s">
        <v>127</v>
      </c>
      <c r="E244" s="97" t="s">
        <v>314</v>
      </c>
      <c r="F244" s="84" t="s">
        <v>584</v>
      </c>
      <c r="G244" s="97" t="s">
        <v>316</v>
      </c>
      <c r="H244" s="84" t="s">
        <v>631</v>
      </c>
      <c r="I244" s="84" t="s">
        <v>167</v>
      </c>
      <c r="J244" s="84"/>
      <c r="K244" s="94">
        <v>1.6599999999628205</v>
      </c>
      <c r="L244" s="97" t="s">
        <v>169</v>
      </c>
      <c r="M244" s="98">
        <v>2.9100000000000001E-2</v>
      </c>
      <c r="N244" s="98">
        <v>1.5199999999256411E-2</v>
      </c>
      <c r="O244" s="94">
        <v>10480.871502</v>
      </c>
      <c r="P244" s="96">
        <v>102.65</v>
      </c>
      <c r="Q244" s="84"/>
      <c r="R244" s="94">
        <v>10.758614089999998</v>
      </c>
      <c r="S244" s="95">
        <v>1.0857856271755345E-4</v>
      </c>
      <c r="T244" s="95">
        <f t="shared" si="4"/>
        <v>2.0464226912207372E-4</v>
      </c>
      <c r="U244" s="95">
        <f>R244/'סכום נכסי הקרן'!$C$42</f>
        <v>4.9569781304843332E-5</v>
      </c>
    </row>
    <row r="245" spans="2:21" s="136" customFormat="1">
      <c r="B245" s="87" t="s">
        <v>865</v>
      </c>
      <c r="C245" s="84" t="s">
        <v>866</v>
      </c>
      <c r="D245" s="97" t="s">
        <v>127</v>
      </c>
      <c r="E245" s="97" t="s">
        <v>314</v>
      </c>
      <c r="F245" s="84" t="s">
        <v>634</v>
      </c>
      <c r="G245" s="97" t="s">
        <v>365</v>
      </c>
      <c r="H245" s="84" t="s">
        <v>631</v>
      </c>
      <c r="I245" s="84" t="s">
        <v>167</v>
      </c>
      <c r="J245" s="84"/>
      <c r="K245" s="94">
        <v>1.91</v>
      </c>
      <c r="L245" s="97" t="s">
        <v>169</v>
      </c>
      <c r="M245" s="98">
        <v>0.05</v>
      </c>
      <c r="N245" s="98">
        <v>3.1800000000000002E-2</v>
      </c>
      <c r="O245" s="94">
        <v>0.15</v>
      </c>
      <c r="P245" s="96">
        <v>103.5</v>
      </c>
      <c r="Q245" s="84"/>
      <c r="R245" s="94">
        <v>1.6000000000000001E-4</v>
      </c>
      <c r="S245" s="95">
        <v>1.2244897959183673E-9</v>
      </c>
      <c r="T245" s="95">
        <f t="shared" si="4"/>
        <v>3.0433997153932492E-9</v>
      </c>
      <c r="U245" s="95">
        <f>R245/'סכום נכסי הקרן'!$C$42</f>
        <v>7.3719207162071693E-10</v>
      </c>
    </row>
    <row r="246" spans="2:21" s="136" customFormat="1">
      <c r="B246" s="87" t="s">
        <v>867</v>
      </c>
      <c r="C246" s="84" t="s">
        <v>868</v>
      </c>
      <c r="D246" s="97" t="s">
        <v>127</v>
      </c>
      <c r="E246" s="97" t="s">
        <v>314</v>
      </c>
      <c r="F246" s="84" t="s">
        <v>634</v>
      </c>
      <c r="G246" s="97" t="s">
        <v>365</v>
      </c>
      <c r="H246" s="84" t="s">
        <v>631</v>
      </c>
      <c r="I246" s="84" t="s">
        <v>167</v>
      </c>
      <c r="J246" s="84"/>
      <c r="K246" s="94">
        <v>2.3200000064669948</v>
      </c>
      <c r="L246" s="97" t="s">
        <v>169</v>
      </c>
      <c r="M246" s="98">
        <v>4.6500000000000007E-2</v>
      </c>
      <c r="N246" s="98">
        <v>3.500000040418718E-2</v>
      </c>
      <c r="O246" s="94">
        <v>24.085875000000001</v>
      </c>
      <c r="P246" s="96">
        <v>102.72</v>
      </c>
      <c r="Q246" s="84"/>
      <c r="R246" s="94">
        <v>2.4741012E-2</v>
      </c>
      <c r="S246" s="95">
        <v>1.4961019496838912E-7</v>
      </c>
      <c r="T246" s="95">
        <f t="shared" si="4"/>
        <v>4.7060493049588102E-7</v>
      </c>
      <c r="U246" s="95">
        <f>R246/'סכום נכסי הקרן'!$C$42</f>
        <v>1.1399298681420635E-7</v>
      </c>
    </row>
    <row r="247" spans="2:21" s="136" customFormat="1">
      <c r="B247" s="87" t="s">
        <v>869</v>
      </c>
      <c r="C247" s="84" t="s">
        <v>870</v>
      </c>
      <c r="D247" s="97" t="s">
        <v>127</v>
      </c>
      <c r="E247" s="97" t="s">
        <v>314</v>
      </c>
      <c r="F247" s="84" t="s">
        <v>871</v>
      </c>
      <c r="G247" s="97" t="s">
        <v>429</v>
      </c>
      <c r="H247" s="84" t="s">
        <v>631</v>
      </c>
      <c r="I247" s="84" t="s">
        <v>167</v>
      </c>
      <c r="J247" s="84"/>
      <c r="K247" s="94">
        <v>6.1899999999223256</v>
      </c>
      <c r="L247" s="97" t="s">
        <v>169</v>
      </c>
      <c r="M247" s="98">
        <v>3.27E-2</v>
      </c>
      <c r="N247" s="98">
        <v>3.4899999999605268E-2</v>
      </c>
      <c r="O247" s="94">
        <v>39618.899342999997</v>
      </c>
      <c r="P247" s="96">
        <v>99.11</v>
      </c>
      <c r="Q247" s="84"/>
      <c r="R247" s="94">
        <v>39.266291795000001</v>
      </c>
      <c r="S247" s="95">
        <v>1.7766322575336321E-4</v>
      </c>
      <c r="T247" s="95">
        <f t="shared" si="4"/>
        <v>7.4689388295907043E-4</v>
      </c>
      <c r="U247" s="95">
        <f>R247/'סכום נכסי הקרן'!$C$42</f>
        <v>1.8091749370762256E-4</v>
      </c>
    </row>
    <row r="248" spans="2:21" s="136" customFormat="1">
      <c r="B248" s="87" t="s">
        <v>872</v>
      </c>
      <c r="C248" s="84" t="s">
        <v>873</v>
      </c>
      <c r="D248" s="97" t="s">
        <v>127</v>
      </c>
      <c r="E248" s="97" t="s">
        <v>314</v>
      </c>
      <c r="F248" s="84" t="s">
        <v>874</v>
      </c>
      <c r="G248" s="97" t="s">
        <v>875</v>
      </c>
      <c r="H248" s="84" t="s">
        <v>661</v>
      </c>
      <c r="I248" s="84" t="s">
        <v>167</v>
      </c>
      <c r="J248" s="84"/>
      <c r="K248" s="94">
        <v>5.7800000000041782</v>
      </c>
      <c r="L248" s="97" t="s">
        <v>169</v>
      </c>
      <c r="M248" s="98">
        <v>4.4500000000000005E-2</v>
      </c>
      <c r="N248" s="98">
        <v>4.1400000000038899E-2</v>
      </c>
      <c r="O248" s="94">
        <v>136083.937928</v>
      </c>
      <c r="P248" s="96">
        <v>102.01</v>
      </c>
      <c r="Q248" s="84"/>
      <c r="R248" s="94">
        <v>138.81922658900001</v>
      </c>
      <c r="S248" s="95">
        <v>4.5727129680107529E-4</v>
      </c>
      <c r="T248" s="95">
        <f t="shared" si="4"/>
        <v>2.64051496682546E-3</v>
      </c>
      <c r="U248" s="95">
        <f>R248/'סכום נכסי הקרן'!$C$42</f>
        <v>6.3960270768706636E-4</v>
      </c>
    </row>
    <row r="249" spans="2:21" s="136" customFormat="1">
      <c r="B249" s="87" t="s">
        <v>876</v>
      </c>
      <c r="C249" s="84" t="s">
        <v>877</v>
      </c>
      <c r="D249" s="97" t="s">
        <v>127</v>
      </c>
      <c r="E249" s="97" t="s">
        <v>314</v>
      </c>
      <c r="F249" s="84" t="s">
        <v>878</v>
      </c>
      <c r="G249" s="97" t="s">
        <v>365</v>
      </c>
      <c r="H249" s="84" t="s">
        <v>661</v>
      </c>
      <c r="I249" s="84" t="s">
        <v>167</v>
      </c>
      <c r="J249" s="84"/>
      <c r="K249" s="94">
        <v>4.250000000004821</v>
      </c>
      <c r="L249" s="97" t="s">
        <v>169</v>
      </c>
      <c r="M249" s="98">
        <v>4.2000000000000003E-2</v>
      </c>
      <c r="N249" s="98">
        <v>7.8500000000125372E-2</v>
      </c>
      <c r="O249" s="94">
        <v>118437.60391799999</v>
      </c>
      <c r="P249" s="96">
        <v>87.55</v>
      </c>
      <c r="Q249" s="84"/>
      <c r="R249" s="94">
        <v>103.692120922</v>
      </c>
      <c r="S249" s="95">
        <v>1.9408193616870918E-4</v>
      </c>
      <c r="T249" s="95">
        <f t="shared" si="4"/>
        <v>1.9723535706408575E-3</v>
      </c>
      <c r="U249" s="95">
        <f>R249/'סכום נכסי הקרן'!$C$42</f>
        <v>4.7775630895771913E-4</v>
      </c>
    </row>
    <row r="250" spans="2:21" s="136" customFormat="1">
      <c r="B250" s="87" t="s">
        <v>879</v>
      </c>
      <c r="C250" s="84" t="s">
        <v>880</v>
      </c>
      <c r="D250" s="97" t="s">
        <v>127</v>
      </c>
      <c r="E250" s="97" t="s">
        <v>314</v>
      </c>
      <c r="F250" s="84" t="s">
        <v>878</v>
      </c>
      <c r="G250" s="97" t="s">
        <v>365</v>
      </c>
      <c r="H250" s="84" t="s">
        <v>661</v>
      </c>
      <c r="I250" s="84" t="s">
        <v>167</v>
      </c>
      <c r="J250" s="84"/>
      <c r="K250" s="94">
        <v>4.8900000000140107</v>
      </c>
      <c r="L250" s="97" t="s">
        <v>169</v>
      </c>
      <c r="M250" s="98">
        <v>3.2500000000000001E-2</v>
      </c>
      <c r="N250" s="98">
        <v>6.2300000000156591E-2</v>
      </c>
      <c r="O250" s="94">
        <v>192818.58395999999</v>
      </c>
      <c r="P250" s="96">
        <v>88.11</v>
      </c>
      <c r="Q250" s="84"/>
      <c r="R250" s="94">
        <v>169.89245435799995</v>
      </c>
      <c r="S250" s="95">
        <v>2.570095449050236E-4</v>
      </c>
      <c r="T250" s="95">
        <f t="shared" si="4"/>
        <v>3.2315665452537349E-3</v>
      </c>
      <c r="U250" s="95">
        <f>R250/'סכום נכסי הקרן'!$C$42</f>
        <v>7.82771064880638E-4</v>
      </c>
    </row>
    <row r="251" spans="2:21" s="136" customFormat="1">
      <c r="B251" s="87" t="s">
        <v>881</v>
      </c>
      <c r="C251" s="84" t="s">
        <v>882</v>
      </c>
      <c r="D251" s="97" t="s">
        <v>127</v>
      </c>
      <c r="E251" s="97" t="s">
        <v>314</v>
      </c>
      <c r="F251" s="84" t="s">
        <v>666</v>
      </c>
      <c r="G251" s="97" t="s">
        <v>581</v>
      </c>
      <c r="H251" s="84" t="s">
        <v>661</v>
      </c>
      <c r="I251" s="84" t="s">
        <v>167</v>
      </c>
      <c r="J251" s="84"/>
      <c r="K251" s="94">
        <v>1.4500000000011073</v>
      </c>
      <c r="L251" s="97" t="s">
        <v>169</v>
      </c>
      <c r="M251" s="98">
        <v>3.3000000000000002E-2</v>
      </c>
      <c r="N251" s="98">
        <v>3.2500000000276898E-2</v>
      </c>
      <c r="O251" s="94">
        <v>44894.952920000003</v>
      </c>
      <c r="P251" s="96">
        <v>100.55</v>
      </c>
      <c r="Q251" s="84"/>
      <c r="R251" s="94">
        <v>45.14187363100001</v>
      </c>
      <c r="S251" s="95">
        <v>9.8508033478434068E-5</v>
      </c>
      <c r="T251" s="95">
        <f t="shared" si="4"/>
        <v>8.5865478350564657E-4</v>
      </c>
      <c r="U251" s="95">
        <f>R251/'סכום נכסי הקרן'!$C$42</f>
        <v>2.0798894586798443E-4</v>
      </c>
    </row>
    <row r="252" spans="2:21" s="136" customFormat="1">
      <c r="B252" s="87" t="s">
        <v>883</v>
      </c>
      <c r="C252" s="84" t="s">
        <v>884</v>
      </c>
      <c r="D252" s="97" t="s">
        <v>127</v>
      </c>
      <c r="E252" s="97" t="s">
        <v>314</v>
      </c>
      <c r="F252" s="84" t="s">
        <v>672</v>
      </c>
      <c r="G252" s="97" t="s">
        <v>482</v>
      </c>
      <c r="H252" s="84" t="s">
        <v>661</v>
      </c>
      <c r="I252" s="84" t="s">
        <v>366</v>
      </c>
      <c r="J252" s="84"/>
      <c r="K252" s="94">
        <v>1.9199999999924653</v>
      </c>
      <c r="L252" s="97" t="s">
        <v>169</v>
      </c>
      <c r="M252" s="98">
        <v>0.06</v>
      </c>
      <c r="N252" s="98">
        <v>2.1999999999931501E-2</v>
      </c>
      <c r="O252" s="94">
        <v>108754.741752</v>
      </c>
      <c r="P252" s="96">
        <v>107.39</v>
      </c>
      <c r="Q252" s="84"/>
      <c r="R252" s="94">
        <v>116.791713539</v>
      </c>
      <c r="S252" s="95">
        <v>2.650463009045837E-4</v>
      </c>
      <c r="T252" s="95">
        <f t="shared" si="4"/>
        <v>2.2215241734055155E-3</v>
      </c>
      <c r="U252" s="95">
        <f>R252/'סכום נכסי הקרן'!$C$42</f>
        <v>5.3811203282467959E-4</v>
      </c>
    </row>
    <row r="253" spans="2:21" s="136" customFormat="1">
      <c r="B253" s="87" t="s">
        <v>885</v>
      </c>
      <c r="C253" s="84" t="s">
        <v>886</v>
      </c>
      <c r="D253" s="97" t="s">
        <v>127</v>
      </c>
      <c r="E253" s="97" t="s">
        <v>314</v>
      </c>
      <c r="F253" s="84" t="s">
        <v>672</v>
      </c>
      <c r="G253" s="97" t="s">
        <v>482</v>
      </c>
      <c r="H253" s="84" t="s">
        <v>661</v>
      </c>
      <c r="I253" s="84" t="s">
        <v>366</v>
      </c>
      <c r="J253" s="84"/>
      <c r="K253" s="94">
        <v>3.4700000008225138</v>
      </c>
      <c r="L253" s="97" t="s">
        <v>169</v>
      </c>
      <c r="M253" s="98">
        <v>5.9000000000000004E-2</v>
      </c>
      <c r="N253" s="98">
        <v>3.2900000005186544E-2</v>
      </c>
      <c r="O253" s="94">
        <v>1746.3688560000001</v>
      </c>
      <c r="P253" s="96">
        <v>109.3</v>
      </c>
      <c r="Q253" s="84"/>
      <c r="R253" s="94">
        <v>1.9087811690000003</v>
      </c>
      <c r="S253" s="95">
        <v>1.9636485294299538E-6</v>
      </c>
      <c r="T253" s="95">
        <f t="shared" si="4"/>
        <v>3.6307400415516211E-5</v>
      </c>
      <c r="U253" s="95">
        <f>R253/'סכום נכסי הקרן'!$C$42</f>
        <v>8.794614651535775E-6</v>
      </c>
    </row>
    <row r="254" spans="2:21" s="136" customFormat="1">
      <c r="B254" s="87" t="s">
        <v>887</v>
      </c>
      <c r="C254" s="84" t="s">
        <v>888</v>
      </c>
      <c r="D254" s="97" t="s">
        <v>127</v>
      </c>
      <c r="E254" s="97" t="s">
        <v>314</v>
      </c>
      <c r="F254" s="84" t="s">
        <v>675</v>
      </c>
      <c r="G254" s="97" t="s">
        <v>365</v>
      </c>
      <c r="H254" s="84" t="s">
        <v>661</v>
      </c>
      <c r="I254" s="84" t="s">
        <v>366</v>
      </c>
      <c r="J254" s="84"/>
      <c r="K254" s="94">
        <v>3.9000005958774224</v>
      </c>
      <c r="L254" s="97" t="s">
        <v>169</v>
      </c>
      <c r="M254" s="98">
        <v>6.9000000000000006E-2</v>
      </c>
      <c r="N254" s="98">
        <v>0.11090000580980487</v>
      </c>
      <c r="O254" s="94">
        <v>1.5431589999999999</v>
      </c>
      <c r="P254" s="96">
        <v>87</v>
      </c>
      <c r="Q254" s="84"/>
      <c r="R254" s="94">
        <v>1.342558E-3</v>
      </c>
      <c r="S254" s="95">
        <v>2.3326027380695054E-9</v>
      </c>
      <c r="T254" s="95">
        <f t="shared" si="4"/>
        <v>2.5537128969368311E-8</v>
      </c>
      <c r="U254" s="95">
        <f>R254/'סכום נכסי הקרן'!$C$42</f>
        <v>6.1857694580685398E-9</v>
      </c>
    </row>
    <row r="255" spans="2:21" s="136" customFormat="1">
      <c r="B255" s="87" t="s">
        <v>889</v>
      </c>
      <c r="C255" s="84" t="s">
        <v>890</v>
      </c>
      <c r="D255" s="97" t="s">
        <v>127</v>
      </c>
      <c r="E255" s="97" t="s">
        <v>314</v>
      </c>
      <c r="F255" s="84" t="s">
        <v>891</v>
      </c>
      <c r="G255" s="97" t="s">
        <v>365</v>
      </c>
      <c r="H255" s="84" t="s">
        <v>661</v>
      </c>
      <c r="I255" s="84" t="s">
        <v>167</v>
      </c>
      <c r="J255" s="84"/>
      <c r="K255" s="94">
        <v>3.649999999969499</v>
      </c>
      <c r="L255" s="97" t="s">
        <v>169</v>
      </c>
      <c r="M255" s="98">
        <v>4.5999999999999999E-2</v>
      </c>
      <c r="N255" s="98">
        <v>0.11509999999917828</v>
      </c>
      <c r="O255" s="94">
        <v>69799.420935999995</v>
      </c>
      <c r="P255" s="96">
        <v>79.849999999999994</v>
      </c>
      <c r="Q255" s="84"/>
      <c r="R255" s="94">
        <v>55.734837657999989</v>
      </c>
      <c r="S255" s="95">
        <v>2.7588703927272726E-4</v>
      </c>
      <c r="T255" s="95">
        <f t="shared" si="4"/>
        <v>1.0601461816615381E-3</v>
      </c>
      <c r="U255" s="95">
        <f>R255/'סכום נכסי הקרן'!$C$42</f>
        <v>2.5679550271590849E-4</v>
      </c>
    </row>
    <row r="256" spans="2:21" s="136" customFormat="1">
      <c r="B256" s="87" t="s">
        <v>892</v>
      </c>
      <c r="C256" s="84" t="s">
        <v>893</v>
      </c>
      <c r="D256" s="97" t="s">
        <v>127</v>
      </c>
      <c r="E256" s="97" t="s">
        <v>314</v>
      </c>
      <c r="F256" s="84" t="s">
        <v>894</v>
      </c>
      <c r="G256" s="97" t="s">
        <v>581</v>
      </c>
      <c r="H256" s="84" t="s">
        <v>895</v>
      </c>
      <c r="I256" s="84" t="s">
        <v>366</v>
      </c>
      <c r="J256" s="84"/>
      <c r="K256" s="94">
        <v>1.2199999999881039</v>
      </c>
      <c r="L256" s="97" t="s">
        <v>169</v>
      </c>
      <c r="M256" s="98">
        <v>4.7E-2</v>
      </c>
      <c r="N256" s="98">
        <v>3.3999999999242983E-2</v>
      </c>
      <c r="O256" s="94">
        <v>18130.934915999998</v>
      </c>
      <c r="P256" s="96">
        <v>102</v>
      </c>
      <c r="Q256" s="84"/>
      <c r="R256" s="94">
        <v>18.493553000999999</v>
      </c>
      <c r="S256" s="95">
        <v>2.743519834035444E-4</v>
      </c>
      <c r="T256" s="95">
        <f t="shared" si="4"/>
        <v>3.5177046212408352E-4</v>
      </c>
      <c r="U256" s="95">
        <f>R256/'סכום נכסי הקרן'!$C$42</f>
        <v>8.5208129052716973E-5</v>
      </c>
    </row>
    <row r="257" spans="2:21" s="136" customFormat="1"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94"/>
      <c r="P257" s="96"/>
      <c r="Q257" s="84"/>
      <c r="R257" s="84"/>
      <c r="S257" s="84"/>
      <c r="T257" s="95"/>
      <c r="U257" s="84"/>
    </row>
    <row r="258" spans="2:21" s="136" customFormat="1">
      <c r="B258" s="102" t="s">
        <v>48</v>
      </c>
      <c r="C258" s="82"/>
      <c r="D258" s="82"/>
      <c r="E258" s="82"/>
      <c r="F258" s="82"/>
      <c r="G258" s="82"/>
      <c r="H258" s="82"/>
      <c r="I258" s="82"/>
      <c r="J258" s="82"/>
      <c r="K258" s="91">
        <v>4.3532895762400399</v>
      </c>
      <c r="L258" s="82"/>
      <c r="M258" s="82"/>
      <c r="N258" s="104">
        <v>5.839132324539846E-2</v>
      </c>
      <c r="O258" s="91"/>
      <c r="P258" s="93"/>
      <c r="Q258" s="82"/>
      <c r="R258" s="91">
        <v>1441.1344292000001</v>
      </c>
      <c r="S258" s="82"/>
      <c r="T258" s="92">
        <f t="shared" ref="T258:T262" si="5">R258/$R$11</f>
        <v>2.741217569794183E-2</v>
      </c>
      <c r="U258" s="92">
        <f>R258/'סכום נכסי הקרן'!$C$42</f>
        <v>6.6399554709117969E-3</v>
      </c>
    </row>
    <row r="259" spans="2:21" s="136" customFormat="1">
      <c r="B259" s="87" t="s">
        <v>896</v>
      </c>
      <c r="C259" s="84" t="s">
        <v>897</v>
      </c>
      <c r="D259" s="97" t="s">
        <v>127</v>
      </c>
      <c r="E259" s="97" t="s">
        <v>314</v>
      </c>
      <c r="F259" s="84" t="s">
        <v>898</v>
      </c>
      <c r="G259" s="97" t="s">
        <v>875</v>
      </c>
      <c r="H259" s="84" t="s">
        <v>380</v>
      </c>
      <c r="I259" s="84" t="s">
        <v>366</v>
      </c>
      <c r="J259" s="84"/>
      <c r="K259" s="94">
        <v>3.4999999999983915</v>
      </c>
      <c r="L259" s="97" t="s">
        <v>169</v>
      </c>
      <c r="M259" s="98">
        <v>3.49E-2</v>
      </c>
      <c r="N259" s="98">
        <v>4.8599999999984558E-2</v>
      </c>
      <c r="O259" s="94">
        <v>622126.54706600006</v>
      </c>
      <c r="P259" s="96">
        <v>99.95</v>
      </c>
      <c r="Q259" s="84"/>
      <c r="R259" s="94">
        <v>621.81546913600005</v>
      </c>
      <c r="S259" s="95">
        <v>2.9250118448921099E-4</v>
      </c>
      <c r="T259" s="95">
        <f t="shared" si="5"/>
        <v>1.1827706386222639E-2</v>
      </c>
      <c r="U259" s="95">
        <f>R259/'סכום נכסי הקרן'!$C$42</f>
        <v>2.8649839616135988E-3</v>
      </c>
    </row>
    <row r="260" spans="2:21" s="136" customFormat="1">
      <c r="B260" s="87" t="s">
        <v>899</v>
      </c>
      <c r="C260" s="84" t="s">
        <v>900</v>
      </c>
      <c r="D260" s="97" t="s">
        <v>127</v>
      </c>
      <c r="E260" s="97" t="s">
        <v>314</v>
      </c>
      <c r="F260" s="84" t="s">
        <v>901</v>
      </c>
      <c r="G260" s="97" t="s">
        <v>875</v>
      </c>
      <c r="H260" s="84" t="s">
        <v>585</v>
      </c>
      <c r="I260" s="84" t="s">
        <v>167</v>
      </c>
      <c r="J260" s="84"/>
      <c r="K260" s="94">
        <v>5.1600000000099833</v>
      </c>
      <c r="L260" s="97" t="s">
        <v>169</v>
      </c>
      <c r="M260" s="98">
        <v>4.6900000000000004E-2</v>
      </c>
      <c r="N260" s="98">
        <v>6.720000000016127E-2</v>
      </c>
      <c r="O260" s="94">
        <v>53212.601549999999</v>
      </c>
      <c r="P260" s="96">
        <v>97.89</v>
      </c>
      <c r="Q260" s="84"/>
      <c r="R260" s="94">
        <v>52.089818077999993</v>
      </c>
      <c r="S260" s="95">
        <v>2.3701971158927286E-5</v>
      </c>
      <c r="T260" s="95">
        <f t="shared" si="5"/>
        <v>9.9081335945919559E-4</v>
      </c>
      <c r="U260" s="95">
        <f>R260/'סכום נכסי הקרן'!$C$42</f>
        <v>2.4000125562041928E-4</v>
      </c>
    </row>
    <row r="261" spans="2:21" s="136" customFormat="1">
      <c r="B261" s="87" t="s">
        <v>902</v>
      </c>
      <c r="C261" s="84" t="s">
        <v>903</v>
      </c>
      <c r="D261" s="97" t="s">
        <v>127</v>
      </c>
      <c r="E261" s="97" t="s">
        <v>314</v>
      </c>
      <c r="F261" s="84" t="s">
        <v>901</v>
      </c>
      <c r="G261" s="97" t="s">
        <v>875</v>
      </c>
      <c r="H261" s="84" t="s">
        <v>585</v>
      </c>
      <c r="I261" s="84" t="s">
        <v>167</v>
      </c>
      <c r="J261" s="84"/>
      <c r="K261" s="94">
        <v>5.2600000000008311</v>
      </c>
      <c r="L261" s="97" t="s">
        <v>169</v>
      </c>
      <c r="M261" s="98">
        <v>4.6900000000000004E-2</v>
      </c>
      <c r="N261" s="98">
        <v>6.7200000000004756E-2</v>
      </c>
      <c r="O261" s="94">
        <v>677605.59736400004</v>
      </c>
      <c r="P261" s="96">
        <v>99.46</v>
      </c>
      <c r="Q261" s="84"/>
      <c r="R261" s="94">
        <v>673.94652869399999</v>
      </c>
      <c r="S261" s="95">
        <v>3.615882888629651E-4</v>
      </c>
      <c r="T261" s="95">
        <f t="shared" si="5"/>
        <v>1.2819304210109923E-2</v>
      </c>
      <c r="U261" s="95">
        <f>R261/'סכום נכסי הקרן'!$C$42</f>
        <v>3.1051752353095049E-3</v>
      </c>
    </row>
    <row r="262" spans="2:21" s="136" customFormat="1">
      <c r="B262" s="87" t="s">
        <v>904</v>
      </c>
      <c r="C262" s="84" t="s">
        <v>905</v>
      </c>
      <c r="D262" s="97" t="s">
        <v>127</v>
      </c>
      <c r="E262" s="97" t="s">
        <v>314</v>
      </c>
      <c r="F262" s="84" t="s">
        <v>672</v>
      </c>
      <c r="G262" s="97" t="s">
        <v>482</v>
      </c>
      <c r="H262" s="84" t="s">
        <v>661</v>
      </c>
      <c r="I262" s="84" t="s">
        <v>366</v>
      </c>
      <c r="J262" s="84"/>
      <c r="K262" s="94">
        <v>3.0400000000034306</v>
      </c>
      <c r="L262" s="97" t="s">
        <v>169</v>
      </c>
      <c r="M262" s="98">
        <v>6.7000000000000004E-2</v>
      </c>
      <c r="N262" s="98">
        <v>5.5100000000115772E-2</v>
      </c>
      <c r="O262" s="94">
        <v>92966.526931</v>
      </c>
      <c r="P262" s="96">
        <v>100.34</v>
      </c>
      <c r="Q262" s="84"/>
      <c r="R262" s="94">
        <v>93.282613291999994</v>
      </c>
      <c r="S262" s="95">
        <v>7.7195680908446999E-5</v>
      </c>
      <c r="T262" s="95">
        <f t="shared" si="5"/>
        <v>1.7743517421500705E-3</v>
      </c>
      <c r="U262" s="95">
        <f>R262/'סכום נכסי הקרן'!$C$42</f>
        <v>4.2979501836827312E-4</v>
      </c>
    </row>
    <row r="263" spans="2:21" s="136" customFormat="1">
      <c r="B263" s="142"/>
    </row>
    <row r="264" spans="2:21" s="136" customFormat="1">
      <c r="B264" s="142"/>
    </row>
    <row r="265" spans="2:21" s="136" customFormat="1">
      <c r="B265" s="142"/>
    </row>
    <row r="266" spans="2:21" s="136" customFormat="1">
      <c r="B266" s="139" t="s">
        <v>253</v>
      </c>
      <c r="C266" s="135"/>
      <c r="D266" s="135"/>
      <c r="E266" s="135"/>
      <c r="F266" s="135"/>
      <c r="G266" s="135"/>
      <c r="H266" s="135"/>
      <c r="I266" s="135"/>
      <c r="J266" s="135"/>
      <c r="K266" s="135"/>
    </row>
    <row r="267" spans="2:21" s="136" customFormat="1">
      <c r="B267" s="139" t="s">
        <v>119</v>
      </c>
      <c r="C267" s="135"/>
      <c r="D267" s="135"/>
      <c r="E267" s="135"/>
      <c r="F267" s="135"/>
      <c r="G267" s="135"/>
      <c r="H267" s="135"/>
      <c r="I267" s="135"/>
      <c r="J267" s="135"/>
      <c r="K267" s="135"/>
    </row>
    <row r="268" spans="2:21" s="136" customFormat="1">
      <c r="B268" s="139" t="s">
        <v>236</v>
      </c>
      <c r="C268" s="135"/>
      <c r="D268" s="135"/>
      <c r="E268" s="135"/>
      <c r="F268" s="135"/>
      <c r="G268" s="135"/>
      <c r="H268" s="135"/>
      <c r="I268" s="135"/>
      <c r="J268" s="135"/>
      <c r="K268" s="135"/>
    </row>
    <row r="269" spans="2:21" s="136" customFormat="1">
      <c r="B269" s="139" t="s">
        <v>244</v>
      </c>
      <c r="C269" s="135"/>
      <c r="D269" s="135"/>
      <c r="E269" s="135"/>
      <c r="F269" s="135"/>
      <c r="G269" s="135"/>
      <c r="H269" s="135"/>
      <c r="I269" s="135"/>
      <c r="J269" s="135"/>
      <c r="K269" s="135"/>
    </row>
    <row r="270" spans="2:21" s="136" customFormat="1">
      <c r="B270" s="168" t="s">
        <v>249</v>
      </c>
      <c r="C270" s="168"/>
      <c r="D270" s="168"/>
      <c r="E270" s="168"/>
      <c r="F270" s="168"/>
      <c r="G270" s="168"/>
      <c r="H270" s="168"/>
      <c r="I270" s="168"/>
      <c r="J270" s="168"/>
      <c r="K270" s="168"/>
    </row>
    <row r="271" spans="2:21" s="136" customFormat="1">
      <c r="B271" s="142"/>
    </row>
    <row r="272" spans="2:21" s="136" customFormat="1">
      <c r="B272" s="142"/>
    </row>
    <row r="273" spans="2:2" s="136" customFormat="1">
      <c r="B273" s="142"/>
    </row>
    <row r="274" spans="2:2" s="136" customFormat="1">
      <c r="B274" s="142"/>
    </row>
    <row r="275" spans="2:2" s="136" customFormat="1">
      <c r="B275" s="142"/>
    </row>
    <row r="276" spans="2:2" s="136" customFormat="1">
      <c r="B276" s="142"/>
    </row>
    <row r="277" spans="2:2" s="136" customFormat="1">
      <c r="B277" s="142"/>
    </row>
    <row r="278" spans="2:2" s="136" customFormat="1">
      <c r="B278" s="142"/>
    </row>
    <row r="279" spans="2:2" s="136" customFormat="1">
      <c r="B279" s="142"/>
    </row>
    <row r="280" spans="2:2" s="136" customFormat="1">
      <c r="B280" s="142"/>
    </row>
    <row r="281" spans="2:2" s="136" customFormat="1">
      <c r="B281" s="142"/>
    </row>
    <row r="282" spans="2:2" s="136" customFormat="1">
      <c r="B282" s="142"/>
    </row>
    <row r="283" spans="2:2" s="136" customFormat="1">
      <c r="B283" s="142"/>
    </row>
    <row r="284" spans="2:2" s="136" customFormat="1">
      <c r="B284" s="142"/>
    </row>
    <row r="285" spans="2:2" s="136" customFormat="1">
      <c r="B285" s="142"/>
    </row>
    <row r="286" spans="2:2" s="136" customFormat="1">
      <c r="B286" s="142"/>
    </row>
    <row r="287" spans="2:2" s="136" customFormat="1">
      <c r="B287" s="142"/>
    </row>
    <row r="288" spans="2:2" s="136" customFormat="1">
      <c r="B288" s="142"/>
    </row>
    <row r="289" spans="2:2" s="136" customFormat="1">
      <c r="B289" s="142"/>
    </row>
    <row r="290" spans="2:2" s="136" customFormat="1">
      <c r="B290" s="142"/>
    </row>
    <row r="291" spans="2:2" s="136" customFormat="1">
      <c r="B291" s="142"/>
    </row>
    <row r="292" spans="2:2" s="136" customFormat="1">
      <c r="B292" s="142"/>
    </row>
    <row r="293" spans="2:2" s="136" customFormat="1">
      <c r="B293" s="142"/>
    </row>
    <row r="294" spans="2:2" s="136" customFormat="1">
      <c r="B294" s="142"/>
    </row>
    <row r="295" spans="2:2" s="136" customFormat="1">
      <c r="B295" s="142"/>
    </row>
    <row r="296" spans="2:2" s="136" customFormat="1">
      <c r="B296" s="142"/>
    </row>
    <row r="297" spans="2:2" s="136" customFormat="1">
      <c r="B297" s="142"/>
    </row>
    <row r="298" spans="2:2" s="136" customFormat="1">
      <c r="B298" s="142"/>
    </row>
    <row r="299" spans="2:2" s="136" customFormat="1">
      <c r="B299" s="142"/>
    </row>
    <row r="300" spans="2:2" s="136" customFormat="1">
      <c r="B300" s="142"/>
    </row>
    <row r="301" spans="2:2" s="136" customFormat="1">
      <c r="B301" s="142"/>
    </row>
    <row r="302" spans="2:2" s="136" customFormat="1">
      <c r="B302" s="142"/>
    </row>
    <row r="303" spans="2:2" s="136" customFormat="1">
      <c r="B303" s="142"/>
    </row>
    <row r="304" spans="2:2" s="136" customFormat="1">
      <c r="B304" s="142"/>
    </row>
    <row r="305" spans="2:2" s="136" customFormat="1">
      <c r="B305" s="142"/>
    </row>
    <row r="306" spans="2:2" s="136" customFormat="1">
      <c r="B306" s="142"/>
    </row>
    <row r="307" spans="2:2" s="136" customFormat="1">
      <c r="B307" s="142"/>
    </row>
    <row r="308" spans="2:2" s="136" customFormat="1">
      <c r="B308" s="142"/>
    </row>
    <row r="309" spans="2:2" s="136" customFormat="1">
      <c r="B309" s="142"/>
    </row>
    <row r="310" spans="2:2" s="136" customFormat="1">
      <c r="B310" s="142"/>
    </row>
    <row r="311" spans="2:2" s="136" customFormat="1">
      <c r="B311" s="142"/>
    </row>
    <row r="312" spans="2:2" s="136" customFormat="1">
      <c r="B312" s="142"/>
    </row>
    <row r="313" spans="2:2" s="136" customFormat="1">
      <c r="B313" s="142"/>
    </row>
    <row r="314" spans="2:2" s="136" customFormat="1">
      <c r="B314" s="142"/>
    </row>
    <row r="315" spans="2:2" s="136" customFormat="1">
      <c r="B315" s="142"/>
    </row>
    <row r="316" spans="2:2" s="136" customFormat="1">
      <c r="B316" s="142"/>
    </row>
    <row r="317" spans="2:2" s="136" customFormat="1">
      <c r="B317" s="142"/>
    </row>
    <row r="318" spans="2:2" s="136" customFormat="1">
      <c r="B318" s="142"/>
    </row>
    <row r="319" spans="2:2" s="136" customFormat="1">
      <c r="B319" s="142"/>
    </row>
    <row r="320" spans="2:2" s="136" customFormat="1">
      <c r="B320" s="142"/>
    </row>
    <row r="321" spans="2:2" s="136" customFormat="1">
      <c r="B321" s="142"/>
    </row>
    <row r="322" spans="2:2" s="136" customFormat="1">
      <c r="B322" s="142"/>
    </row>
    <row r="323" spans="2:2" s="136" customFormat="1">
      <c r="B323" s="142"/>
    </row>
    <row r="324" spans="2:2" s="136" customFormat="1">
      <c r="B324" s="142"/>
    </row>
    <row r="325" spans="2:2" s="136" customFormat="1">
      <c r="B325" s="142"/>
    </row>
    <row r="326" spans="2:2" s="136" customFormat="1">
      <c r="B326" s="142"/>
    </row>
    <row r="327" spans="2:2" s="136" customFormat="1">
      <c r="B327" s="142"/>
    </row>
    <row r="328" spans="2:2" s="136" customFormat="1">
      <c r="B328" s="142"/>
    </row>
    <row r="329" spans="2:2" s="136" customFormat="1">
      <c r="B329" s="142"/>
    </row>
    <row r="330" spans="2:2" s="136" customFormat="1">
      <c r="B330" s="142"/>
    </row>
    <row r="331" spans="2:2" s="136" customFormat="1">
      <c r="B331" s="142"/>
    </row>
    <row r="332" spans="2:2" s="136" customFormat="1">
      <c r="B332" s="142"/>
    </row>
    <row r="333" spans="2:2" s="136" customFormat="1">
      <c r="B333" s="142"/>
    </row>
    <row r="334" spans="2:2" s="136" customFormat="1">
      <c r="B334" s="142"/>
    </row>
    <row r="335" spans="2:2" s="136" customFormat="1">
      <c r="B335" s="142"/>
    </row>
    <row r="336" spans="2:2" s="136" customFormat="1">
      <c r="B336" s="142"/>
    </row>
    <row r="337" spans="2:2" s="136" customFormat="1">
      <c r="B337" s="142"/>
    </row>
    <row r="338" spans="2:2" s="136" customFormat="1">
      <c r="B338" s="142"/>
    </row>
    <row r="339" spans="2:2" s="136" customFormat="1">
      <c r="B339" s="142"/>
    </row>
    <row r="340" spans="2:2" s="136" customFormat="1">
      <c r="B340" s="142"/>
    </row>
    <row r="341" spans="2:2" s="136" customFormat="1">
      <c r="B341" s="142"/>
    </row>
    <row r="342" spans="2:2" s="136" customFormat="1">
      <c r="B342" s="142"/>
    </row>
    <row r="343" spans="2:2" s="136" customFormat="1">
      <c r="B343" s="142"/>
    </row>
    <row r="344" spans="2:2" s="136" customFormat="1">
      <c r="B344" s="142"/>
    </row>
    <row r="345" spans="2:2" s="136" customFormat="1">
      <c r="B345" s="142"/>
    </row>
    <row r="346" spans="2:2" s="136" customFormat="1">
      <c r="B346" s="142"/>
    </row>
    <row r="347" spans="2:2" s="136" customFormat="1">
      <c r="B347" s="142"/>
    </row>
    <row r="348" spans="2:2" s="136" customFormat="1">
      <c r="B348" s="142"/>
    </row>
    <row r="349" spans="2:2" s="136" customFormat="1">
      <c r="B349" s="142"/>
    </row>
    <row r="350" spans="2:2" s="136" customFormat="1">
      <c r="B350" s="142"/>
    </row>
    <row r="351" spans="2:2" s="136" customFormat="1">
      <c r="B351" s="142"/>
    </row>
    <row r="352" spans="2:2" s="136" customFormat="1">
      <c r="B352" s="142"/>
    </row>
    <row r="353" spans="2:2" s="136" customFormat="1">
      <c r="B353" s="142"/>
    </row>
    <row r="354" spans="2:2" s="136" customFormat="1">
      <c r="B354" s="142"/>
    </row>
    <row r="355" spans="2:2" s="136" customFormat="1">
      <c r="B355" s="142"/>
    </row>
    <row r="356" spans="2:2" s="136" customFormat="1">
      <c r="B356" s="142"/>
    </row>
    <row r="357" spans="2:2" s="136" customFormat="1">
      <c r="B357" s="142"/>
    </row>
    <row r="358" spans="2:2" s="136" customFormat="1">
      <c r="B358" s="142"/>
    </row>
    <row r="359" spans="2:2" s="136" customFormat="1">
      <c r="B359" s="142"/>
    </row>
    <row r="360" spans="2:2" s="136" customFormat="1">
      <c r="B360" s="142"/>
    </row>
    <row r="361" spans="2:2" s="136" customFormat="1">
      <c r="B361" s="142"/>
    </row>
    <row r="362" spans="2:2" s="136" customFormat="1">
      <c r="B362" s="142"/>
    </row>
    <row r="363" spans="2:2" s="136" customFormat="1">
      <c r="B363" s="142"/>
    </row>
    <row r="364" spans="2:2" s="136" customFormat="1">
      <c r="B364" s="142"/>
    </row>
    <row r="365" spans="2:2" s="136" customFormat="1">
      <c r="B365" s="142"/>
    </row>
    <row r="366" spans="2:2" s="136" customFormat="1">
      <c r="B366" s="142"/>
    </row>
    <row r="367" spans="2:2" s="136" customFormat="1">
      <c r="B367" s="142"/>
    </row>
    <row r="368" spans="2:2" s="136" customFormat="1">
      <c r="B368" s="142"/>
    </row>
    <row r="369" spans="2:2" s="136" customFormat="1">
      <c r="B369" s="142"/>
    </row>
    <row r="370" spans="2:2" s="136" customFormat="1">
      <c r="B370" s="142"/>
    </row>
    <row r="371" spans="2:2" s="136" customFormat="1">
      <c r="B371" s="142"/>
    </row>
    <row r="372" spans="2:2" s="136" customFormat="1">
      <c r="B372" s="142"/>
    </row>
    <row r="373" spans="2:2" s="136" customFormat="1">
      <c r="B373" s="142"/>
    </row>
    <row r="374" spans="2:2" s="136" customFormat="1">
      <c r="B374" s="142"/>
    </row>
    <row r="375" spans="2:2" s="136" customFormat="1">
      <c r="B375" s="142"/>
    </row>
    <row r="376" spans="2:2" s="136" customFormat="1">
      <c r="B376" s="142"/>
    </row>
    <row r="377" spans="2:2" s="136" customFormat="1">
      <c r="B377" s="142"/>
    </row>
    <row r="378" spans="2:2" s="136" customFormat="1">
      <c r="B378" s="142"/>
    </row>
    <row r="379" spans="2:2" s="136" customFormat="1">
      <c r="B379" s="142"/>
    </row>
    <row r="380" spans="2:2" s="136" customFormat="1">
      <c r="B380" s="142"/>
    </row>
    <row r="381" spans="2:2" s="136" customFormat="1">
      <c r="B381" s="142"/>
    </row>
    <row r="382" spans="2:2" s="136" customFormat="1">
      <c r="B382" s="142"/>
    </row>
    <row r="383" spans="2:2" s="136" customFormat="1">
      <c r="B383" s="142"/>
    </row>
    <row r="384" spans="2:2" s="136" customFormat="1">
      <c r="B384" s="142"/>
    </row>
    <row r="385" spans="2:2" s="136" customFormat="1">
      <c r="B385" s="142"/>
    </row>
    <row r="386" spans="2:2" s="136" customFormat="1">
      <c r="B386" s="142"/>
    </row>
    <row r="387" spans="2:2" s="136" customFormat="1">
      <c r="B387" s="142"/>
    </row>
    <row r="388" spans="2:2" s="136" customFormat="1">
      <c r="B388" s="142"/>
    </row>
    <row r="389" spans="2:2" s="136" customFormat="1">
      <c r="B389" s="142"/>
    </row>
    <row r="390" spans="2:2" s="136" customFormat="1">
      <c r="B390" s="142"/>
    </row>
    <row r="391" spans="2:2" s="136" customFormat="1">
      <c r="B391" s="142"/>
    </row>
    <row r="392" spans="2:2" s="136" customFormat="1">
      <c r="B392" s="142"/>
    </row>
    <row r="393" spans="2:2" s="136" customFormat="1">
      <c r="B393" s="142"/>
    </row>
    <row r="394" spans="2:2" s="136" customFormat="1">
      <c r="B394" s="142"/>
    </row>
    <row r="395" spans="2:2" s="136" customFormat="1">
      <c r="B395" s="142"/>
    </row>
    <row r="396" spans="2:2" s="136" customFormat="1">
      <c r="B396" s="142"/>
    </row>
    <row r="397" spans="2:2" s="136" customFormat="1">
      <c r="B397" s="142"/>
    </row>
    <row r="398" spans="2:2" s="136" customFormat="1">
      <c r="B398" s="142"/>
    </row>
    <row r="399" spans="2:2" s="136" customFormat="1">
      <c r="B399" s="142"/>
    </row>
    <row r="400" spans="2:2" s="136" customFormat="1">
      <c r="B400" s="142"/>
    </row>
    <row r="401" spans="2:2" s="136" customFormat="1">
      <c r="B401" s="142"/>
    </row>
    <row r="402" spans="2:2" s="136" customFormat="1">
      <c r="B402" s="142"/>
    </row>
    <row r="403" spans="2:2" s="136" customFormat="1">
      <c r="B403" s="142"/>
    </row>
    <row r="404" spans="2:2" s="136" customFormat="1">
      <c r="B404" s="142"/>
    </row>
    <row r="405" spans="2:2" s="136" customFormat="1">
      <c r="B405" s="142"/>
    </row>
    <row r="406" spans="2:2" s="136" customFormat="1">
      <c r="B406" s="142"/>
    </row>
    <row r="407" spans="2:2" s="136" customFormat="1">
      <c r="B407" s="142"/>
    </row>
    <row r="408" spans="2:2" s="136" customFormat="1">
      <c r="B408" s="142"/>
    </row>
    <row r="409" spans="2:2" s="136" customFormat="1">
      <c r="B409" s="142"/>
    </row>
    <row r="410" spans="2:2" s="136" customFormat="1">
      <c r="B410" s="142"/>
    </row>
    <row r="411" spans="2:2" s="136" customFormat="1">
      <c r="B411" s="142"/>
    </row>
    <row r="412" spans="2:2" s="136" customFormat="1">
      <c r="B412" s="142"/>
    </row>
    <row r="413" spans="2:2" s="136" customFormat="1">
      <c r="B413" s="142"/>
    </row>
    <row r="414" spans="2:2" s="136" customFormat="1">
      <c r="B414" s="142"/>
    </row>
    <row r="415" spans="2:2" s="136" customFormat="1">
      <c r="B415" s="142"/>
    </row>
    <row r="416" spans="2:2" s="136" customFormat="1">
      <c r="B416" s="142"/>
    </row>
    <row r="417" spans="2:2" s="136" customFormat="1">
      <c r="B417" s="142"/>
    </row>
    <row r="418" spans="2:2" s="136" customFormat="1">
      <c r="B418" s="142"/>
    </row>
    <row r="419" spans="2:2" s="136" customFormat="1">
      <c r="B419" s="142"/>
    </row>
    <row r="420" spans="2:2" s="136" customFormat="1">
      <c r="B420" s="142"/>
    </row>
    <row r="421" spans="2:2" s="136" customFormat="1">
      <c r="B421" s="142"/>
    </row>
    <row r="422" spans="2:2" s="136" customFormat="1">
      <c r="B422" s="142"/>
    </row>
    <row r="423" spans="2:2" s="136" customFormat="1">
      <c r="B423" s="142"/>
    </row>
    <row r="424" spans="2:2" s="136" customFormat="1">
      <c r="B424" s="142"/>
    </row>
    <row r="425" spans="2:2" s="136" customFormat="1">
      <c r="B425" s="142"/>
    </row>
    <row r="426" spans="2:2" s="136" customFormat="1">
      <c r="B426" s="142"/>
    </row>
    <row r="427" spans="2:2" s="136" customFormat="1">
      <c r="B427" s="142"/>
    </row>
    <row r="428" spans="2:2" s="136" customFormat="1">
      <c r="B428" s="142"/>
    </row>
    <row r="429" spans="2:2" s="136" customFormat="1">
      <c r="B429" s="142"/>
    </row>
    <row r="430" spans="2:2" s="136" customFormat="1">
      <c r="B430" s="142"/>
    </row>
    <row r="431" spans="2:2" s="136" customFormat="1">
      <c r="B431" s="142"/>
    </row>
    <row r="432" spans="2:2" s="136" customFormat="1">
      <c r="B432" s="142"/>
    </row>
    <row r="433" spans="2:2" s="136" customFormat="1">
      <c r="B433" s="142"/>
    </row>
    <row r="434" spans="2:2" s="136" customFormat="1">
      <c r="B434" s="142"/>
    </row>
    <row r="435" spans="2:2" s="136" customFormat="1">
      <c r="B435" s="142"/>
    </row>
    <row r="436" spans="2:2" s="136" customFormat="1">
      <c r="B436" s="142"/>
    </row>
    <row r="437" spans="2:2" s="136" customFormat="1">
      <c r="B437" s="142"/>
    </row>
    <row r="438" spans="2:2" s="136" customFormat="1">
      <c r="B438" s="142"/>
    </row>
    <row r="439" spans="2:2" s="136" customFormat="1">
      <c r="B439" s="142"/>
    </row>
    <row r="440" spans="2:2" s="136" customFormat="1">
      <c r="B440" s="142"/>
    </row>
    <row r="441" spans="2:2" s="136" customFormat="1">
      <c r="B441" s="142"/>
    </row>
    <row r="442" spans="2:2" s="136" customFormat="1">
      <c r="B442" s="142"/>
    </row>
    <row r="443" spans="2:2" s="136" customFormat="1">
      <c r="B443" s="142"/>
    </row>
    <row r="444" spans="2:2" s="136" customFormat="1">
      <c r="B444" s="142"/>
    </row>
    <row r="445" spans="2:2" s="136" customFormat="1">
      <c r="B445" s="142"/>
    </row>
    <row r="446" spans="2:2" s="136" customFormat="1">
      <c r="B446" s="142"/>
    </row>
    <row r="447" spans="2:2" s="136" customFormat="1">
      <c r="B447" s="142"/>
    </row>
    <row r="448" spans="2:2" s="136" customFormat="1">
      <c r="B448" s="142"/>
    </row>
    <row r="449" spans="2:2" s="136" customFormat="1">
      <c r="B449" s="142"/>
    </row>
    <row r="450" spans="2:2" s="136" customFormat="1">
      <c r="B450" s="142"/>
    </row>
    <row r="451" spans="2:2" s="136" customFormat="1">
      <c r="B451" s="142"/>
    </row>
    <row r="452" spans="2:2" s="136" customFormat="1">
      <c r="B452" s="142"/>
    </row>
    <row r="453" spans="2:2" s="136" customFormat="1">
      <c r="B453" s="142"/>
    </row>
    <row r="454" spans="2:2" s="136" customFormat="1">
      <c r="B454" s="142"/>
    </row>
    <row r="455" spans="2:2" s="136" customFormat="1">
      <c r="B455" s="142"/>
    </row>
    <row r="456" spans="2:2" s="136" customFormat="1">
      <c r="B456" s="142"/>
    </row>
    <row r="457" spans="2:2" s="136" customFormat="1">
      <c r="B457" s="142"/>
    </row>
    <row r="458" spans="2:2" s="136" customFormat="1">
      <c r="B458" s="142"/>
    </row>
    <row r="459" spans="2:2" s="136" customFormat="1">
      <c r="B459" s="142"/>
    </row>
    <row r="460" spans="2:2" s="136" customFormat="1">
      <c r="B460" s="142"/>
    </row>
    <row r="461" spans="2:2" s="136" customFormat="1">
      <c r="B461" s="142"/>
    </row>
    <row r="462" spans="2:2" s="136" customFormat="1">
      <c r="B462" s="142"/>
    </row>
    <row r="463" spans="2:2" s="136" customFormat="1">
      <c r="B463" s="142"/>
    </row>
    <row r="464" spans="2:2" s="136" customFormat="1">
      <c r="B464" s="142"/>
    </row>
    <row r="465" spans="2:2" s="136" customFormat="1">
      <c r="B465" s="142"/>
    </row>
    <row r="466" spans="2:2" s="136" customFormat="1">
      <c r="B466" s="142"/>
    </row>
    <row r="467" spans="2:2" s="136" customFormat="1">
      <c r="B467" s="142"/>
    </row>
    <row r="468" spans="2:2" s="136" customFormat="1">
      <c r="B468" s="142"/>
    </row>
    <row r="469" spans="2:2" s="136" customFormat="1">
      <c r="B469" s="142"/>
    </row>
    <row r="470" spans="2:2" s="136" customFormat="1">
      <c r="B470" s="142"/>
    </row>
    <row r="471" spans="2:2" s="136" customFormat="1">
      <c r="B471" s="142"/>
    </row>
    <row r="472" spans="2:2" s="136" customFormat="1">
      <c r="B472" s="142"/>
    </row>
    <row r="473" spans="2:2" s="136" customFormat="1">
      <c r="B473" s="142"/>
    </row>
    <row r="474" spans="2:2" s="136" customFormat="1">
      <c r="B474" s="142"/>
    </row>
    <row r="475" spans="2:2" s="136" customFormat="1">
      <c r="B475" s="142"/>
    </row>
    <row r="476" spans="2:2" s="136" customFormat="1">
      <c r="B476" s="142"/>
    </row>
    <row r="477" spans="2:2" s="136" customFormat="1">
      <c r="B477" s="142"/>
    </row>
    <row r="478" spans="2:2" s="136" customFormat="1">
      <c r="B478" s="142"/>
    </row>
    <row r="479" spans="2:2" s="136" customFormat="1">
      <c r="B479" s="142"/>
    </row>
    <row r="480" spans="2:2" s="136" customFormat="1">
      <c r="B480" s="142"/>
    </row>
    <row r="481" spans="2:2" s="136" customFormat="1">
      <c r="B481" s="142"/>
    </row>
    <row r="482" spans="2:2" s="136" customFormat="1">
      <c r="B482" s="142"/>
    </row>
    <row r="483" spans="2:2" s="136" customFormat="1">
      <c r="B483" s="142"/>
    </row>
    <row r="484" spans="2:2" s="136" customFormat="1">
      <c r="B484" s="142"/>
    </row>
    <row r="485" spans="2:2" s="136" customFormat="1">
      <c r="B485" s="142"/>
    </row>
    <row r="486" spans="2:2" s="136" customFormat="1">
      <c r="B486" s="142"/>
    </row>
    <row r="487" spans="2:2" s="136" customFormat="1">
      <c r="B487" s="142"/>
    </row>
    <row r="488" spans="2:2" s="136" customFormat="1">
      <c r="B488" s="142"/>
    </row>
    <row r="489" spans="2:2" s="136" customFormat="1">
      <c r="B489" s="142"/>
    </row>
    <row r="490" spans="2:2" s="136" customFormat="1">
      <c r="B490" s="142"/>
    </row>
    <row r="491" spans="2:2" s="136" customFormat="1">
      <c r="B491" s="142"/>
    </row>
    <row r="492" spans="2:2" s="136" customFormat="1">
      <c r="B492" s="142"/>
    </row>
    <row r="493" spans="2:2" s="136" customFormat="1">
      <c r="B493" s="142"/>
    </row>
    <row r="494" spans="2:2" s="136" customFormat="1">
      <c r="B494" s="142"/>
    </row>
    <row r="495" spans="2:2" s="136" customFormat="1">
      <c r="B495" s="142"/>
    </row>
    <row r="496" spans="2:2" s="136" customFormat="1">
      <c r="B496" s="142"/>
    </row>
    <row r="497" spans="2:2" s="136" customFormat="1">
      <c r="B497" s="142"/>
    </row>
    <row r="498" spans="2:2" s="136" customFormat="1">
      <c r="B498" s="142"/>
    </row>
    <row r="499" spans="2:2" s="136" customFormat="1">
      <c r="B499" s="142"/>
    </row>
    <row r="500" spans="2:2" s="136" customFormat="1">
      <c r="B500" s="142"/>
    </row>
    <row r="501" spans="2:2" s="136" customFormat="1">
      <c r="B501" s="142"/>
    </row>
    <row r="502" spans="2:2" s="136" customFormat="1">
      <c r="B502" s="142"/>
    </row>
    <row r="503" spans="2:2" s="136" customFormat="1">
      <c r="B503" s="142"/>
    </row>
    <row r="504" spans="2:2" s="136" customFormat="1">
      <c r="B504" s="142"/>
    </row>
    <row r="505" spans="2:2" s="136" customFormat="1">
      <c r="B505" s="142"/>
    </row>
    <row r="506" spans="2:2" s="136" customFormat="1">
      <c r="B506" s="142"/>
    </row>
    <row r="507" spans="2:2" s="136" customFormat="1">
      <c r="B507" s="142"/>
    </row>
    <row r="508" spans="2:2" s="136" customFormat="1">
      <c r="B508" s="142"/>
    </row>
    <row r="509" spans="2:2" s="136" customFormat="1">
      <c r="B509" s="142"/>
    </row>
    <row r="510" spans="2:2" s="136" customFormat="1">
      <c r="B510" s="142"/>
    </row>
    <row r="511" spans="2:2" s="136" customFormat="1">
      <c r="B511" s="142"/>
    </row>
    <row r="512" spans="2:2" s="136" customFormat="1">
      <c r="B512" s="142"/>
    </row>
    <row r="513" spans="2:2" s="136" customFormat="1">
      <c r="B513" s="142"/>
    </row>
    <row r="514" spans="2:2" s="136" customFormat="1">
      <c r="B514" s="142"/>
    </row>
    <row r="515" spans="2:2" s="136" customFormat="1">
      <c r="B515" s="142"/>
    </row>
    <row r="516" spans="2:2" s="136" customFormat="1">
      <c r="B516" s="142"/>
    </row>
    <row r="517" spans="2:2" s="136" customFormat="1">
      <c r="B517" s="142"/>
    </row>
    <row r="518" spans="2:2" s="136" customFormat="1">
      <c r="B518" s="142"/>
    </row>
    <row r="519" spans="2:2" s="136" customFormat="1">
      <c r="B519" s="142"/>
    </row>
    <row r="520" spans="2:2" s="136" customFormat="1">
      <c r="B520" s="142"/>
    </row>
    <row r="521" spans="2:2" s="136" customFormat="1">
      <c r="B521" s="142"/>
    </row>
    <row r="522" spans="2:2" s="136" customFormat="1">
      <c r="B522" s="142"/>
    </row>
    <row r="523" spans="2:2" s="136" customFormat="1">
      <c r="B523" s="142"/>
    </row>
    <row r="524" spans="2:2" s="136" customFormat="1">
      <c r="B524" s="142"/>
    </row>
    <row r="525" spans="2:2" s="136" customFormat="1">
      <c r="B525" s="142"/>
    </row>
    <row r="526" spans="2:2" s="136" customFormat="1">
      <c r="B526" s="142"/>
    </row>
    <row r="527" spans="2:2" s="136" customFormat="1">
      <c r="B527" s="142"/>
    </row>
    <row r="528" spans="2:2" s="136" customFormat="1">
      <c r="B528" s="142"/>
    </row>
    <row r="529" spans="2:2" s="136" customFormat="1">
      <c r="B529" s="142"/>
    </row>
    <row r="530" spans="2:2" s="136" customFormat="1">
      <c r="B530" s="142"/>
    </row>
    <row r="531" spans="2:2" s="136" customFormat="1">
      <c r="B531" s="142"/>
    </row>
    <row r="532" spans="2:2" s="136" customFormat="1">
      <c r="B532" s="142"/>
    </row>
    <row r="533" spans="2:2" s="136" customFormat="1">
      <c r="B533" s="142"/>
    </row>
    <row r="534" spans="2:2" s="136" customFormat="1">
      <c r="B534" s="142"/>
    </row>
    <row r="535" spans="2:2" s="136" customFormat="1">
      <c r="B535" s="142"/>
    </row>
    <row r="536" spans="2:2" s="136" customFormat="1">
      <c r="B536" s="142"/>
    </row>
    <row r="537" spans="2:2" s="136" customFormat="1">
      <c r="B537" s="142"/>
    </row>
    <row r="538" spans="2:2" s="136" customFormat="1">
      <c r="B538" s="142"/>
    </row>
    <row r="539" spans="2:2" s="136" customFormat="1">
      <c r="B539" s="142"/>
    </row>
    <row r="540" spans="2:2" s="136" customFormat="1">
      <c r="B540" s="142"/>
    </row>
    <row r="541" spans="2:2" s="136" customFormat="1">
      <c r="B541" s="142"/>
    </row>
    <row r="542" spans="2:2" s="136" customFormat="1">
      <c r="B542" s="142"/>
    </row>
    <row r="543" spans="2:2" s="136" customFormat="1">
      <c r="B543" s="142"/>
    </row>
    <row r="544" spans="2:2" s="136" customFormat="1">
      <c r="B544" s="142"/>
    </row>
    <row r="545" spans="2:2" s="136" customFormat="1">
      <c r="B545" s="142"/>
    </row>
    <row r="546" spans="2:2" s="136" customFormat="1">
      <c r="B546" s="142"/>
    </row>
    <row r="547" spans="2:2" s="136" customFormat="1">
      <c r="B547" s="142"/>
    </row>
    <row r="548" spans="2:2" s="136" customFormat="1">
      <c r="B548" s="142"/>
    </row>
    <row r="549" spans="2:2" s="136" customFormat="1">
      <c r="B549" s="142"/>
    </row>
    <row r="550" spans="2:2" s="136" customFormat="1">
      <c r="B550" s="142"/>
    </row>
    <row r="551" spans="2:2" s="136" customFormat="1">
      <c r="B551" s="142"/>
    </row>
    <row r="552" spans="2:2" s="136" customFormat="1">
      <c r="B552" s="142"/>
    </row>
    <row r="553" spans="2:2" s="136" customFormat="1">
      <c r="B553" s="142"/>
    </row>
    <row r="554" spans="2:2" s="136" customFormat="1">
      <c r="B554" s="142"/>
    </row>
    <row r="555" spans="2:2" s="136" customFormat="1">
      <c r="B555" s="142"/>
    </row>
    <row r="556" spans="2:2" s="136" customFormat="1">
      <c r="B556" s="142"/>
    </row>
    <row r="557" spans="2:2" s="136" customFormat="1">
      <c r="B557" s="142"/>
    </row>
    <row r="558" spans="2:2" s="136" customFormat="1">
      <c r="B558" s="142"/>
    </row>
    <row r="559" spans="2:2" s="136" customFormat="1">
      <c r="B559" s="142"/>
    </row>
    <row r="560" spans="2:2" s="136" customFormat="1">
      <c r="B560" s="142"/>
    </row>
    <row r="561" spans="2:2" s="136" customFormat="1">
      <c r="B561" s="142"/>
    </row>
    <row r="562" spans="2:2" s="136" customFormat="1">
      <c r="B562" s="142"/>
    </row>
    <row r="563" spans="2:2" s="136" customFormat="1">
      <c r="B563" s="142"/>
    </row>
    <row r="564" spans="2:2" s="136" customFormat="1">
      <c r="B564" s="142"/>
    </row>
    <row r="565" spans="2:2" s="136" customFormat="1">
      <c r="B565" s="142"/>
    </row>
    <row r="566" spans="2:2" s="136" customFormat="1">
      <c r="B566" s="142"/>
    </row>
    <row r="567" spans="2:2" s="136" customFormat="1">
      <c r="B567" s="142"/>
    </row>
    <row r="568" spans="2:2" s="136" customFormat="1">
      <c r="B568" s="142"/>
    </row>
    <row r="569" spans="2:2" s="136" customFormat="1">
      <c r="B569" s="142"/>
    </row>
    <row r="570" spans="2:2" s="136" customFormat="1">
      <c r="B570" s="142"/>
    </row>
    <row r="571" spans="2:2" s="136" customFormat="1">
      <c r="B571" s="142"/>
    </row>
    <row r="572" spans="2:2" s="136" customFormat="1">
      <c r="B572" s="142"/>
    </row>
    <row r="573" spans="2:2" s="136" customFormat="1">
      <c r="B573" s="142"/>
    </row>
    <row r="574" spans="2:2" s="136" customFormat="1">
      <c r="B574" s="142"/>
    </row>
    <row r="575" spans="2:2" s="136" customFormat="1">
      <c r="B575" s="142"/>
    </row>
    <row r="576" spans="2:2" s="136" customFormat="1">
      <c r="B576" s="142"/>
    </row>
    <row r="577" spans="2:2" s="136" customFormat="1">
      <c r="B577" s="142"/>
    </row>
    <row r="578" spans="2:2" s="136" customFormat="1">
      <c r="B578" s="142"/>
    </row>
    <row r="579" spans="2:2" s="136" customFormat="1">
      <c r="B579" s="142"/>
    </row>
    <row r="580" spans="2:2" s="136" customFormat="1">
      <c r="B580" s="142"/>
    </row>
    <row r="581" spans="2:2" s="136" customFormat="1">
      <c r="B581" s="142"/>
    </row>
    <row r="582" spans="2:2" s="136" customFormat="1">
      <c r="B582" s="142"/>
    </row>
    <row r="583" spans="2:2" s="136" customFormat="1">
      <c r="B583" s="142"/>
    </row>
    <row r="584" spans="2:2" s="136" customFormat="1">
      <c r="B584" s="142"/>
    </row>
    <row r="585" spans="2:2" s="136" customFormat="1">
      <c r="B585" s="142"/>
    </row>
    <row r="586" spans="2:2" s="136" customFormat="1">
      <c r="B586" s="142"/>
    </row>
    <row r="587" spans="2:2" s="136" customFormat="1">
      <c r="B587" s="142"/>
    </row>
    <row r="588" spans="2:2" s="136" customFormat="1">
      <c r="B588" s="142"/>
    </row>
    <row r="589" spans="2:2" s="136" customFormat="1">
      <c r="B589" s="142"/>
    </row>
    <row r="590" spans="2:2" s="136" customFormat="1">
      <c r="B590" s="142"/>
    </row>
    <row r="591" spans="2:2" s="136" customFormat="1">
      <c r="B591" s="142"/>
    </row>
    <row r="592" spans="2:2" s="136" customFormat="1">
      <c r="B592" s="142"/>
    </row>
    <row r="593" spans="2:2" s="136" customFormat="1">
      <c r="B593" s="142"/>
    </row>
    <row r="594" spans="2:2" s="136" customFormat="1">
      <c r="B594" s="142"/>
    </row>
    <row r="595" spans="2:2" s="136" customFormat="1">
      <c r="B595" s="142"/>
    </row>
    <row r="596" spans="2:2" s="136" customFormat="1">
      <c r="B596" s="142"/>
    </row>
    <row r="597" spans="2:2" s="136" customFormat="1">
      <c r="B597" s="142"/>
    </row>
    <row r="598" spans="2:2" s="136" customFormat="1">
      <c r="B598" s="142"/>
    </row>
    <row r="599" spans="2:2" s="136" customFormat="1">
      <c r="B599" s="142"/>
    </row>
    <row r="600" spans="2:2" s="136" customFormat="1">
      <c r="B600" s="142"/>
    </row>
    <row r="601" spans="2:2" s="136" customFormat="1">
      <c r="B601" s="142"/>
    </row>
    <row r="602" spans="2:2" s="136" customFormat="1">
      <c r="B602" s="142"/>
    </row>
    <row r="603" spans="2:2" s="136" customFormat="1">
      <c r="B603" s="142"/>
    </row>
    <row r="604" spans="2:2" s="136" customFormat="1">
      <c r="B604" s="142"/>
    </row>
    <row r="605" spans="2:2" s="136" customFormat="1">
      <c r="B605" s="142"/>
    </row>
    <row r="606" spans="2:2" s="136" customFormat="1">
      <c r="B606" s="142"/>
    </row>
    <row r="607" spans="2:2" s="136" customFormat="1">
      <c r="B607" s="142"/>
    </row>
    <row r="608" spans="2:2" s="136" customFormat="1">
      <c r="B608" s="142"/>
    </row>
    <row r="609" spans="2:2" s="136" customFormat="1">
      <c r="B609" s="142"/>
    </row>
    <row r="610" spans="2:2" s="136" customFormat="1">
      <c r="B610" s="142"/>
    </row>
    <row r="611" spans="2:2" s="136" customFormat="1">
      <c r="B611" s="142"/>
    </row>
    <row r="612" spans="2:2" s="136" customFormat="1">
      <c r="B612" s="142"/>
    </row>
    <row r="613" spans="2:2" s="136" customFormat="1">
      <c r="B613" s="142"/>
    </row>
    <row r="614" spans="2:2" s="136" customFormat="1">
      <c r="B614" s="142"/>
    </row>
    <row r="615" spans="2:2" s="136" customFormat="1">
      <c r="B615" s="142"/>
    </row>
    <row r="616" spans="2:2" s="136" customFormat="1">
      <c r="B616" s="142"/>
    </row>
    <row r="617" spans="2:2" s="136" customFormat="1">
      <c r="B617" s="142"/>
    </row>
    <row r="618" spans="2:2" s="136" customFormat="1">
      <c r="B618" s="142"/>
    </row>
    <row r="619" spans="2:2" s="136" customFormat="1">
      <c r="B619" s="142"/>
    </row>
    <row r="620" spans="2:2" s="136" customFormat="1">
      <c r="B620" s="142"/>
    </row>
    <row r="621" spans="2:2" s="136" customFormat="1">
      <c r="B621" s="142"/>
    </row>
    <row r="622" spans="2:2" s="136" customFormat="1">
      <c r="B622" s="142"/>
    </row>
    <row r="623" spans="2:2" s="136" customFormat="1">
      <c r="B623" s="142"/>
    </row>
    <row r="624" spans="2:2" s="136" customFormat="1">
      <c r="B624" s="142"/>
    </row>
    <row r="625" spans="2:2" s="136" customFormat="1">
      <c r="B625" s="142"/>
    </row>
    <row r="626" spans="2:2" s="136" customFormat="1">
      <c r="B626" s="142"/>
    </row>
    <row r="627" spans="2:2" s="136" customFormat="1">
      <c r="B627" s="142"/>
    </row>
    <row r="628" spans="2:2" s="136" customFormat="1">
      <c r="B628" s="142"/>
    </row>
    <row r="629" spans="2:2" s="136" customFormat="1">
      <c r="B629" s="142"/>
    </row>
    <row r="630" spans="2:2" s="136" customFormat="1">
      <c r="B630" s="142"/>
    </row>
    <row r="631" spans="2:2" s="136" customFormat="1">
      <c r="B631" s="142"/>
    </row>
    <row r="632" spans="2:2" s="136" customFormat="1">
      <c r="B632" s="142"/>
    </row>
    <row r="633" spans="2:2" s="136" customFormat="1">
      <c r="B633" s="142"/>
    </row>
    <row r="634" spans="2:2" s="136" customFormat="1">
      <c r="B634" s="142"/>
    </row>
    <row r="635" spans="2:2" s="136" customFormat="1">
      <c r="B635" s="142"/>
    </row>
    <row r="636" spans="2:2" s="136" customFormat="1">
      <c r="B636" s="142"/>
    </row>
    <row r="637" spans="2:2" s="136" customFormat="1">
      <c r="B637" s="142"/>
    </row>
    <row r="638" spans="2:2" s="136" customFormat="1">
      <c r="B638" s="142"/>
    </row>
    <row r="639" spans="2:2" s="136" customFormat="1">
      <c r="B639" s="142"/>
    </row>
    <row r="640" spans="2:2" s="136" customFormat="1">
      <c r="B640" s="142"/>
    </row>
    <row r="641" spans="2:2" s="136" customFormat="1">
      <c r="B641" s="142"/>
    </row>
    <row r="642" spans="2:2" s="136" customFormat="1">
      <c r="B642" s="142"/>
    </row>
    <row r="643" spans="2:2" s="136" customFormat="1">
      <c r="B643" s="142"/>
    </row>
    <row r="644" spans="2:2" s="136" customFormat="1">
      <c r="B644" s="142"/>
    </row>
    <row r="645" spans="2:2" s="136" customFormat="1">
      <c r="B645" s="142"/>
    </row>
    <row r="646" spans="2:2" s="136" customFormat="1">
      <c r="B646" s="142"/>
    </row>
    <row r="647" spans="2:2" s="136" customFormat="1">
      <c r="B647" s="142"/>
    </row>
    <row r="648" spans="2:2" s="136" customFormat="1">
      <c r="B648" s="142"/>
    </row>
    <row r="649" spans="2:2" s="136" customFormat="1">
      <c r="B649" s="142"/>
    </row>
    <row r="650" spans="2:2" s="136" customFormat="1">
      <c r="B650" s="142"/>
    </row>
    <row r="651" spans="2:2" s="136" customFormat="1">
      <c r="B651" s="142"/>
    </row>
    <row r="652" spans="2:2" s="136" customFormat="1">
      <c r="B652" s="142"/>
    </row>
    <row r="653" spans="2:2" s="136" customFormat="1">
      <c r="B653" s="142"/>
    </row>
    <row r="654" spans="2:2" s="136" customFormat="1">
      <c r="B654" s="142"/>
    </row>
    <row r="655" spans="2:2" s="136" customFormat="1">
      <c r="B655" s="142"/>
    </row>
    <row r="656" spans="2:2" s="136" customFormat="1">
      <c r="B656" s="142"/>
    </row>
    <row r="657" spans="2:2" s="136" customFormat="1">
      <c r="B657" s="142"/>
    </row>
    <row r="658" spans="2:2" s="136" customFormat="1">
      <c r="B658" s="142"/>
    </row>
    <row r="659" spans="2:2" s="136" customFormat="1">
      <c r="B659" s="142"/>
    </row>
    <row r="660" spans="2:2" s="136" customFormat="1">
      <c r="B660" s="142"/>
    </row>
    <row r="661" spans="2:2" s="136" customFormat="1">
      <c r="B661" s="142"/>
    </row>
    <row r="662" spans="2:2" s="136" customFormat="1">
      <c r="B662" s="142"/>
    </row>
    <row r="663" spans="2:2" s="136" customFormat="1">
      <c r="B663" s="142"/>
    </row>
    <row r="664" spans="2:2" s="136" customFormat="1">
      <c r="B664" s="142"/>
    </row>
    <row r="665" spans="2:2" s="136" customFormat="1">
      <c r="B665" s="142"/>
    </row>
    <row r="666" spans="2:2" s="136" customFormat="1">
      <c r="B666" s="142"/>
    </row>
    <row r="667" spans="2:2" s="136" customFormat="1">
      <c r="B667" s="142"/>
    </row>
    <row r="668" spans="2:2" s="136" customFormat="1">
      <c r="B668" s="142"/>
    </row>
    <row r="669" spans="2:2" s="136" customFormat="1">
      <c r="B669" s="142"/>
    </row>
    <row r="670" spans="2:2" s="136" customFormat="1">
      <c r="B670" s="142"/>
    </row>
    <row r="671" spans="2:2" s="136" customFormat="1">
      <c r="B671" s="142"/>
    </row>
    <row r="672" spans="2:2" s="136" customFormat="1">
      <c r="B672" s="142"/>
    </row>
    <row r="673" spans="2:2" s="136" customFormat="1">
      <c r="B673" s="142"/>
    </row>
    <row r="674" spans="2:2" s="136" customFormat="1">
      <c r="B674" s="142"/>
    </row>
    <row r="675" spans="2:2" s="136" customFormat="1">
      <c r="B675" s="142"/>
    </row>
    <row r="676" spans="2:2" s="136" customFormat="1">
      <c r="B676" s="142"/>
    </row>
    <row r="677" spans="2:2" s="136" customFormat="1">
      <c r="B677" s="142"/>
    </row>
    <row r="678" spans="2:2" s="136" customFormat="1">
      <c r="B678" s="142"/>
    </row>
    <row r="679" spans="2:2" s="136" customFormat="1">
      <c r="B679" s="142"/>
    </row>
    <row r="680" spans="2:2" s="136" customFormat="1">
      <c r="B680" s="142"/>
    </row>
    <row r="681" spans="2:2" s="136" customFormat="1">
      <c r="B681" s="142"/>
    </row>
    <row r="682" spans="2:2" s="136" customFormat="1">
      <c r="B682" s="142"/>
    </row>
    <row r="683" spans="2:2" s="136" customFormat="1">
      <c r="B683" s="142"/>
    </row>
    <row r="684" spans="2:2" s="136" customFormat="1">
      <c r="B684" s="142"/>
    </row>
    <row r="685" spans="2:2" s="136" customFormat="1">
      <c r="B685" s="142"/>
    </row>
    <row r="686" spans="2:2" s="136" customFormat="1">
      <c r="B686" s="142"/>
    </row>
    <row r="687" spans="2:2" s="136" customFormat="1">
      <c r="B687" s="142"/>
    </row>
    <row r="688" spans="2:2" s="136" customFormat="1">
      <c r="B688" s="142"/>
    </row>
    <row r="689" spans="2:2" s="136" customFormat="1">
      <c r="B689" s="142"/>
    </row>
    <row r="690" spans="2:2" s="136" customFormat="1">
      <c r="B690" s="142"/>
    </row>
    <row r="691" spans="2:2" s="136" customFormat="1">
      <c r="B691" s="142"/>
    </row>
    <row r="692" spans="2:2" s="136" customFormat="1">
      <c r="B692" s="142"/>
    </row>
    <row r="693" spans="2:2" s="136" customFormat="1">
      <c r="B693" s="142"/>
    </row>
    <row r="694" spans="2:2" s="136" customFormat="1">
      <c r="B694" s="142"/>
    </row>
    <row r="695" spans="2:2" s="136" customFormat="1">
      <c r="B695" s="142"/>
    </row>
    <row r="696" spans="2:2" s="136" customFormat="1">
      <c r="B696" s="142"/>
    </row>
    <row r="697" spans="2:2" s="136" customFormat="1">
      <c r="B697" s="142"/>
    </row>
    <row r="698" spans="2:2" s="136" customFormat="1">
      <c r="B698" s="142"/>
    </row>
    <row r="699" spans="2:2" s="136" customFormat="1">
      <c r="B699" s="142"/>
    </row>
    <row r="700" spans="2:2" s="136" customFormat="1">
      <c r="B700" s="142"/>
    </row>
    <row r="701" spans="2:2" s="136" customFormat="1">
      <c r="B701" s="142"/>
    </row>
    <row r="702" spans="2:2" s="136" customFormat="1">
      <c r="B702" s="142"/>
    </row>
    <row r="703" spans="2:2" s="136" customFormat="1">
      <c r="B703" s="142"/>
    </row>
    <row r="704" spans="2:2" s="136" customFormat="1">
      <c r="B704" s="142"/>
    </row>
    <row r="705" spans="2:6" s="136" customFormat="1">
      <c r="B705" s="142"/>
    </row>
    <row r="706" spans="2:6" s="136" customFormat="1">
      <c r="B706" s="142"/>
    </row>
    <row r="707" spans="2:6" s="136" customFormat="1">
      <c r="B707" s="142"/>
    </row>
    <row r="708" spans="2:6" s="136" customFormat="1">
      <c r="B708" s="142"/>
    </row>
    <row r="709" spans="2:6" s="136" customFormat="1">
      <c r="B709" s="142"/>
    </row>
    <row r="710" spans="2:6" s="136" customFormat="1">
      <c r="B710" s="142"/>
    </row>
    <row r="711" spans="2:6">
      <c r="C711" s="1"/>
      <c r="D711" s="1"/>
      <c r="E711" s="1"/>
      <c r="F711" s="1"/>
    </row>
    <row r="712" spans="2:6">
      <c r="C712" s="1"/>
      <c r="D712" s="1"/>
      <c r="E712" s="1"/>
      <c r="F712" s="1"/>
    </row>
    <row r="713" spans="2:6">
      <c r="C713" s="1"/>
      <c r="D713" s="1"/>
      <c r="E713" s="1"/>
      <c r="F713" s="1"/>
    </row>
    <row r="714" spans="2:6">
      <c r="C714" s="1"/>
      <c r="D714" s="1"/>
      <c r="E714" s="1"/>
      <c r="F714" s="1"/>
    </row>
    <row r="715" spans="2:6">
      <c r="C715" s="1"/>
      <c r="D715" s="1"/>
      <c r="E715" s="1"/>
      <c r="F715" s="1"/>
    </row>
    <row r="716" spans="2:6">
      <c r="C716" s="1"/>
      <c r="D716" s="1"/>
      <c r="E716" s="1"/>
      <c r="F716" s="1"/>
    </row>
    <row r="717" spans="2:6">
      <c r="C717" s="1"/>
      <c r="D717" s="1"/>
      <c r="E717" s="1"/>
      <c r="F717" s="1"/>
    </row>
    <row r="718" spans="2:6">
      <c r="C718" s="1"/>
      <c r="D718" s="1"/>
      <c r="E718" s="1"/>
      <c r="F718" s="1"/>
    </row>
    <row r="719" spans="2:6">
      <c r="C719" s="1"/>
      <c r="D719" s="1"/>
      <c r="E719" s="1"/>
      <c r="F719" s="1"/>
    </row>
    <row r="720" spans="2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70:K270"/>
  </mergeCells>
  <phoneticPr fontId="5" type="noConversion"/>
  <conditionalFormatting sqref="B12:B262">
    <cfRule type="cellIs" dxfId="64" priority="2" operator="equal">
      <formula>"NR3"</formula>
    </cfRule>
  </conditionalFormatting>
  <conditionalFormatting sqref="B12:B262">
    <cfRule type="containsText" dxfId="6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$AU$7:$AU$24</formula1>
    </dataValidation>
    <dataValidation allowBlank="1" showInputMessage="1" showErrorMessage="1" sqref="H2 B34 Q9 B36 B268 B270"/>
    <dataValidation type="list" allowBlank="1" showInputMessage="1" showErrorMessage="1" sqref="I12:I35 I271:I828 I37:I269">
      <formula1>$AW$7:$AW$10</formula1>
    </dataValidation>
    <dataValidation type="list" allowBlank="1" showInputMessage="1" showErrorMessage="1" sqref="E12:E35 E271:E822 E37:E269">
      <formula1>$AS$7:$AS$24</formula1>
    </dataValidation>
    <dataValidation type="list" allowBlank="1" showInputMessage="1" showErrorMessage="1" sqref="L12:L828">
      <formula1>$AX$7:$AX$20</formula1>
    </dataValidation>
    <dataValidation type="list" allowBlank="1" showInputMessage="1" showErrorMessage="1" sqref="G12:G35 G271:G555 G37:G269">
      <formula1>$AU$7:$AU$29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Normal="100" workbookViewId="0">
      <selection activeCell="A11" sqref="A11:XFD353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7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184</v>
      </c>
      <c r="C1" s="78" t="s" vm="1">
        <v>254</v>
      </c>
    </row>
    <row r="2" spans="2:62">
      <c r="B2" s="57" t="s">
        <v>183</v>
      </c>
      <c r="C2" s="78" t="s">
        <v>255</v>
      </c>
    </row>
    <row r="3" spans="2:62">
      <c r="B3" s="57" t="s">
        <v>185</v>
      </c>
      <c r="C3" s="78" t="s">
        <v>256</v>
      </c>
    </row>
    <row r="4" spans="2:62">
      <c r="B4" s="57" t="s">
        <v>186</v>
      </c>
      <c r="C4" s="78">
        <v>2144</v>
      </c>
    </row>
    <row r="6" spans="2:62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  <c r="BJ6" s="3"/>
    </row>
    <row r="7" spans="2:62" ht="26.25" customHeight="1">
      <c r="B7" s="165" t="s">
        <v>96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F7" s="3"/>
      <c r="BJ7" s="3"/>
    </row>
    <row r="8" spans="2:62" s="3" customFormat="1" ht="78.75">
      <c r="B8" s="23" t="s">
        <v>122</v>
      </c>
      <c r="C8" s="31" t="s">
        <v>46</v>
      </c>
      <c r="D8" s="31" t="s">
        <v>126</v>
      </c>
      <c r="E8" s="31" t="s">
        <v>230</v>
      </c>
      <c r="F8" s="31" t="s">
        <v>124</v>
      </c>
      <c r="G8" s="31" t="s">
        <v>68</v>
      </c>
      <c r="H8" s="31" t="s">
        <v>108</v>
      </c>
      <c r="I8" s="14" t="s">
        <v>238</v>
      </c>
      <c r="J8" s="14" t="s">
        <v>237</v>
      </c>
      <c r="K8" s="31" t="s">
        <v>252</v>
      </c>
      <c r="L8" s="14" t="s">
        <v>65</v>
      </c>
      <c r="M8" s="14" t="s">
        <v>62</v>
      </c>
      <c r="N8" s="14" t="s">
        <v>187</v>
      </c>
      <c r="O8" s="15" t="s">
        <v>189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245</v>
      </c>
      <c r="J9" s="17"/>
      <c r="K9" s="17" t="s">
        <v>241</v>
      </c>
      <c r="L9" s="17" t="s">
        <v>241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4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9.490000000000003E-5</v>
      </c>
      <c r="L11" s="88">
        <v>1.8783002000000007E-2</v>
      </c>
      <c r="M11" s="80"/>
      <c r="N11" s="89">
        <f>L11/$L$11</f>
        <v>1</v>
      </c>
      <c r="O11" s="89">
        <f>L11/'סכום נכסי הקרן'!$C$42</f>
        <v>8.6541750972725465E-8</v>
      </c>
      <c r="BF11" s="136"/>
      <c r="BG11" s="140"/>
      <c r="BH11" s="136"/>
      <c r="BJ11" s="136"/>
    </row>
    <row r="12" spans="2:62" s="136" customFormat="1" ht="20.25">
      <c r="B12" s="81" t="s">
        <v>235</v>
      </c>
      <c r="C12" s="82"/>
      <c r="D12" s="82"/>
      <c r="E12" s="82"/>
      <c r="F12" s="82"/>
      <c r="G12" s="82"/>
      <c r="H12" s="82"/>
      <c r="I12" s="91"/>
      <c r="J12" s="93"/>
      <c r="K12" s="91">
        <v>9.421700000000001E-5</v>
      </c>
      <c r="L12" s="91">
        <v>1.6751599000000002E-2</v>
      </c>
      <c r="M12" s="82"/>
      <c r="N12" s="92">
        <f t="shared" ref="N12:N40" si="0">L12/$L$11</f>
        <v>0.89184886420179244</v>
      </c>
      <c r="O12" s="92">
        <f>L12/'סכום נכסי הקרן'!$C$42</f>
        <v>7.7182162311059576E-8</v>
      </c>
      <c r="BG12" s="134"/>
    </row>
    <row r="13" spans="2:62" s="136" customFormat="1">
      <c r="B13" s="102" t="s">
        <v>906</v>
      </c>
      <c r="C13" s="82"/>
      <c r="D13" s="82"/>
      <c r="E13" s="82"/>
      <c r="F13" s="82"/>
      <c r="G13" s="82"/>
      <c r="H13" s="82"/>
      <c r="I13" s="91"/>
      <c r="J13" s="93"/>
      <c r="K13" s="91">
        <v>9.421700000000001E-5</v>
      </c>
      <c r="L13" s="91">
        <f>SUM(L14:L40)</f>
        <v>1.2098510000000002E-2</v>
      </c>
      <c r="M13" s="82"/>
      <c r="N13" s="92">
        <f t="shared" si="0"/>
        <v>0.6441201465026728</v>
      </c>
      <c r="O13" s="92">
        <f>L13/'סכום נכסי הקרן'!$C$42</f>
        <v>5.5743285315149752E-8</v>
      </c>
    </row>
    <row r="14" spans="2:62" s="136" customFormat="1">
      <c r="B14" s="87" t="s">
        <v>907</v>
      </c>
      <c r="C14" s="84" t="s">
        <v>908</v>
      </c>
      <c r="D14" s="97" t="s">
        <v>127</v>
      </c>
      <c r="E14" s="97" t="s">
        <v>314</v>
      </c>
      <c r="F14" s="84" t="s">
        <v>909</v>
      </c>
      <c r="G14" s="97" t="s">
        <v>195</v>
      </c>
      <c r="H14" s="97" t="s">
        <v>169</v>
      </c>
      <c r="I14" s="94">
        <v>1.8220000000000001E-3</v>
      </c>
      <c r="J14" s="96">
        <v>19750</v>
      </c>
      <c r="K14" s="84"/>
      <c r="L14" s="94">
        <v>3.5992200000000004E-4</v>
      </c>
      <c r="M14" s="95">
        <v>3.595637240855596E-11</v>
      </c>
      <c r="N14" s="95">
        <f t="shared" si="0"/>
        <v>1.9162112637798788E-2</v>
      </c>
      <c r="O14" s="95">
        <f>L14/'סכום נכסי הקרן'!$C$42</f>
        <v>1.6583227800116981E-9</v>
      </c>
    </row>
    <row r="15" spans="2:62" s="136" customFormat="1">
      <c r="B15" s="87" t="s">
        <v>910</v>
      </c>
      <c r="C15" s="84" t="s">
        <v>911</v>
      </c>
      <c r="D15" s="97" t="s">
        <v>127</v>
      </c>
      <c r="E15" s="97" t="s">
        <v>314</v>
      </c>
      <c r="F15" s="84">
        <v>29389</v>
      </c>
      <c r="G15" s="97" t="s">
        <v>912</v>
      </c>
      <c r="H15" s="97" t="s">
        <v>169</v>
      </c>
      <c r="I15" s="94">
        <v>5.04E-4</v>
      </c>
      <c r="J15" s="96">
        <v>49950</v>
      </c>
      <c r="K15" s="94">
        <v>1.3790000000000001E-6</v>
      </c>
      <c r="L15" s="94">
        <v>2.5319300000000003E-4</v>
      </c>
      <c r="M15" s="95">
        <v>4.7271201429286044E-12</v>
      </c>
      <c r="N15" s="95">
        <f t="shared" si="0"/>
        <v>1.3479900603748003E-2</v>
      </c>
      <c r="O15" s="95">
        <f>L15/'סכום נכסי הקרן'!$C$42</f>
        <v>1.1665742011866511E-9</v>
      </c>
    </row>
    <row r="16" spans="2:62" s="136" customFormat="1" ht="20.25">
      <c r="B16" s="87" t="s">
        <v>913</v>
      </c>
      <c r="C16" s="84" t="s">
        <v>914</v>
      </c>
      <c r="D16" s="97" t="s">
        <v>127</v>
      </c>
      <c r="E16" s="97" t="s">
        <v>314</v>
      </c>
      <c r="F16" s="84" t="s">
        <v>379</v>
      </c>
      <c r="G16" s="97" t="s">
        <v>365</v>
      </c>
      <c r="H16" s="97" t="s">
        <v>169</v>
      </c>
      <c r="I16" s="94">
        <v>2.7129999999999997E-3</v>
      </c>
      <c r="J16" s="96">
        <v>4593</v>
      </c>
      <c r="K16" s="84"/>
      <c r="L16" s="94">
        <v>1.2460699999999999E-4</v>
      </c>
      <c r="M16" s="95">
        <v>2.063284345603854E-11</v>
      </c>
      <c r="N16" s="95">
        <f t="shared" si="0"/>
        <v>6.6340300661204181E-3</v>
      </c>
      <c r="O16" s="95">
        <f>L16/'סכום נכסי הקרן'!$C$42</f>
        <v>5.7412057792776665E-10</v>
      </c>
      <c r="BF16" s="134"/>
    </row>
    <row r="17" spans="2:15" s="136" customFormat="1">
      <c r="B17" s="87" t="s">
        <v>915</v>
      </c>
      <c r="C17" s="84" t="s">
        <v>916</v>
      </c>
      <c r="D17" s="97" t="s">
        <v>127</v>
      </c>
      <c r="E17" s="97" t="s">
        <v>314</v>
      </c>
      <c r="F17" s="84" t="s">
        <v>704</v>
      </c>
      <c r="G17" s="97" t="s">
        <v>705</v>
      </c>
      <c r="H17" s="97" t="s">
        <v>169</v>
      </c>
      <c r="I17" s="94">
        <v>1.111E-3</v>
      </c>
      <c r="J17" s="96">
        <v>42880</v>
      </c>
      <c r="K17" s="84"/>
      <c r="L17" s="94">
        <v>4.7633499999999993E-4</v>
      </c>
      <c r="M17" s="95">
        <v>2.5986369856634297E-11</v>
      </c>
      <c r="N17" s="95">
        <f t="shared" si="0"/>
        <v>2.5359897209189443E-2</v>
      </c>
      <c r="O17" s="95">
        <f>L17/'סכום נכסי הקרן'!$C$42</f>
        <v>2.1946899089715885E-9</v>
      </c>
    </row>
    <row r="18" spans="2:15" s="136" customFormat="1">
      <c r="B18" s="87" t="s">
        <v>917</v>
      </c>
      <c r="C18" s="84" t="s">
        <v>918</v>
      </c>
      <c r="D18" s="97" t="s">
        <v>127</v>
      </c>
      <c r="E18" s="97" t="s">
        <v>314</v>
      </c>
      <c r="F18" s="84" t="s">
        <v>387</v>
      </c>
      <c r="G18" s="97" t="s">
        <v>365</v>
      </c>
      <c r="H18" s="97" t="s">
        <v>169</v>
      </c>
      <c r="I18" s="94">
        <v>6.8569999999999994E-3</v>
      </c>
      <c r="J18" s="96">
        <v>1814</v>
      </c>
      <c r="K18" s="84"/>
      <c r="L18" s="94">
        <v>1.24394E-4</v>
      </c>
      <c r="M18" s="95">
        <v>1.9735214154214168E-11</v>
      </c>
      <c r="N18" s="95">
        <f t="shared" si="0"/>
        <v>6.6226900258009851E-3</v>
      </c>
      <c r="O18" s="95">
        <f>L18/'סכום נכסי הקרן'!$C$42</f>
        <v>5.7313919098242159E-10</v>
      </c>
    </row>
    <row r="19" spans="2:15" s="136" customFormat="1">
      <c r="B19" s="87" t="s">
        <v>919</v>
      </c>
      <c r="C19" s="84" t="s">
        <v>920</v>
      </c>
      <c r="D19" s="97" t="s">
        <v>127</v>
      </c>
      <c r="E19" s="97" t="s">
        <v>314</v>
      </c>
      <c r="F19" s="84" t="s">
        <v>396</v>
      </c>
      <c r="G19" s="97" t="s">
        <v>397</v>
      </c>
      <c r="H19" s="97" t="s">
        <v>169</v>
      </c>
      <c r="I19" s="94">
        <v>0.11991300000000001</v>
      </c>
      <c r="J19" s="96">
        <v>365</v>
      </c>
      <c r="K19" s="84"/>
      <c r="L19" s="94">
        <v>4.3768099999999999E-4</v>
      </c>
      <c r="M19" s="95">
        <v>4.3360556050566647E-11</v>
      </c>
      <c r="N19" s="95">
        <f t="shared" si="0"/>
        <v>2.3301972709154788E-2</v>
      </c>
      <c r="O19" s="95">
        <f>L19/'סכום נכסי הקרן'!$C$42</f>
        <v>2.0165935193689186E-9</v>
      </c>
    </row>
    <row r="20" spans="2:15" s="136" customFormat="1">
      <c r="B20" s="87" t="s">
        <v>921</v>
      </c>
      <c r="C20" s="84" t="s">
        <v>922</v>
      </c>
      <c r="D20" s="97" t="s">
        <v>127</v>
      </c>
      <c r="E20" s="97" t="s">
        <v>314</v>
      </c>
      <c r="F20" s="84" t="s">
        <v>350</v>
      </c>
      <c r="G20" s="97" t="s">
        <v>316</v>
      </c>
      <c r="H20" s="97" t="s">
        <v>169</v>
      </c>
      <c r="I20" s="94">
        <v>3.4510000000000001E-3</v>
      </c>
      <c r="J20" s="96">
        <v>7860</v>
      </c>
      <c r="K20" s="84"/>
      <c r="L20" s="94">
        <v>2.7125899999999999E-4</v>
      </c>
      <c r="M20" s="95">
        <v>3.4396477864456151E-11</v>
      </c>
      <c r="N20" s="95">
        <f t="shared" si="0"/>
        <v>1.4441727685489247E-2</v>
      </c>
      <c r="O20" s="95">
        <f>L20/'סכום נכסי הקרן'!$C$42</f>
        <v>1.2498124009735252E-9</v>
      </c>
    </row>
    <row r="21" spans="2:15" s="136" customFormat="1">
      <c r="B21" s="87" t="s">
        <v>923</v>
      </c>
      <c r="C21" s="84" t="s">
        <v>924</v>
      </c>
      <c r="D21" s="97" t="s">
        <v>127</v>
      </c>
      <c r="E21" s="97" t="s">
        <v>314</v>
      </c>
      <c r="F21" s="84" t="s">
        <v>672</v>
      </c>
      <c r="G21" s="97" t="s">
        <v>482</v>
      </c>
      <c r="H21" s="97" t="s">
        <v>169</v>
      </c>
      <c r="I21" s="94">
        <v>5.993600000000001E-2</v>
      </c>
      <c r="J21" s="96">
        <v>178.3</v>
      </c>
      <c r="K21" s="84"/>
      <c r="L21" s="94">
        <v>1.06866E-4</v>
      </c>
      <c r="M21" s="95">
        <v>1.8707571393272637E-11</v>
      </c>
      <c r="N21" s="95">
        <f t="shared" si="0"/>
        <v>5.689505862800843E-3</v>
      </c>
      <c r="O21" s="95">
        <f>L21/'סכום נכסי הקרן'!$C$42</f>
        <v>4.9237979953637204E-10</v>
      </c>
    </row>
    <row r="22" spans="2:15" s="136" customFormat="1">
      <c r="B22" s="87" t="s">
        <v>925</v>
      </c>
      <c r="C22" s="84" t="s">
        <v>926</v>
      </c>
      <c r="D22" s="97" t="s">
        <v>127</v>
      </c>
      <c r="E22" s="97" t="s">
        <v>314</v>
      </c>
      <c r="F22" s="84" t="s">
        <v>416</v>
      </c>
      <c r="G22" s="97" t="s">
        <v>316</v>
      </c>
      <c r="H22" s="97" t="s">
        <v>169</v>
      </c>
      <c r="I22" s="94">
        <v>4.2866000000000001E-2</v>
      </c>
      <c r="J22" s="96">
        <v>1156</v>
      </c>
      <c r="K22" s="84"/>
      <c r="L22" s="94">
        <v>4.9552699999999995E-4</v>
      </c>
      <c r="M22" s="95">
        <v>3.6825922866918145E-11</v>
      </c>
      <c r="N22" s="95">
        <f t="shared" si="0"/>
        <v>2.6381672109708543E-2</v>
      </c>
      <c r="O22" s="95">
        <f>L22/'סכום נכסי הקרן'!$C$42</f>
        <v>2.2831160979624935E-9</v>
      </c>
    </row>
    <row r="23" spans="2:15" s="136" customFormat="1">
      <c r="B23" s="87" t="s">
        <v>927</v>
      </c>
      <c r="C23" s="84" t="s">
        <v>928</v>
      </c>
      <c r="D23" s="97" t="s">
        <v>127</v>
      </c>
      <c r="E23" s="97" t="s">
        <v>314</v>
      </c>
      <c r="F23" s="84" t="s">
        <v>929</v>
      </c>
      <c r="G23" s="97" t="s">
        <v>875</v>
      </c>
      <c r="H23" s="97" t="s">
        <v>169</v>
      </c>
      <c r="I23" s="94">
        <v>6.3656000000000004E-2</v>
      </c>
      <c r="J23" s="96">
        <v>982</v>
      </c>
      <c r="K23" s="94">
        <v>7.0500000000000003E-6</v>
      </c>
      <c r="L23" s="94">
        <v>6.3215299999999999E-4</v>
      </c>
      <c r="M23" s="95">
        <v>5.4230024967373668E-11</v>
      </c>
      <c r="N23" s="95">
        <f t="shared" si="0"/>
        <v>3.3655589239675307E-2</v>
      </c>
      <c r="O23" s="95">
        <f>L23/'סכום נכסי הקרן'!$C$42</f>
        <v>2.912613622820319E-9</v>
      </c>
    </row>
    <row r="24" spans="2:15" s="136" customFormat="1">
      <c r="B24" s="87" t="s">
        <v>930</v>
      </c>
      <c r="C24" s="84" t="s">
        <v>931</v>
      </c>
      <c r="D24" s="97" t="s">
        <v>127</v>
      </c>
      <c r="E24" s="97" t="s">
        <v>314</v>
      </c>
      <c r="F24" s="84" t="s">
        <v>575</v>
      </c>
      <c r="G24" s="97" t="s">
        <v>429</v>
      </c>
      <c r="H24" s="97" t="s">
        <v>169</v>
      </c>
      <c r="I24" s="94">
        <v>8.9639999999999997E-3</v>
      </c>
      <c r="J24" s="96">
        <v>1901</v>
      </c>
      <c r="K24" s="84"/>
      <c r="L24" s="94">
        <v>1.7040600000000001E-4</v>
      </c>
      <c r="M24" s="95">
        <v>3.5002595147227558E-11</v>
      </c>
      <c r="N24" s="95">
        <f t="shared" si="0"/>
        <v>9.0723516933022708E-3</v>
      </c>
      <c r="O24" s="95">
        <f>L24/'סכום נכסי הקרן'!$C$42</f>
        <v>7.8513720097874934E-10</v>
      </c>
    </row>
    <row r="25" spans="2:15" s="136" customFormat="1">
      <c r="B25" s="87" t="s">
        <v>932</v>
      </c>
      <c r="C25" s="84" t="s">
        <v>933</v>
      </c>
      <c r="D25" s="97" t="s">
        <v>127</v>
      </c>
      <c r="E25" s="97" t="s">
        <v>314</v>
      </c>
      <c r="F25" s="84" t="s">
        <v>428</v>
      </c>
      <c r="G25" s="97" t="s">
        <v>429</v>
      </c>
      <c r="H25" s="97" t="s">
        <v>169</v>
      </c>
      <c r="I25" s="94">
        <v>7.3070000000000001E-3</v>
      </c>
      <c r="J25" s="96">
        <v>2459</v>
      </c>
      <c r="K25" s="84"/>
      <c r="L25" s="94">
        <v>1.7967600000000001E-4</v>
      </c>
      <c r="M25" s="95">
        <v>3.4084531307584266E-11</v>
      </c>
      <c r="N25" s="95">
        <f t="shared" si="0"/>
        <v>9.5658830255142355E-3</v>
      </c>
      <c r="O25" s="95">
        <f>L25/'סכום נכסי הקרן'!$C$42</f>
        <v>8.2784826662827455E-10</v>
      </c>
    </row>
    <row r="26" spans="2:15" s="136" customFormat="1">
      <c r="B26" s="87" t="s">
        <v>934</v>
      </c>
      <c r="C26" s="84" t="s">
        <v>935</v>
      </c>
      <c r="D26" s="97" t="s">
        <v>127</v>
      </c>
      <c r="E26" s="97" t="s">
        <v>314</v>
      </c>
      <c r="F26" s="84" t="s">
        <v>936</v>
      </c>
      <c r="G26" s="97" t="s">
        <v>570</v>
      </c>
      <c r="H26" s="97" t="s">
        <v>169</v>
      </c>
      <c r="I26" s="94">
        <v>1.3200000000000001E-4</v>
      </c>
      <c r="J26" s="96">
        <v>99250</v>
      </c>
      <c r="K26" s="84"/>
      <c r="L26" s="94">
        <v>1.3109299999999999E-4</v>
      </c>
      <c r="M26" s="95">
        <v>1.7146270809500127E-11</v>
      </c>
      <c r="N26" s="95">
        <f t="shared" si="0"/>
        <v>6.9793422797910544E-3</v>
      </c>
      <c r="O26" s="95">
        <f>L26/'סכום נכסי הקרן'!$C$42</f>
        <v>6.0400450153109143E-10</v>
      </c>
    </row>
    <row r="27" spans="2:15" s="136" customFormat="1">
      <c r="B27" s="87" t="s">
        <v>937</v>
      </c>
      <c r="C27" s="84" t="s">
        <v>938</v>
      </c>
      <c r="D27" s="97" t="s">
        <v>127</v>
      </c>
      <c r="E27" s="97" t="s">
        <v>314</v>
      </c>
      <c r="F27" s="84" t="s">
        <v>939</v>
      </c>
      <c r="G27" s="97" t="s">
        <v>940</v>
      </c>
      <c r="H27" s="97" t="s">
        <v>169</v>
      </c>
      <c r="I27" s="94">
        <v>1.2459999999999999E-3</v>
      </c>
      <c r="J27" s="96">
        <v>5600</v>
      </c>
      <c r="K27" s="84"/>
      <c r="L27" s="94">
        <v>6.9771999999999995E-5</v>
      </c>
      <c r="M27" s="95">
        <v>1.1868994459075197E-11</v>
      </c>
      <c r="N27" s="95">
        <f t="shared" si="0"/>
        <v>3.7146351791902043E-3</v>
      </c>
      <c r="O27" s="95">
        <f>L27/'סכום נכסי הקרן'!$C$42</f>
        <v>3.2147103263200409E-10</v>
      </c>
    </row>
    <row r="28" spans="2:15" s="136" customFormat="1">
      <c r="B28" s="87" t="s">
        <v>941</v>
      </c>
      <c r="C28" s="84" t="s">
        <v>942</v>
      </c>
      <c r="D28" s="97" t="s">
        <v>127</v>
      </c>
      <c r="E28" s="97" t="s">
        <v>314</v>
      </c>
      <c r="F28" s="84" t="s">
        <v>943</v>
      </c>
      <c r="G28" s="97" t="s">
        <v>482</v>
      </c>
      <c r="H28" s="97" t="s">
        <v>169</v>
      </c>
      <c r="I28" s="94">
        <v>3.4259999999999998E-3</v>
      </c>
      <c r="J28" s="96">
        <v>5865</v>
      </c>
      <c r="K28" s="84"/>
      <c r="L28" s="94">
        <v>2.0094699999999999E-4</v>
      </c>
      <c r="M28" s="95">
        <v>3.1449529582875156E-12</v>
      </c>
      <c r="N28" s="95">
        <f t="shared" si="0"/>
        <v>1.0698343108306111E-2</v>
      </c>
      <c r="O28" s="95">
        <f>L28/'סכום נכסי הקרן'!$C$42</f>
        <v>9.2585334509980118E-10</v>
      </c>
    </row>
    <row r="29" spans="2:15" s="136" customFormat="1">
      <c r="B29" s="87" t="s">
        <v>944</v>
      </c>
      <c r="C29" s="84" t="s">
        <v>945</v>
      </c>
      <c r="D29" s="97" t="s">
        <v>127</v>
      </c>
      <c r="E29" s="97" t="s">
        <v>314</v>
      </c>
      <c r="F29" s="84" t="s">
        <v>898</v>
      </c>
      <c r="G29" s="97" t="s">
        <v>875</v>
      </c>
      <c r="H29" s="97" t="s">
        <v>169</v>
      </c>
      <c r="I29" s="94">
        <v>2.0398000000000001</v>
      </c>
      <c r="J29" s="96">
        <v>37.200000000000003</v>
      </c>
      <c r="K29" s="94">
        <v>8.5788000000000013E-5</v>
      </c>
      <c r="L29" s="94">
        <v>8.4459300000000004E-4</v>
      </c>
      <c r="M29" s="95">
        <v>1.5748572530929593E-10</v>
      </c>
      <c r="N29" s="95">
        <f t="shared" si="0"/>
        <v>4.4965815368597617E-2</v>
      </c>
      <c r="O29" s="95">
        <f>L29/'סכום נכסי הקרן'!$C$42</f>
        <v>3.8914203959147261E-9</v>
      </c>
    </row>
    <row r="30" spans="2:15" s="136" customFormat="1">
      <c r="B30" s="87" t="s">
        <v>946</v>
      </c>
      <c r="C30" s="84" t="s">
        <v>947</v>
      </c>
      <c r="D30" s="97" t="s">
        <v>127</v>
      </c>
      <c r="E30" s="97" t="s">
        <v>314</v>
      </c>
      <c r="F30" s="84" t="s">
        <v>742</v>
      </c>
      <c r="G30" s="97" t="s">
        <v>482</v>
      </c>
      <c r="H30" s="97" t="s">
        <v>169</v>
      </c>
      <c r="I30" s="94">
        <v>4.2256000000000002E-2</v>
      </c>
      <c r="J30" s="96">
        <v>2120</v>
      </c>
      <c r="K30" s="84"/>
      <c r="L30" s="94">
        <v>8.9582300000000002E-4</v>
      </c>
      <c r="M30" s="95">
        <v>3.3004734939911761E-11</v>
      </c>
      <c r="N30" s="95">
        <f t="shared" si="0"/>
        <v>4.769328140411206E-2</v>
      </c>
      <c r="O30" s="95">
        <f>L30/'סכום נכסי הקרן'!$C$42</f>
        <v>4.1274600823467843E-9</v>
      </c>
    </row>
    <row r="31" spans="2:15" s="136" customFormat="1">
      <c r="B31" s="87" t="s">
        <v>948</v>
      </c>
      <c r="C31" s="84" t="s">
        <v>949</v>
      </c>
      <c r="D31" s="97" t="s">
        <v>127</v>
      </c>
      <c r="E31" s="97" t="s">
        <v>314</v>
      </c>
      <c r="F31" s="84" t="s">
        <v>315</v>
      </c>
      <c r="G31" s="97" t="s">
        <v>316</v>
      </c>
      <c r="H31" s="97" t="s">
        <v>169</v>
      </c>
      <c r="I31" s="94">
        <v>6.5783999999999995E-2</v>
      </c>
      <c r="J31" s="96">
        <v>2260</v>
      </c>
      <c r="K31" s="84"/>
      <c r="L31" s="94">
        <v>1.4867260000000001E-3</v>
      </c>
      <c r="M31" s="95">
        <v>4.4043660759967015E-11</v>
      </c>
      <c r="N31" s="95">
        <f t="shared" si="0"/>
        <v>7.9152736074883004E-2</v>
      </c>
      <c r="O31" s="95">
        <f>L31/'סכום נכסי הקרן'!$C$42</f>
        <v>6.8500163742023878E-9</v>
      </c>
    </row>
    <row r="32" spans="2:15" s="136" customFormat="1">
      <c r="B32" s="87" t="s">
        <v>950</v>
      </c>
      <c r="C32" s="84" t="s">
        <v>951</v>
      </c>
      <c r="D32" s="97" t="s">
        <v>127</v>
      </c>
      <c r="E32" s="97" t="s">
        <v>314</v>
      </c>
      <c r="F32" s="84" t="s">
        <v>322</v>
      </c>
      <c r="G32" s="97" t="s">
        <v>316</v>
      </c>
      <c r="H32" s="97" t="s">
        <v>169</v>
      </c>
      <c r="I32" s="94">
        <v>1.0891E-2</v>
      </c>
      <c r="J32" s="96">
        <v>6314</v>
      </c>
      <c r="K32" s="84"/>
      <c r="L32" s="94">
        <v>6.8764499999999997E-4</v>
      </c>
      <c r="M32" s="95">
        <v>4.6673670445685468E-11</v>
      </c>
      <c r="N32" s="95">
        <f t="shared" si="0"/>
        <v>3.6609962560830253E-2</v>
      </c>
      <c r="O32" s="95">
        <f>L32/'סכום נכסי הקרן'!$C$42</f>
        <v>3.1682902630601741E-9</v>
      </c>
    </row>
    <row r="33" spans="2:15" s="136" customFormat="1">
      <c r="B33" s="87" t="s">
        <v>952</v>
      </c>
      <c r="C33" s="84" t="s">
        <v>953</v>
      </c>
      <c r="D33" s="97" t="s">
        <v>127</v>
      </c>
      <c r="E33" s="97" t="s">
        <v>314</v>
      </c>
      <c r="F33" s="84" t="s">
        <v>452</v>
      </c>
      <c r="G33" s="97" t="s">
        <v>365</v>
      </c>
      <c r="H33" s="97" t="s">
        <v>169</v>
      </c>
      <c r="I33" s="94">
        <v>2.2030000000000001E-3</v>
      </c>
      <c r="J33" s="96">
        <v>15580</v>
      </c>
      <c r="K33" s="84"/>
      <c r="L33" s="94">
        <v>3.4330199999999997E-4</v>
      </c>
      <c r="M33" s="95">
        <v>4.9189936859814912E-11</v>
      </c>
      <c r="N33" s="95">
        <f t="shared" si="0"/>
        <v>1.8277270055127495E-2</v>
      </c>
      <c r="O33" s="95">
        <f>L33/'סכום נכסי הקרן'!$C$42</f>
        <v>1.5817469535720958E-9</v>
      </c>
    </row>
    <row r="34" spans="2:15" s="136" customFormat="1">
      <c r="B34" s="87" t="s">
        <v>954</v>
      </c>
      <c r="C34" s="84" t="s">
        <v>955</v>
      </c>
      <c r="D34" s="97" t="s">
        <v>127</v>
      </c>
      <c r="E34" s="97" t="s">
        <v>314</v>
      </c>
      <c r="F34" s="84" t="s">
        <v>956</v>
      </c>
      <c r="G34" s="97" t="s">
        <v>197</v>
      </c>
      <c r="H34" s="97" t="s">
        <v>169</v>
      </c>
      <c r="I34" s="94">
        <v>3.8100000000000005E-4</v>
      </c>
      <c r="J34" s="96">
        <v>40220</v>
      </c>
      <c r="K34" s="84"/>
      <c r="L34" s="94">
        <v>1.5340799999999998E-4</v>
      </c>
      <c r="M34" s="95">
        <v>6.1604393787056225E-12</v>
      </c>
      <c r="N34" s="95">
        <f t="shared" si="0"/>
        <v>8.167384532035929E-3</v>
      </c>
      <c r="O34" s="95">
        <f>L34/'סכום נכסי הקרן'!$C$42</f>
        <v>7.0681975826994328E-10</v>
      </c>
    </row>
    <row r="35" spans="2:15" s="136" customFormat="1">
      <c r="B35" s="87" t="s">
        <v>959</v>
      </c>
      <c r="C35" s="84" t="s">
        <v>960</v>
      </c>
      <c r="D35" s="97" t="s">
        <v>127</v>
      </c>
      <c r="E35" s="97" t="s">
        <v>314</v>
      </c>
      <c r="F35" s="84" t="s">
        <v>339</v>
      </c>
      <c r="G35" s="97" t="s">
        <v>316</v>
      </c>
      <c r="H35" s="97" t="s">
        <v>169</v>
      </c>
      <c r="I35" s="94">
        <v>6.0971999999999998E-2</v>
      </c>
      <c r="J35" s="96">
        <v>2365</v>
      </c>
      <c r="K35" s="84"/>
      <c r="L35" s="94">
        <v>1.4419790000000001E-3</v>
      </c>
      <c r="M35" s="95">
        <v>4.5716308901209322E-11</v>
      </c>
      <c r="N35" s="95">
        <f t="shared" si="0"/>
        <v>7.6770422534161456E-2</v>
      </c>
      <c r="O35" s="95">
        <f>L35/'סכום נכסי הקרן'!$C$42</f>
        <v>6.6438467890223113E-9</v>
      </c>
    </row>
    <row r="36" spans="2:15" s="136" customFormat="1">
      <c r="B36" s="87" t="s">
        <v>961</v>
      </c>
      <c r="C36" s="84" t="s">
        <v>962</v>
      </c>
      <c r="D36" s="97" t="s">
        <v>127</v>
      </c>
      <c r="E36" s="97" t="s">
        <v>314</v>
      </c>
      <c r="F36" s="84" t="s">
        <v>569</v>
      </c>
      <c r="G36" s="97" t="s">
        <v>570</v>
      </c>
      <c r="H36" s="97" t="s">
        <v>169</v>
      </c>
      <c r="I36" s="94">
        <v>8.3100000000000003E-4</v>
      </c>
      <c r="J36" s="96">
        <v>56410</v>
      </c>
      <c r="K36" s="84"/>
      <c r="L36" s="94">
        <v>4.6873100000000001E-4</v>
      </c>
      <c r="M36" s="95">
        <v>8.173373882185389E-11</v>
      </c>
      <c r="N36" s="95">
        <f t="shared" si="0"/>
        <v>2.4955063093748266E-2</v>
      </c>
      <c r="O36" s="95">
        <f>L36/'סכום נכסי הקרן'!$C$42</f>
        <v>2.1596548557678142E-9</v>
      </c>
    </row>
    <row r="37" spans="2:15" s="136" customFormat="1">
      <c r="B37" s="87" t="s">
        <v>965</v>
      </c>
      <c r="C37" s="84" t="s">
        <v>966</v>
      </c>
      <c r="D37" s="97" t="s">
        <v>127</v>
      </c>
      <c r="E37" s="97" t="s">
        <v>314</v>
      </c>
      <c r="F37" s="84" t="s">
        <v>967</v>
      </c>
      <c r="G37" s="97" t="s">
        <v>482</v>
      </c>
      <c r="H37" s="97" t="s">
        <v>169</v>
      </c>
      <c r="I37" s="94">
        <v>9.7400000000000004E-4</v>
      </c>
      <c r="J37" s="96">
        <v>14580</v>
      </c>
      <c r="K37" s="84"/>
      <c r="L37" s="94">
        <v>1.4207100000000002E-4</v>
      </c>
      <c r="M37" s="95">
        <v>6.9747153535597792E-12</v>
      </c>
      <c r="N37" s="95">
        <f t="shared" si="0"/>
        <v>7.56380689306214E-3</v>
      </c>
      <c r="O37" s="95">
        <f>L37/'סכום נכסי הקרן'!$C$42</f>
        <v>6.5458509254516801E-10</v>
      </c>
    </row>
    <row r="38" spans="2:15" s="136" customFormat="1">
      <c r="B38" s="87" t="s">
        <v>968</v>
      </c>
      <c r="C38" s="84" t="s">
        <v>969</v>
      </c>
      <c r="D38" s="97" t="s">
        <v>127</v>
      </c>
      <c r="E38" s="97" t="s">
        <v>314</v>
      </c>
      <c r="F38" s="84" t="s">
        <v>364</v>
      </c>
      <c r="G38" s="97" t="s">
        <v>365</v>
      </c>
      <c r="H38" s="97" t="s">
        <v>169</v>
      </c>
      <c r="I38" s="94">
        <v>4.7619999999999997E-3</v>
      </c>
      <c r="J38" s="96">
        <v>17850</v>
      </c>
      <c r="K38" s="84"/>
      <c r="L38" s="94">
        <v>8.5007400000000003E-4</v>
      </c>
      <c r="M38" s="95">
        <v>3.9266855969963907E-11</v>
      </c>
      <c r="N38" s="95">
        <f t="shared" si="0"/>
        <v>4.5257621758225855E-2</v>
      </c>
      <c r="O38" s="95">
        <f>L38/'סכום נכסי הקרן'!$C$42</f>
        <v>3.9166738318181829E-9</v>
      </c>
    </row>
    <row r="39" spans="2:15" s="136" customFormat="1">
      <c r="B39" s="87" t="s">
        <v>970</v>
      </c>
      <c r="C39" s="84" t="s">
        <v>971</v>
      </c>
      <c r="D39" s="97" t="s">
        <v>127</v>
      </c>
      <c r="E39" s="97" t="s">
        <v>314</v>
      </c>
      <c r="F39" s="84" t="s">
        <v>478</v>
      </c>
      <c r="G39" s="97" t="s">
        <v>158</v>
      </c>
      <c r="H39" s="97" t="s">
        <v>169</v>
      </c>
      <c r="I39" s="94">
        <v>1.0165E-2</v>
      </c>
      <c r="J39" s="96">
        <v>2455</v>
      </c>
      <c r="K39" s="84"/>
      <c r="L39" s="94">
        <v>2.49559E-4</v>
      </c>
      <c r="M39" s="95">
        <v>4.2682032971137761E-11</v>
      </c>
      <c r="N39" s="95">
        <f t="shared" si="0"/>
        <v>1.3286427803180765E-2</v>
      </c>
      <c r="O39" s="95">
        <f>L39/'סכום נכסי הקרן'!$C$42</f>
        <v>1.1498307262599656E-9</v>
      </c>
    </row>
    <row r="40" spans="2:15" s="136" customFormat="1">
      <c r="B40" s="87" t="s">
        <v>972</v>
      </c>
      <c r="C40" s="84" t="s">
        <v>973</v>
      </c>
      <c r="D40" s="97" t="s">
        <v>127</v>
      </c>
      <c r="E40" s="97" t="s">
        <v>314</v>
      </c>
      <c r="F40" s="84" t="s">
        <v>756</v>
      </c>
      <c r="G40" s="97" t="s">
        <v>757</v>
      </c>
      <c r="H40" s="97" t="s">
        <v>169</v>
      </c>
      <c r="I40" s="94">
        <v>5.902000000000001E-3</v>
      </c>
      <c r="J40" s="96">
        <v>8485</v>
      </c>
      <c r="K40" s="84"/>
      <c r="L40" s="94">
        <v>5.0076799999999996E-4</v>
      </c>
      <c r="M40" s="95">
        <v>5.1219622346668228E-11</v>
      </c>
      <c r="N40" s="95">
        <f t="shared" si="0"/>
        <v>2.6660700989117703E-2</v>
      </c>
      <c r="O40" s="95">
        <f>L40/'סכום נכסי הקרן'!$C$42</f>
        <v>2.3072637457585194E-9</v>
      </c>
    </row>
    <row r="41" spans="2:15" s="136" customFormat="1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 s="136" customFormat="1">
      <c r="B42" s="102" t="s">
        <v>974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f>SUM(L43:L81)</f>
        <v>4.0236539999999998E-3</v>
      </c>
      <c r="M42" s="82"/>
      <c r="N42" s="92">
        <f t="shared" ref="N42:N81" si="1">L42/$L$11</f>
        <v>0.21421783376267534</v>
      </c>
      <c r="O42" s="92">
        <f>L42/'סכום נכסי הקרן'!$C$42</f>
        <v>1.853878642340615E-8</v>
      </c>
    </row>
    <row r="43" spans="2:15" s="136" customFormat="1">
      <c r="B43" s="87" t="s">
        <v>975</v>
      </c>
      <c r="C43" s="84" t="s">
        <v>976</v>
      </c>
      <c r="D43" s="97" t="s">
        <v>127</v>
      </c>
      <c r="E43" s="97" t="s">
        <v>314</v>
      </c>
      <c r="F43" s="84" t="s">
        <v>977</v>
      </c>
      <c r="G43" s="97" t="s">
        <v>978</v>
      </c>
      <c r="H43" s="97" t="s">
        <v>169</v>
      </c>
      <c r="I43" s="94">
        <v>2.4188999999999999E-2</v>
      </c>
      <c r="J43" s="96">
        <v>379.5</v>
      </c>
      <c r="K43" s="84"/>
      <c r="L43" s="94">
        <v>9.1798000000000004E-5</v>
      </c>
      <c r="M43" s="95">
        <v>8.1511960499429971E-11</v>
      </c>
      <c r="N43" s="95">
        <f t="shared" si="1"/>
        <v>4.8872911795462713E-3</v>
      </c>
      <c r="O43" s="95">
        <f>L43/'סכום נכסי הקרן'!$C$42</f>
        <v>4.2295473619149109E-10</v>
      </c>
    </row>
    <row r="44" spans="2:15" s="136" customFormat="1">
      <c r="B44" s="87" t="s">
        <v>979</v>
      </c>
      <c r="C44" s="84" t="s">
        <v>980</v>
      </c>
      <c r="D44" s="97" t="s">
        <v>127</v>
      </c>
      <c r="E44" s="97" t="s">
        <v>314</v>
      </c>
      <c r="F44" s="84" t="s">
        <v>874</v>
      </c>
      <c r="G44" s="97" t="s">
        <v>875</v>
      </c>
      <c r="H44" s="97" t="s">
        <v>169</v>
      </c>
      <c r="I44" s="94">
        <v>9.0539999999999995E-3</v>
      </c>
      <c r="J44" s="96">
        <v>1929</v>
      </c>
      <c r="K44" s="84"/>
      <c r="L44" s="94">
        <v>1.7464600000000001E-4</v>
      </c>
      <c r="M44" s="95">
        <v>6.8649822600411753E-11</v>
      </c>
      <c r="N44" s="95">
        <f t="shared" si="1"/>
        <v>9.298087707172685E-3</v>
      </c>
      <c r="O44" s="95">
        <f>L44/'סכום נכסי הקרן'!$C$42</f>
        <v>8.0467279087669833E-10</v>
      </c>
    </row>
    <row r="45" spans="2:15" s="136" customFormat="1">
      <c r="B45" s="87" t="s">
        <v>981</v>
      </c>
      <c r="C45" s="84" t="s">
        <v>982</v>
      </c>
      <c r="D45" s="97" t="s">
        <v>127</v>
      </c>
      <c r="E45" s="97" t="s">
        <v>314</v>
      </c>
      <c r="F45" s="84" t="s">
        <v>634</v>
      </c>
      <c r="G45" s="97" t="s">
        <v>365</v>
      </c>
      <c r="H45" s="97" t="s">
        <v>169</v>
      </c>
      <c r="I45" s="94">
        <v>1.0394E-2</v>
      </c>
      <c r="J45" s="96">
        <v>327.39999999999998</v>
      </c>
      <c r="K45" s="84"/>
      <c r="L45" s="94">
        <v>3.4029999999999998E-5</v>
      </c>
      <c r="M45" s="95">
        <v>4.9321362208952067E-11</v>
      </c>
      <c r="N45" s="95">
        <f t="shared" si="1"/>
        <v>1.8117444698137169E-3</v>
      </c>
      <c r="O45" s="95">
        <f>L45/'סכום נכסי הקרן'!$C$42</f>
        <v>1.5679153873283121E-10</v>
      </c>
    </row>
    <row r="46" spans="2:15" s="136" customFormat="1">
      <c r="B46" s="87" t="s">
        <v>983</v>
      </c>
      <c r="C46" s="84" t="s">
        <v>984</v>
      </c>
      <c r="D46" s="97" t="s">
        <v>127</v>
      </c>
      <c r="E46" s="97" t="s">
        <v>314</v>
      </c>
      <c r="F46" s="84" t="s">
        <v>871</v>
      </c>
      <c r="G46" s="97" t="s">
        <v>429</v>
      </c>
      <c r="H46" s="97" t="s">
        <v>169</v>
      </c>
      <c r="I46" s="94">
        <v>6.8400000000000004E-4</v>
      </c>
      <c r="J46" s="96">
        <v>19160</v>
      </c>
      <c r="K46" s="84"/>
      <c r="L46" s="94">
        <v>1.3102600000000002E-4</v>
      </c>
      <c r="M46" s="95">
        <v>4.6610157075547912E-11</v>
      </c>
      <c r="N46" s="95">
        <f t="shared" si="1"/>
        <v>6.975775224854896E-3</v>
      </c>
      <c r="O46" s="95">
        <f>L46/'סכום נכסי הקרן'!$C$42</f>
        <v>6.0369580235110042E-10</v>
      </c>
    </row>
    <row r="47" spans="2:15" s="136" customFormat="1">
      <c r="B47" s="87" t="s">
        <v>985</v>
      </c>
      <c r="C47" s="84" t="s">
        <v>986</v>
      </c>
      <c r="D47" s="97" t="s">
        <v>127</v>
      </c>
      <c r="E47" s="97" t="s">
        <v>314</v>
      </c>
      <c r="F47" s="84" t="s">
        <v>987</v>
      </c>
      <c r="G47" s="97" t="s">
        <v>988</v>
      </c>
      <c r="H47" s="97" t="s">
        <v>169</v>
      </c>
      <c r="I47" s="94">
        <v>7.8810000000000009E-3</v>
      </c>
      <c r="J47" s="96">
        <v>1090</v>
      </c>
      <c r="K47" s="84"/>
      <c r="L47" s="94">
        <v>8.5897000000000008E-5</v>
      </c>
      <c r="M47" s="95">
        <v>7.2425769789163E-11</v>
      </c>
      <c r="N47" s="95">
        <f t="shared" si="1"/>
        <v>4.5731241470346419E-3</v>
      </c>
      <c r="O47" s="95">
        <f>L47/'סכום נכסי הקרן'!$C$42</f>
        <v>3.9576617110002952E-10</v>
      </c>
    </row>
    <row r="48" spans="2:15" s="136" customFormat="1">
      <c r="B48" s="87" t="s">
        <v>989</v>
      </c>
      <c r="C48" s="84" t="s">
        <v>990</v>
      </c>
      <c r="D48" s="97" t="s">
        <v>127</v>
      </c>
      <c r="E48" s="97" t="s">
        <v>314</v>
      </c>
      <c r="F48" s="84" t="s">
        <v>991</v>
      </c>
      <c r="G48" s="97" t="s">
        <v>158</v>
      </c>
      <c r="H48" s="97" t="s">
        <v>169</v>
      </c>
      <c r="I48" s="94">
        <v>4.2900000000000002E-4</v>
      </c>
      <c r="J48" s="96">
        <v>4247</v>
      </c>
      <c r="K48" s="84"/>
      <c r="L48" s="94">
        <v>1.8213E-5</v>
      </c>
      <c r="M48" s="95">
        <v>1.9103932070158189E-11</v>
      </c>
      <c r="N48" s="95">
        <f t="shared" si="1"/>
        <v>9.6965330675043279E-4</v>
      </c>
      <c r="O48" s="95">
        <f>L48/'סכום נכסי הקרן'!$C$42</f>
        <v>8.3915495002675732E-11</v>
      </c>
    </row>
    <row r="49" spans="2:15" s="136" customFormat="1">
      <c r="B49" s="87" t="s">
        <v>992</v>
      </c>
      <c r="C49" s="84" t="s">
        <v>993</v>
      </c>
      <c r="D49" s="97" t="s">
        <v>127</v>
      </c>
      <c r="E49" s="97" t="s">
        <v>314</v>
      </c>
      <c r="F49" s="84" t="s">
        <v>765</v>
      </c>
      <c r="G49" s="97" t="s">
        <v>570</v>
      </c>
      <c r="H49" s="97" t="s">
        <v>169</v>
      </c>
      <c r="I49" s="94">
        <v>2.7999999999999998E-4</v>
      </c>
      <c r="J49" s="96">
        <v>89700</v>
      </c>
      <c r="K49" s="84"/>
      <c r="L49" s="94">
        <v>2.51077E-4</v>
      </c>
      <c r="M49" s="95">
        <v>7.7478559883870701E-11</v>
      </c>
      <c r="N49" s="95">
        <f t="shared" si="1"/>
        <v>1.3367245555316445E-2</v>
      </c>
      <c r="O49" s="95">
        <f>L49/'סכום נכסי הקרן'!$C$42</f>
        <v>1.1568248360394671E-9</v>
      </c>
    </row>
    <row r="50" spans="2:15" s="136" customFormat="1">
      <c r="B50" s="87" t="s">
        <v>994</v>
      </c>
      <c r="C50" s="84" t="s">
        <v>995</v>
      </c>
      <c r="D50" s="97" t="s">
        <v>127</v>
      </c>
      <c r="E50" s="97" t="s">
        <v>314</v>
      </c>
      <c r="F50" s="84" t="s">
        <v>996</v>
      </c>
      <c r="G50" s="97" t="s">
        <v>195</v>
      </c>
      <c r="H50" s="97" t="s">
        <v>169</v>
      </c>
      <c r="I50" s="94">
        <v>2.6646E-2</v>
      </c>
      <c r="J50" s="96">
        <v>176.1</v>
      </c>
      <c r="K50" s="84"/>
      <c r="L50" s="94">
        <v>4.6924E-5</v>
      </c>
      <c r="M50" s="95">
        <v>4.9696003081174568E-11</v>
      </c>
      <c r="N50" s="95">
        <f t="shared" si="1"/>
        <v>2.4982162063337896E-3</v>
      </c>
      <c r="O50" s="95">
        <f>L50/'סכום נכסי הקרן'!$C$42</f>
        <v>2.1620000480456574E-10</v>
      </c>
    </row>
    <row r="51" spans="2:15" s="136" customFormat="1">
      <c r="B51" s="87" t="s">
        <v>997</v>
      </c>
      <c r="C51" s="84" t="s">
        <v>998</v>
      </c>
      <c r="D51" s="97" t="s">
        <v>127</v>
      </c>
      <c r="E51" s="97" t="s">
        <v>314</v>
      </c>
      <c r="F51" s="84" t="s">
        <v>999</v>
      </c>
      <c r="G51" s="97" t="s">
        <v>195</v>
      </c>
      <c r="H51" s="97" t="s">
        <v>169</v>
      </c>
      <c r="I51" s="94">
        <v>1.3681E-2</v>
      </c>
      <c r="J51" s="96">
        <v>478.3</v>
      </c>
      <c r="K51" s="84"/>
      <c r="L51" s="94">
        <v>6.5438999999999995E-5</v>
      </c>
      <c r="M51" s="95">
        <v>3.6019405816235993E-11</v>
      </c>
      <c r="N51" s="95">
        <f t="shared" si="1"/>
        <v>3.483947880109898E-3</v>
      </c>
      <c r="O51" s="95">
        <f>L51/'סכום נכסי הקרן'!$C$42</f>
        <v>3.0150694984242554E-10</v>
      </c>
    </row>
    <row r="52" spans="2:15" s="136" customFormat="1">
      <c r="B52" s="87" t="s">
        <v>1000</v>
      </c>
      <c r="C52" s="84" t="s">
        <v>1001</v>
      </c>
      <c r="D52" s="97" t="s">
        <v>127</v>
      </c>
      <c r="E52" s="97" t="s">
        <v>314</v>
      </c>
      <c r="F52" s="84" t="s">
        <v>1002</v>
      </c>
      <c r="G52" s="97" t="s">
        <v>436</v>
      </c>
      <c r="H52" s="97" t="s">
        <v>169</v>
      </c>
      <c r="I52" s="94">
        <v>2.5300000000000002E-4</v>
      </c>
      <c r="J52" s="96">
        <v>17500</v>
      </c>
      <c r="K52" s="84"/>
      <c r="L52" s="94">
        <v>4.4357000000000002E-5</v>
      </c>
      <c r="M52" s="95">
        <v>5.5239728412674403E-11</v>
      </c>
      <c r="N52" s="95">
        <f t="shared" si="1"/>
        <v>2.3615500866155468E-3</v>
      </c>
      <c r="O52" s="95">
        <f>L52/'סכום נכסי הקרן'!$C$42</f>
        <v>2.0437267950550087E-10</v>
      </c>
    </row>
    <row r="53" spans="2:15" s="136" customFormat="1">
      <c r="B53" s="87" t="s">
        <v>1003</v>
      </c>
      <c r="C53" s="84" t="s">
        <v>1004</v>
      </c>
      <c r="D53" s="97" t="s">
        <v>127</v>
      </c>
      <c r="E53" s="97" t="s">
        <v>314</v>
      </c>
      <c r="F53" s="84" t="s">
        <v>1005</v>
      </c>
      <c r="G53" s="97" t="s">
        <v>1006</v>
      </c>
      <c r="H53" s="97" t="s">
        <v>169</v>
      </c>
      <c r="I53" s="94">
        <v>1.64E-3</v>
      </c>
      <c r="J53" s="96">
        <v>3942</v>
      </c>
      <c r="K53" s="84"/>
      <c r="L53" s="94">
        <v>6.4641000000000007E-5</v>
      </c>
      <c r="M53" s="95">
        <v>6.6314262968724573E-11</v>
      </c>
      <c r="N53" s="95">
        <f t="shared" si="1"/>
        <v>3.4414626586314573E-3</v>
      </c>
      <c r="O53" s="95">
        <f>L53/'סכום נכסי הקרן'!$C$42</f>
        <v>2.9783020438521727E-10</v>
      </c>
    </row>
    <row r="54" spans="2:15" s="136" customFormat="1">
      <c r="B54" s="87" t="s">
        <v>1007</v>
      </c>
      <c r="C54" s="84" t="s">
        <v>1008</v>
      </c>
      <c r="D54" s="97" t="s">
        <v>127</v>
      </c>
      <c r="E54" s="97" t="s">
        <v>314</v>
      </c>
      <c r="F54" s="84" t="s">
        <v>413</v>
      </c>
      <c r="G54" s="97" t="s">
        <v>365</v>
      </c>
      <c r="H54" s="97" t="s">
        <v>169</v>
      </c>
      <c r="I54" s="94">
        <v>1.95E-4</v>
      </c>
      <c r="J54" s="96">
        <v>159100</v>
      </c>
      <c r="K54" s="84"/>
      <c r="L54" s="94">
        <v>3.0974099999999999E-4</v>
      </c>
      <c r="M54" s="95">
        <v>9.125987771176386E-11</v>
      </c>
      <c r="N54" s="95">
        <f t="shared" si="1"/>
        <v>1.6490494969866897E-2</v>
      </c>
      <c r="O54" s="95">
        <f>L54/'סכום נכסי הקרן'!$C$42</f>
        <v>1.4271163090992028E-9</v>
      </c>
    </row>
    <row r="55" spans="2:15" s="136" customFormat="1">
      <c r="B55" s="87" t="s">
        <v>1009</v>
      </c>
      <c r="C55" s="84" t="s">
        <v>1010</v>
      </c>
      <c r="D55" s="97" t="s">
        <v>127</v>
      </c>
      <c r="E55" s="97" t="s">
        <v>314</v>
      </c>
      <c r="F55" s="84" t="s">
        <v>1011</v>
      </c>
      <c r="G55" s="97" t="s">
        <v>365</v>
      </c>
      <c r="H55" s="97" t="s">
        <v>169</v>
      </c>
      <c r="I55" s="94">
        <v>7.5600000000000005E-4</v>
      </c>
      <c r="J55" s="96">
        <v>5028</v>
      </c>
      <c r="K55" s="84"/>
      <c r="L55" s="94">
        <v>3.7987000000000001E-5</v>
      </c>
      <c r="M55" s="95">
        <v>4.21517345355127E-11</v>
      </c>
      <c r="N55" s="95">
        <f t="shared" si="1"/>
        <v>2.0224136695507983E-3</v>
      </c>
      <c r="O55" s="95">
        <f>L55/'סכום נכסי הקרן'!$C$42</f>
        <v>1.7502322015410109E-10</v>
      </c>
    </row>
    <row r="56" spans="2:15" s="136" customFormat="1">
      <c r="B56" s="87" t="s">
        <v>1012</v>
      </c>
      <c r="C56" s="84" t="s">
        <v>1013</v>
      </c>
      <c r="D56" s="97" t="s">
        <v>127</v>
      </c>
      <c r="E56" s="97" t="s">
        <v>314</v>
      </c>
      <c r="F56" s="84" t="s">
        <v>1014</v>
      </c>
      <c r="G56" s="97" t="s">
        <v>581</v>
      </c>
      <c r="H56" s="97" t="s">
        <v>169</v>
      </c>
      <c r="I56" s="94">
        <v>5.9100000000000005E-4</v>
      </c>
      <c r="J56" s="96">
        <v>18210</v>
      </c>
      <c r="K56" s="84"/>
      <c r="L56" s="94">
        <v>1.07589E-4</v>
      </c>
      <c r="M56" s="95">
        <v>1.1216453835562233E-10</v>
      </c>
      <c r="N56" s="95">
        <f t="shared" si="1"/>
        <v>5.7279981123358218E-3</v>
      </c>
      <c r="O56" s="95">
        <f>L56/'סכום נכסי הקרן'!$C$42</f>
        <v>4.9571098621000816E-10</v>
      </c>
    </row>
    <row r="57" spans="2:15" s="136" customFormat="1">
      <c r="B57" s="87" t="s">
        <v>1015</v>
      </c>
      <c r="C57" s="84" t="s">
        <v>1016</v>
      </c>
      <c r="D57" s="97" t="s">
        <v>127</v>
      </c>
      <c r="E57" s="97" t="s">
        <v>314</v>
      </c>
      <c r="F57" s="84" t="s">
        <v>1017</v>
      </c>
      <c r="G57" s="97" t="s">
        <v>988</v>
      </c>
      <c r="H57" s="97" t="s">
        <v>169</v>
      </c>
      <c r="I57" s="94">
        <v>7.9299999999999998E-4</v>
      </c>
      <c r="J57" s="96">
        <v>6638</v>
      </c>
      <c r="K57" s="84"/>
      <c r="L57" s="94">
        <v>5.2608000000000009E-5</v>
      </c>
      <c r="M57" s="95">
        <v>5.6519950473413384E-11</v>
      </c>
      <c r="N57" s="95">
        <f t="shared" si="1"/>
        <v>2.8008302400223347E-3</v>
      </c>
      <c r="O57" s="95">
        <f>L57/'סכום נכסי הקרן'!$C$42</f>
        <v>2.4238875314889176E-10</v>
      </c>
    </row>
    <row r="58" spans="2:15" s="136" customFormat="1">
      <c r="B58" s="87" t="s">
        <v>1018</v>
      </c>
      <c r="C58" s="84" t="s">
        <v>1019</v>
      </c>
      <c r="D58" s="97" t="s">
        <v>127</v>
      </c>
      <c r="E58" s="97" t="s">
        <v>314</v>
      </c>
      <c r="F58" s="84" t="s">
        <v>1020</v>
      </c>
      <c r="G58" s="97" t="s">
        <v>1021</v>
      </c>
      <c r="H58" s="97" t="s">
        <v>169</v>
      </c>
      <c r="I58" s="94">
        <v>3.7500000000000001E-4</v>
      </c>
      <c r="J58" s="96">
        <v>12540</v>
      </c>
      <c r="K58" s="84"/>
      <c r="L58" s="94">
        <v>4.7017999999999996E-5</v>
      </c>
      <c r="M58" s="95">
        <v>5.5209445496940959E-11</v>
      </c>
      <c r="N58" s="95">
        <f t="shared" si="1"/>
        <v>2.5032207311695958E-3</v>
      </c>
      <c r="O58" s="95">
        <f>L58/'סכום נכסי הקרן'!$C$42</f>
        <v>2.166331051466429E-10</v>
      </c>
    </row>
    <row r="59" spans="2:15" s="136" customFormat="1">
      <c r="B59" s="87" t="s">
        <v>1022</v>
      </c>
      <c r="C59" s="84" t="s">
        <v>1023</v>
      </c>
      <c r="D59" s="97" t="s">
        <v>127</v>
      </c>
      <c r="E59" s="97" t="s">
        <v>314</v>
      </c>
      <c r="F59" s="84" t="s">
        <v>1024</v>
      </c>
      <c r="G59" s="97" t="s">
        <v>1021</v>
      </c>
      <c r="H59" s="97" t="s">
        <v>169</v>
      </c>
      <c r="I59" s="94">
        <v>1.8549999999999999E-3</v>
      </c>
      <c r="J59" s="96">
        <v>8787</v>
      </c>
      <c r="K59" s="84"/>
      <c r="L59" s="94">
        <v>1.6303300000000001E-4</v>
      </c>
      <c r="M59" s="95">
        <v>8.2507968245952201E-11</v>
      </c>
      <c r="N59" s="95">
        <f t="shared" si="1"/>
        <v>8.6798159314469513E-3</v>
      </c>
      <c r="O59" s="95">
        <f>L59/'סכום נכסי הקרן'!$C$42</f>
        <v>7.5116646882837713E-10</v>
      </c>
    </row>
    <row r="60" spans="2:15" s="136" customFormat="1">
      <c r="B60" s="87" t="s">
        <v>1025</v>
      </c>
      <c r="C60" s="84" t="s">
        <v>1026</v>
      </c>
      <c r="D60" s="97" t="s">
        <v>127</v>
      </c>
      <c r="E60" s="97" t="s">
        <v>314</v>
      </c>
      <c r="F60" s="84" t="s">
        <v>1027</v>
      </c>
      <c r="G60" s="97" t="s">
        <v>570</v>
      </c>
      <c r="H60" s="97" t="s">
        <v>169</v>
      </c>
      <c r="I60" s="94">
        <v>3.4499999999999998E-4</v>
      </c>
      <c r="J60" s="96">
        <v>21080</v>
      </c>
      <c r="K60" s="84"/>
      <c r="L60" s="94">
        <v>7.2692000000000001E-5</v>
      </c>
      <c r="M60" s="95">
        <v>1.9974108923158156E-11</v>
      </c>
      <c r="N60" s="95">
        <f t="shared" si="1"/>
        <v>3.870094886855678E-3</v>
      </c>
      <c r="O60" s="95">
        <f>L60/'סכום נכסי הקרן'!$C$42</f>
        <v>3.349247879390822E-10</v>
      </c>
    </row>
    <row r="61" spans="2:15" s="136" customFormat="1">
      <c r="B61" s="87" t="s">
        <v>1028</v>
      </c>
      <c r="C61" s="84" t="s">
        <v>1029</v>
      </c>
      <c r="D61" s="97" t="s">
        <v>127</v>
      </c>
      <c r="E61" s="97" t="s">
        <v>314</v>
      </c>
      <c r="F61" s="84" t="s">
        <v>526</v>
      </c>
      <c r="G61" s="97" t="s">
        <v>365</v>
      </c>
      <c r="H61" s="97" t="s">
        <v>169</v>
      </c>
      <c r="I61" s="94">
        <v>1.7200000000000001E-4</v>
      </c>
      <c r="J61" s="96">
        <v>39860</v>
      </c>
      <c r="K61" s="84"/>
      <c r="L61" s="94">
        <v>6.8406999999999997E-5</v>
      </c>
      <c r="M61" s="95">
        <v>3.1828887898656823E-11</v>
      </c>
      <c r="N61" s="95">
        <f t="shared" si="1"/>
        <v>3.641963089819187E-3</v>
      </c>
      <c r="O61" s="95">
        <f>L61/'סכום נכסי הקרן'!$C$42</f>
        <v>3.1518186277098986E-10</v>
      </c>
    </row>
    <row r="62" spans="2:15" s="136" customFormat="1">
      <c r="B62" s="87" t="s">
        <v>1030</v>
      </c>
      <c r="C62" s="84" t="s">
        <v>1031</v>
      </c>
      <c r="D62" s="97" t="s">
        <v>127</v>
      </c>
      <c r="E62" s="97" t="s">
        <v>314</v>
      </c>
      <c r="F62" s="84" t="s">
        <v>1032</v>
      </c>
      <c r="G62" s="97" t="s">
        <v>429</v>
      </c>
      <c r="H62" s="97" t="s">
        <v>169</v>
      </c>
      <c r="I62" s="94">
        <v>2.434E-3</v>
      </c>
      <c r="J62" s="96">
        <v>5268</v>
      </c>
      <c r="K62" s="84"/>
      <c r="L62" s="94">
        <v>1.28224E-4</v>
      </c>
      <c r="M62" s="95">
        <v>4.379362393263612E-11</v>
      </c>
      <c r="N62" s="95">
        <f t="shared" si="1"/>
        <v>6.8265977930471369E-3</v>
      </c>
      <c r="O62" s="95">
        <f>L62/'סכום נכסי הקרן'!$C$42</f>
        <v>5.9078572619684253E-10</v>
      </c>
    </row>
    <row r="63" spans="2:15" s="136" customFormat="1">
      <c r="B63" s="87" t="s">
        <v>1033</v>
      </c>
      <c r="C63" s="84" t="s">
        <v>1034</v>
      </c>
      <c r="D63" s="97" t="s">
        <v>127</v>
      </c>
      <c r="E63" s="97" t="s">
        <v>314</v>
      </c>
      <c r="F63" s="84" t="s">
        <v>1035</v>
      </c>
      <c r="G63" s="97" t="s">
        <v>1021</v>
      </c>
      <c r="H63" s="97" t="s">
        <v>169</v>
      </c>
      <c r="I63" s="94">
        <v>5.3509999999999999E-3</v>
      </c>
      <c r="J63" s="96">
        <v>4137</v>
      </c>
      <c r="K63" s="84"/>
      <c r="L63" s="94">
        <v>2.2136599999999999E-4</v>
      </c>
      <c r="M63" s="95">
        <v>8.6755358821444905E-11</v>
      </c>
      <c r="N63" s="95">
        <f t="shared" si="1"/>
        <v>1.1785443029820255E-2</v>
      </c>
      <c r="O63" s="95">
        <f>L63/'סכום נכסי הקרן'!$C$42</f>
        <v>1.0199328757899477E-9</v>
      </c>
    </row>
    <row r="64" spans="2:15" s="136" customFormat="1">
      <c r="B64" s="87" t="s">
        <v>1036</v>
      </c>
      <c r="C64" s="84" t="s">
        <v>1037</v>
      </c>
      <c r="D64" s="97" t="s">
        <v>127</v>
      </c>
      <c r="E64" s="97" t="s">
        <v>314</v>
      </c>
      <c r="F64" s="84" t="s">
        <v>1038</v>
      </c>
      <c r="G64" s="97" t="s">
        <v>1006</v>
      </c>
      <c r="H64" s="97" t="s">
        <v>169</v>
      </c>
      <c r="I64" s="94">
        <v>9.5130000000000006E-3</v>
      </c>
      <c r="J64" s="96">
        <v>2136</v>
      </c>
      <c r="K64" s="84"/>
      <c r="L64" s="94">
        <v>2.0319999999999998E-4</v>
      </c>
      <c r="M64" s="95">
        <v>8.8358361003952731E-11</v>
      </c>
      <c r="N64" s="95">
        <f t="shared" si="1"/>
        <v>1.0818291985487725E-2</v>
      </c>
      <c r="O64" s="95">
        <f>L64/'סכום נכסי הקרן'!$C$42</f>
        <v>9.3623393095831036E-10</v>
      </c>
    </row>
    <row r="65" spans="2:15" s="136" customFormat="1">
      <c r="B65" s="87" t="s">
        <v>1039</v>
      </c>
      <c r="C65" s="84" t="s">
        <v>1040</v>
      </c>
      <c r="D65" s="97" t="s">
        <v>127</v>
      </c>
      <c r="E65" s="97" t="s">
        <v>314</v>
      </c>
      <c r="F65" s="84" t="s">
        <v>555</v>
      </c>
      <c r="G65" s="97" t="s">
        <v>429</v>
      </c>
      <c r="H65" s="97" t="s">
        <v>169</v>
      </c>
      <c r="I65" s="94">
        <v>2.2439999999999999E-3</v>
      </c>
      <c r="J65" s="96">
        <v>3975</v>
      </c>
      <c r="K65" s="84"/>
      <c r="L65" s="94">
        <v>8.9217000000000023E-5</v>
      </c>
      <c r="M65" s="95">
        <v>3.5465963572377775E-11</v>
      </c>
      <c r="N65" s="95">
        <f t="shared" si="1"/>
        <v>4.7498797050652495E-3</v>
      </c>
      <c r="O65" s="95">
        <f>L65/'סכום נכסי הקרן'!$C$42</f>
        <v>4.1106290658615945E-10</v>
      </c>
    </row>
    <row r="66" spans="2:15" s="136" customFormat="1">
      <c r="B66" s="87" t="s">
        <v>1041</v>
      </c>
      <c r="C66" s="84" t="s">
        <v>1042</v>
      </c>
      <c r="D66" s="97" t="s">
        <v>127</v>
      </c>
      <c r="E66" s="97" t="s">
        <v>314</v>
      </c>
      <c r="F66" s="84" t="s">
        <v>1043</v>
      </c>
      <c r="G66" s="97" t="s">
        <v>940</v>
      </c>
      <c r="H66" s="97" t="s">
        <v>169</v>
      </c>
      <c r="I66" s="94">
        <v>1.85E-4</v>
      </c>
      <c r="J66" s="96">
        <v>8450</v>
      </c>
      <c r="K66" s="84"/>
      <c r="L66" s="94">
        <v>1.5605000000000001E-5</v>
      </c>
      <c r="M66" s="95">
        <v>6.5907028197235435E-12</v>
      </c>
      <c r="N66" s="95">
        <f t="shared" si="1"/>
        <v>8.3080436236976363E-4</v>
      </c>
      <c r="O66" s="95">
        <f>L66/'סכום נכסי הקרן'!$C$42</f>
        <v>7.1899264235258044E-11</v>
      </c>
    </row>
    <row r="67" spans="2:15" s="136" customFormat="1">
      <c r="B67" s="87" t="s">
        <v>1044</v>
      </c>
      <c r="C67" s="84" t="s">
        <v>1045</v>
      </c>
      <c r="D67" s="97" t="s">
        <v>127</v>
      </c>
      <c r="E67" s="97" t="s">
        <v>314</v>
      </c>
      <c r="F67" s="84" t="s">
        <v>1046</v>
      </c>
      <c r="G67" s="97" t="s">
        <v>875</v>
      </c>
      <c r="H67" s="97" t="s">
        <v>169</v>
      </c>
      <c r="I67" s="94">
        <v>6.5310000000000003E-3</v>
      </c>
      <c r="J67" s="96">
        <v>2380</v>
      </c>
      <c r="K67" s="84"/>
      <c r="L67" s="94">
        <v>1.55449E-4</v>
      </c>
      <c r="M67" s="95">
        <v>6.6522234682621408E-11</v>
      </c>
      <c r="N67" s="95">
        <f t="shared" si="1"/>
        <v>8.2760466085240233E-3</v>
      </c>
      <c r="O67" s="95">
        <f>L67/'סכום נכסי הקרן'!$C$42</f>
        <v>7.1622356463355505E-10</v>
      </c>
    </row>
    <row r="68" spans="2:15" s="136" customFormat="1">
      <c r="B68" s="87" t="s">
        <v>1047</v>
      </c>
      <c r="C68" s="84" t="s">
        <v>1048</v>
      </c>
      <c r="D68" s="97" t="s">
        <v>127</v>
      </c>
      <c r="E68" s="97" t="s">
        <v>314</v>
      </c>
      <c r="F68" s="84" t="s">
        <v>1049</v>
      </c>
      <c r="G68" s="97" t="s">
        <v>197</v>
      </c>
      <c r="H68" s="97" t="s">
        <v>169</v>
      </c>
      <c r="I68" s="94">
        <v>1.2049999999999999E-3</v>
      </c>
      <c r="J68" s="96">
        <v>4119</v>
      </c>
      <c r="K68" s="84"/>
      <c r="L68" s="94">
        <v>4.9617000000000003E-5</v>
      </c>
      <c r="M68" s="95">
        <v>2.419857774616455E-11</v>
      </c>
      <c r="N68" s="95">
        <f t="shared" si="1"/>
        <v>2.6415905189170496E-3</v>
      </c>
      <c r="O68" s="95">
        <f>L68/'סכום נכסי הקרן'!$C$42</f>
        <v>2.2860786886003195E-10</v>
      </c>
    </row>
    <row r="69" spans="2:15" s="136" customFormat="1">
      <c r="B69" s="87" t="s">
        <v>957</v>
      </c>
      <c r="C69" s="84" t="s">
        <v>958</v>
      </c>
      <c r="D69" s="97" t="s">
        <v>127</v>
      </c>
      <c r="E69" s="97" t="s">
        <v>314</v>
      </c>
      <c r="F69" s="84" t="s">
        <v>617</v>
      </c>
      <c r="G69" s="97" t="s">
        <v>397</v>
      </c>
      <c r="H69" s="97" t="s">
        <v>169</v>
      </c>
      <c r="I69" s="94">
        <v>4.2059999999999997E-3</v>
      </c>
      <c r="J69" s="96">
        <v>2210</v>
      </c>
      <c r="K69" s="84"/>
      <c r="L69" s="94">
        <v>9.2962999999999997E-5</v>
      </c>
      <c r="M69" s="95">
        <v>3.6197450430943725E-11</v>
      </c>
      <c r="N69" s="95">
        <f>L69/$L$11</f>
        <v>4.9493153437347214E-3</v>
      </c>
      <c r="O69" s="95">
        <f>L69/'סכום נכסי הקרן'!$C$42</f>
        <v>4.283224159629794E-10</v>
      </c>
    </row>
    <row r="70" spans="2:15" s="136" customFormat="1">
      <c r="B70" s="87" t="s">
        <v>1050</v>
      </c>
      <c r="C70" s="84" t="s">
        <v>1051</v>
      </c>
      <c r="D70" s="97" t="s">
        <v>127</v>
      </c>
      <c r="E70" s="97" t="s">
        <v>314</v>
      </c>
      <c r="F70" s="84" t="s">
        <v>1052</v>
      </c>
      <c r="G70" s="97" t="s">
        <v>158</v>
      </c>
      <c r="H70" s="97" t="s">
        <v>169</v>
      </c>
      <c r="I70" s="94">
        <v>8.0099999999999995E-4</v>
      </c>
      <c r="J70" s="96">
        <v>9236</v>
      </c>
      <c r="K70" s="84"/>
      <c r="L70" s="94">
        <v>7.3949000000000006E-5</v>
      </c>
      <c r="M70" s="95">
        <v>7.3527575870177286E-11</v>
      </c>
      <c r="N70" s="95">
        <f t="shared" si="1"/>
        <v>3.9370170966281101E-3</v>
      </c>
      <c r="O70" s="95">
        <f>L70/'סכום נכסי הקרן'!$C$42</f>
        <v>3.4071635315175248E-10</v>
      </c>
    </row>
    <row r="71" spans="2:15" s="136" customFormat="1">
      <c r="B71" s="87" t="s">
        <v>1053</v>
      </c>
      <c r="C71" s="84" t="s">
        <v>1054</v>
      </c>
      <c r="D71" s="97" t="s">
        <v>127</v>
      </c>
      <c r="E71" s="97" t="s">
        <v>314</v>
      </c>
      <c r="F71" s="84" t="s">
        <v>1055</v>
      </c>
      <c r="G71" s="97" t="s">
        <v>482</v>
      </c>
      <c r="H71" s="97" t="s">
        <v>169</v>
      </c>
      <c r="I71" s="94">
        <v>5.3499999999999999E-4</v>
      </c>
      <c r="J71" s="96">
        <v>16330</v>
      </c>
      <c r="K71" s="84"/>
      <c r="L71" s="94">
        <v>8.7374999999999996E-5</v>
      </c>
      <c r="M71" s="95">
        <v>5.6032941085289989E-11</v>
      </c>
      <c r="N71" s="95">
        <f t="shared" si="1"/>
        <v>4.6518123141338092E-3</v>
      </c>
      <c r="O71" s="95">
        <f>L71/'סכום נכסי הקרן'!$C$42</f>
        <v>4.0257598286162585E-10</v>
      </c>
    </row>
    <row r="72" spans="2:15" s="136" customFormat="1">
      <c r="B72" s="87" t="s">
        <v>963</v>
      </c>
      <c r="C72" s="84" t="s">
        <v>964</v>
      </c>
      <c r="D72" s="97" t="s">
        <v>127</v>
      </c>
      <c r="E72" s="97" t="s">
        <v>314</v>
      </c>
      <c r="F72" s="84" t="s">
        <v>850</v>
      </c>
      <c r="G72" s="97" t="s">
        <v>397</v>
      </c>
      <c r="H72" s="97" t="s">
        <v>169</v>
      </c>
      <c r="I72" s="94">
        <v>6.9280000000000001E-3</v>
      </c>
      <c r="J72" s="96">
        <v>1835</v>
      </c>
      <c r="K72" s="84"/>
      <c r="L72" s="94">
        <v>1.27124E-4</v>
      </c>
      <c r="M72" s="95">
        <v>4.2424784647371842E-11</v>
      </c>
      <c r="N72" s="95">
        <f>L72/$L$11</f>
        <v>6.7680342045430197E-3</v>
      </c>
      <c r="O72" s="95">
        <f>L72/'סכום נכסי הקרן'!$C$42</f>
        <v>5.8571753070445004E-10</v>
      </c>
    </row>
    <row r="73" spans="2:15" s="136" customFormat="1">
      <c r="B73" s="87" t="s">
        <v>1056</v>
      </c>
      <c r="C73" s="84" t="s">
        <v>1057</v>
      </c>
      <c r="D73" s="97" t="s">
        <v>127</v>
      </c>
      <c r="E73" s="97" t="s">
        <v>314</v>
      </c>
      <c r="F73" s="84" t="s">
        <v>1058</v>
      </c>
      <c r="G73" s="97" t="s">
        <v>988</v>
      </c>
      <c r="H73" s="97" t="s">
        <v>169</v>
      </c>
      <c r="I73" s="94">
        <v>1.3100000000000001E-4</v>
      </c>
      <c r="J73" s="96">
        <v>23330</v>
      </c>
      <c r="K73" s="84"/>
      <c r="L73" s="94">
        <v>3.061E-5</v>
      </c>
      <c r="M73" s="95">
        <v>5.5922633810909783E-11</v>
      </c>
      <c r="N73" s="95">
        <f t="shared" si="1"/>
        <v>1.6296649491918272E-3</v>
      </c>
      <c r="O73" s="95">
        <f>L73/'סכום נכסי הקרן'!$C$42</f>
        <v>1.4103405820193839E-10</v>
      </c>
    </row>
    <row r="74" spans="2:15" s="136" customFormat="1">
      <c r="B74" s="87" t="s">
        <v>1059</v>
      </c>
      <c r="C74" s="84" t="s">
        <v>1060</v>
      </c>
      <c r="D74" s="97" t="s">
        <v>127</v>
      </c>
      <c r="E74" s="97" t="s">
        <v>314</v>
      </c>
      <c r="F74" s="84" t="s">
        <v>1061</v>
      </c>
      <c r="G74" s="97" t="s">
        <v>1062</v>
      </c>
      <c r="H74" s="97" t="s">
        <v>169</v>
      </c>
      <c r="I74" s="94">
        <v>1.214E-3</v>
      </c>
      <c r="J74" s="96">
        <v>1869</v>
      </c>
      <c r="K74" s="84"/>
      <c r="L74" s="94">
        <v>2.2683999999999995E-5</v>
      </c>
      <c r="M74" s="95">
        <v>3.0148362475798429E-11</v>
      </c>
      <c r="N74" s="95">
        <f t="shared" si="1"/>
        <v>1.2076876742067102E-3</v>
      </c>
      <c r="O74" s="95">
        <f>L74/'סכום נכסי הקרן'!$C$42</f>
        <v>1.0451540595402711E-10</v>
      </c>
    </row>
    <row r="75" spans="2:15" s="136" customFormat="1">
      <c r="B75" s="87" t="s">
        <v>1063</v>
      </c>
      <c r="C75" s="84" t="s">
        <v>1064</v>
      </c>
      <c r="D75" s="97" t="s">
        <v>127</v>
      </c>
      <c r="E75" s="97" t="s">
        <v>314</v>
      </c>
      <c r="F75" s="84" t="s">
        <v>1065</v>
      </c>
      <c r="G75" s="97" t="s">
        <v>757</v>
      </c>
      <c r="H75" s="97" t="s">
        <v>169</v>
      </c>
      <c r="I75" s="94">
        <v>9.5100000000000002E-4</v>
      </c>
      <c r="J75" s="96">
        <v>9232</v>
      </c>
      <c r="K75" s="84"/>
      <c r="L75" s="94">
        <v>8.7841000000000001E-5</v>
      </c>
      <c r="M75" s="95">
        <v>7.5611006100241905E-11</v>
      </c>
      <c r="N75" s="95">
        <f t="shared" si="1"/>
        <v>4.6766219798091892E-3</v>
      </c>
      <c r="O75" s="95">
        <f>L75/'סכום נכסי הקרן'!$C$42</f>
        <v>4.0472305477022121E-10</v>
      </c>
    </row>
    <row r="76" spans="2:15" s="136" customFormat="1">
      <c r="B76" s="87" t="s">
        <v>1066</v>
      </c>
      <c r="C76" s="84" t="s">
        <v>1067</v>
      </c>
      <c r="D76" s="97" t="s">
        <v>127</v>
      </c>
      <c r="E76" s="97" t="s">
        <v>314</v>
      </c>
      <c r="F76" s="84" t="s">
        <v>469</v>
      </c>
      <c r="G76" s="97" t="s">
        <v>365</v>
      </c>
      <c r="H76" s="97" t="s">
        <v>169</v>
      </c>
      <c r="I76" s="94">
        <v>8.9650000000000007E-3</v>
      </c>
      <c r="J76" s="96">
        <v>1381</v>
      </c>
      <c r="K76" s="84"/>
      <c r="L76" s="94">
        <v>1.2381300000000002E-4</v>
      </c>
      <c r="M76" s="95">
        <v>5.095745621378973E-11</v>
      </c>
      <c r="N76" s="95">
        <f t="shared" si="1"/>
        <v>6.59175780314563E-3</v>
      </c>
      <c r="O76" s="95">
        <f>L76/'סכום נכסי הקרן'!$C$42</f>
        <v>5.7046226227234895E-10</v>
      </c>
    </row>
    <row r="77" spans="2:15" s="136" customFormat="1">
      <c r="B77" s="87" t="s">
        <v>1068</v>
      </c>
      <c r="C77" s="84" t="s">
        <v>1069</v>
      </c>
      <c r="D77" s="97" t="s">
        <v>127</v>
      </c>
      <c r="E77" s="97" t="s">
        <v>314</v>
      </c>
      <c r="F77" s="84" t="s">
        <v>1070</v>
      </c>
      <c r="G77" s="97" t="s">
        <v>158</v>
      </c>
      <c r="H77" s="97" t="s">
        <v>169</v>
      </c>
      <c r="I77" s="94">
        <v>3.9899999999999999E-4</v>
      </c>
      <c r="J77" s="96">
        <v>19240</v>
      </c>
      <c r="K77" s="84"/>
      <c r="L77" s="94">
        <v>7.6861999999999997E-5</v>
      </c>
      <c r="M77" s="95">
        <v>2.8964291384255753E-11</v>
      </c>
      <c r="N77" s="95">
        <f t="shared" si="1"/>
        <v>4.0921041269121926E-3</v>
      </c>
      <c r="O77" s="95">
        <f>L77/'סכום נכסי הקרן'!$C$42</f>
        <v>3.5413785630569714E-10</v>
      </c>
    </row>
    <row r="78" spans="2:15" s="136" customFormat="1">
      <c r="B78" s="87" t="s">
        <v>1071</v>
      </c>
      <c r="C78" s="84" t="s">
        <v>1072</v>
      </c>
      <c r="D78" s="97" t="s">
        <v>127</v>
      </c>
      <c r="E78" s="97" t="s">
        <v>314</v>
      </c>
      <c r="F78" s="84" t="s">
        <v>1073</v>
      </c>
      <c r="G78" s="97" t="s">
        <v>875</v>
      </c>
      <c r="H78" s="97" t="s">
        <v>169</v>
      </c>
      <c r="I78" s="94">
        <v>6.2289999999999998E-2</v>
      </c>
      <c r="J78" s="96">
        <v>254.6</v>
      </c>
      <c r="K78" s="84"/>
      <c r="L78" s="94">
        <v>1.58589E-4</v>
      </c>
      <c r="M78" s="95">
        <v>5.5427160620661187E-11</v>
      </c>
      <c r="N78" s="95">
        <f t="shared" si="1"/>
        <v>8.4432190338903194E-3</v>
      </c>
      <c r="O78" s="95">
        <f>L78/'סכום נכסי הקרן'!$C$42</f>
        <v>7.3069095903911166E-10</v>
      </c>
    </row>
    <row r="79" spans="2:15" s="136" customFormat="1">
      <c r="B79" s="87" t="s">
        <v>1074</v>
      </c>
      <c r="C79" s="84" t="s">
        <v>1075</v>
      </c>
      <c r="D79" s="97" t="s">
        <v>127</v>
      </c>
      <c r="E79" s="97" t="s">
        <v>314</v>
      </c>
      <c r="F79" s="84" t="s">
        <v>657</v>
      </c>
      <c r="G79" s="97" t="s">
        <v>365</v>
      </c>
      <c r="H79" s="97" t="s">
        <v>169</v>
      </c>
      <c r="I79" s="94">
        <v>2.5500999999999999E-2</v>
      </c>
      <c r="J79" s="96">
        <v>634.1</v>
      </c>
      <c r="K79" s="84"/>
      <c r="L79" s="94">
        <v>1.617E-4</v>
      </c>
      <c r="M79" s="95">
        <v>6.3671968967089796E-11</v>
      </c>
      <c r="N79" s="95">
        <f t="shared" si="1"/>
        <v>8.6088475101051432E-3</v>
      </c>
      <c r="O79" s="95">
        <f>L79/'סכום נכסי הקרן'!$C$42</f>
        <v>7.4502473738168705E-10</v>
      </c>
    </row>
    <row r="80" spans="2:15" s="136" customFormat="1">
      <c r="B80" s="87" t="s">
        <v>1076</v>
      </c>
      <c r="C80" s="84" t="s">
        <v>1077</v>
      </c>
      <c r="D80" s="97" t="s">
        <v>127</v>
      </c>
      <c r="E80" s="97" t="s">
        <v>314</v>
      </c>
      <c r="F80" s="84" t="s">
        <v>860</v>
      </c>
      <c r="G80" s="97" t="s">
        <v>365</v>
      </c>
      <c r="H80" s="97" t="s">
        <v>169</v>
      </c>
      <c r="I80" s="94">
        <v>1.4765000000000002E-2</v>
      </c>
      <c r="J80" s="96">
        <v>1150</v>
      </c>
      <c r="K80" s="84"/>
      <c r="L80" s="94">
        <v>1.6979500000000004E-4</v>
      </c>
      <c r="M80" s="95">
        <v>4.2092408764789533E-11</v>
      </c>
      <c r="N80" s="95">
        <f t="shared" si="1"/>
        <v>9.0398222818695324E-3</v>
      </c>
      <c r="O80" s="95">
        <f>L80/'סכום נכסי הקרן'!$C$42</f>
        <v>7.8232204875524784E-10</v>
      </c>
    </row>
    <row r="81" spans="2:15" s="136" customFormat="1">
      <c r="B81" s="87" t="s">
        <v>1078</v>
      </c>
      <c r="C81" s="84" t="s">
        <v>1079</v>
      </c>
      <c r="D81" s="97" t="s">
        <v>127</v>
      </c>
      <c r="E81" s="97" t="s">
        <v>314</v>
      </c>
      <c r="F81" s="84" t="s">
        <v>901</v>
      </c>
      <c r="G81" s="97" t="s">
        <v>875</v>
      </c>
      <c r="H81" s="97" t="s">
        <v>169</v>
      </c>
      <c r="I81" s="94">
        <v>5.2849999999999998E-3</v>
      </c>
      <c r="J81" s="96">
        <v>1524</v>
      </c>
      <c r="K81" s="84"/>
      <c r="L81" s="94">
        <v>8.0548000000000002E-5</v>
      </c>
      <c r="M81" s="95">
        <v>5.9720499474459605E-11</v>
      </c>
      <c r="N81" s="95">
        <f t="shared" si="1"/>
        <v>4.288345388026896E-3</v>
      </c>
      <c r="O81" s="95">
        <f>L81/'סכום נכסי הקרן'!$C$42</f>
        <v>3.7112091865565942E-10</v>
      </c>
    </row>
    <row r="82" spans="2:15" s="136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36" customFormat="1">
      <c r="B83" s="102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6.294349999999998E-4</v>
      </c>
      <c r="M83" s="82"/>
      <c r="N83" s="92">
        <f t="shared" ref="N83:N121" si="2">L83/$L$11</f>
        <v>3.3510883936444212E-2</v>
      </c>
      <c r="O83" s="92">
        <f>L83/'סכום נכסי הקרן'!$C$42</f>
        <v>2.9000905725036614E-9</v>
      </c>
    </row>
    <row r="84" spans="2:15" s="136" customFormat="1">
      <c r="B84" s="87" t="s">
        <v>1080</v>
      </c>
      <c r="C84" s="84" t="s">
        <v>1081</v>
      </c>
      <c r="D84" s="97" t="s">
        <v>127</v>
      </c>
      <c r="E84" s="97" t="s">
        <v>314</v>
      </c>
      <c r="F84" s="84" t="s">
        <v>1082</v>
      </c>
      <c r="G84" s="97" t="s">
        <v>1062</v>
      </c>
      <c r="H84" s="97" t="s">
        <v>169</v>
      </c>
      <c r="I84" s="94">
        <v>1.8400000000000001E-3</v>
      </c>
      <c r="J84" s="96">
        <v>778</v>
      </c>
      <c r="K84" s="84"/>
      <c r="L84" s="94">
        <v>1.4313E-5</v>
      </c>
      <c r="M84" s="95">
        <v>7.1444388483987746E-11</v>
      </c>
      <c r="N84" s="95">
        <f t="shared" si="2"/>
        <v>7.62018765690383E-4</v>
      </c>
      <c r="O84" s="95">
        <f>L84/'סכום נכסי הקרן'!$C$42</f>
        <v>6.5946438256920761E-11</v>
      </c>
    </row>
    <row r="85" spans="2:15" s="136" customFormat="1">
      <c r="B85" s="87" t="s">
        <v>1083</v>
      </c>
      <c r="C85" s="84" t="s">
        <v>1084</v>
      </c>
      <c r="D85" s="97" t="s">
        <v>127</v>
      </c>
      <c r="E85" s="97" t="s">
        <v>314</v>
      </c>
      <c r="F85" s="84" t="s">
        <v>1085</v>
      </c>
      <c r="G85" s="97" t="s">
        <v>1006</v>
      </c>
      <c r="H85" s="97" t="s">
        <v>169</v>
      </c>
      <c r="I85" s="94">
        <v>3.3399999999999999E-4</v>
      </c>
      <c r="J85" s="96">
        <v>2980</v>
      </c>
      <c r="K85" s="84"/>
      <c r="L85" s="94">
        <v>9.9520000000000006E-6</v>
      </c>
      <c r="M85" s="95">
        <v>6.7657751441221515E-11</v>
      </c>
      <c r="N85" s="95">
        <f t="shared" si="2"/>
        <v>5.2984075708451699E-4</v>
      </c>
      <c r="O85" s="95">
        <f>L85/'סכום נכסי הקרן'!$C$42</f>
        <v>4.5853346854808595E-11</v>
      </c>
    </row>
    <row r="86" spans="2:15" s="136" customFormat="1">
      <c r="B86" s="87" t="s">
        <v>1086</v>
      </c>
      <c r="C86" s="84" t="s">
        <v>1087</v>
      </c>
      <c r="D86" s="97" t="s">
        <v>127</v>
      </c>
      <c r="E86" s="97" t="s">
        <v>314</v>
      </c>
      <c r="F86" s="84" t="s">
        <v>1088</v>
      </c>
      <c r="G86" s="97" t="s">
        <v>158</v>
      </c>
      <c r="H86" s="97" t="s">
        <v>169</v>
      </c>
      <c r="I86" s="94">
        <v>4.365E-3</v>
      </c>
      <c r="J86" s="96">
        <v>449.8</v>
      </c>
      <c r="K86" s="84"/>
      <c r="L86" s="94">
        <v>1.9633999999999999E-5</v>
      </c>
      <c r="M86" s="95">
        <v>7.9381100205681616E-11</v>
      </c>
      <c r="N86" s="95">
        <f t="shared" si="2"/>
        <v>1.045306815172569E-3</v>
      </c>
      <c r="O86" s="95">
        <f>L86/'סכום נכסי הקרן'!$C$42</f>
        <v>9.0462682088757217E-11</v>
      </c>
    </row>
    <row r="87" spans="2:15" s="136" customFormat="1">
      <c r="B87" s="87" t="s">
        <v>1089</v>
      </c>
      <c r="C87" s="84" t="s">
        <v>1090</v>
      </c>
      <c r="D87" s="97" t="s">
        <v>127</v>
      </c>
      <c r="E87" s="97" t="s">
        <v>314</v>
      </c>
      <c r="F87" s="84" t="s">
        <v>1091</v>
      </c>
      <c r="G87" s="97" t="s">
        <v>581</v>
      </c>
      <c r="H87" s="97" t="s">
        <v>169</v>
      </c>
      <c r="I87" s="94">
        <v>1.389E-3</v>
      </c>
      <c r="J87" s="96">
        <v>2167</v>
      </c>
      <c r="K87" s="84"/>
      <c r="L87" s="94">
        <v>3.0110000000000001E-5</v>
      </c>
      <c r="M87" s="95">
        <v>1.0463475464844983E-10</v>
      </c>
      <c r="N87" s="95">
        <f t="shared" si="2"/>
        <v>1.6030451362354105E-3</v>
      </c>
      <c r="O87" s="95">
        <f>L87/'סכום נכסי הקרן'!$C$42</f>
        <v>1.3873033297812366E-10</v>
      </c>
    </row>
    <row r="88" spans="2:15" s="136" customFormat="1">
      <c r="B88" s="87" t="s">
        <v>1092</v>
      </c>
      <c r="C88" s="84" t="s">
        <v>1093</v>
      </c>
      <c r="D88" s="97" t="s">
        <v>127</v>
      </c>
      <c r="E88" s="97" t="s">
        <v>314</v>
      </c>
      <c r="F88" s="84" t="s">
        <v>1094</v>
      </c>
      <c r="G88" s="97" t="s">
        <v>158</v>
      </c>
      <c r="H88" s="97" t="s">
        <v>169</v>
      </c>
      <c r="I88" s="94">
        <v>1.4999999999999999E-4</v>
      </c>
      <c r="J88" s="96">
        <v>5240</v>
      </c>
      <c r="K88" s="84"/>
      <c r="L88" s="94">
        <v>7.8619999999999986E-6</v>
      </c>
      <c r="M88" s="95">
        <v>1.4947683109118084E-11</v>
      </c>
      <c r="N88" s="95">
        <f t="shared" si="2"/>
        <v>4.1856993892669527E-4</v>
      </c>
      <c r="O88" s="95">
        <f>L88/'סכום נכסי הקרן'!$C$42</f>
        <v>3.6223775419262969E-11</v>
      </c>
    </row>
    <row r="89" spans="2:15" s="136" customFormat="1">
      <c r="B89" s="87" t="s">
        <v>1095</v>
      </c>
      <c r="C89" s="84" t="s">
        <v>1096</v>
      </c>
      <c r="D89" s="97" t="s">
        <v>127</v>
      </c>
      <c r="E89" s="97" t="s">
        <v>314</v>
      </c>
      <c r="F89" s="84" t="s">
        <v>1097</v>
      </c>
      <c r="G89" s="97" t="s">
        <v>705</v>
      </c>
      <c r="H89" s="97" t="s">
        <v>169</v>
      </c>
      <c r="I89" s="94">
        <v>1.4660000000000001E-3</v>
      </c>
      <c r="J89" s="96">
        <v>890</v>
      </c>
      <c r="K89" s="84"/>
      <c r="L89" s="94">
        <v>1.3047999999999999E-5</v>
      </c>
      <c r="M89" s="95">
        <v>2.6969558726876409E-11</v>
      </c>
      <c r="N89" s="95">
        <f t="shared" si="2"/>
        <v>6.9467063891064877E-4</v>
      </c>
      <c r="O89" s="95">
        <f>L89/'סכום נכסי הקרן'!$C$42</f>
        <v>6.0118013440669464E-11</v>
      </c>
    </row>
    <row r="90" spans="2:15" s="136" customFormat="1">
      <c r="B90" s="87" t="s">
        <v>1098</v>
      </c>
      <c r="C90" s="84" t="s">
        <v>1099</v>
      </c>
      <c r="D90" s="97" t="s">
        <v>127</v>
      </c>
      <c r="E90" s="97" t="s">
        <v>314</v>
      </c>
      <c r="F90" s="84" t="s">
        <v>1100</v>
      </c>
      <c r="G90" s="97" t="s">
        <v>1101</v>
      </c>
      <c r="H90" s="97" t="s">
        <v>169</v>
      </c>
      <c r="I90" s="94">
        <v>2.0496E-2</v>
      </c>
      <c r="J90" s="96">
        <v>128</v>
      </c>
      <c r="K90" s="84"/>
      <c r="L90" s="94">
        <v>2.6234E-5</v>
      </c>
      <c r="M90" s="95">
        <v>7.1261709001809954E-11</v>
      </c>
      <c r="N90" s="95">
        <f t="shared" si="2"/>
        <v>1.3966883461972686E-3</v>
      </c>
      <c r="O90" s="95">
        <f>L90/'סכום נכסי הקרן'!$C$42</f>
        <v>1.2087185504311178E-10</v>
      </c>
    </row>
    <row r="91" spans="2:15" s="136" customFormat="1">
      <c r="B91" s="87" t="s">
        <v>1102</v>
      </c>
      <c r="C91" s="84" t="s">
        <v>1103</v>
      </c>
      <c r="D91" s="97" t="s">
        <v>127</v>
      </c>
      <c r="E91" s="97" t="s">
        <v>314</v>
      </c>
      <c r="F91" s="84" t="s">
        <v>1104</v>
      </c>
      <c r="G91" s="97" t="s">
        <v>197</v>
      </c>
      <c r="H91" s="97" t="s">
        <v>169</v>
      </c>
      <c r="I91" s="94">
        <v>1.4200000000000001E-4</v>
      </c>
      <c r="J91" s="96">
        <v>2249</v>
      </c>
      <c r="K91" s="84"/>
      <c r="L91" s="94">
        <v>3.1860000000000001E-6</v>
      </c>
      <c r="M91" s="95">
        <v>4.2150956169209492E-12</v>
      </c>
      <c r="N91" s="95">
        <f t="shared" si="2"/>
        <v>1.6962144815828688E-4</v>
      </c>
      <c r="O91" s="95">
        <f>L91/'סכום נכסי הקרן'!$C$42</f>
        <v>1.4679337126147525E-11</v>
      </c>
    </row>
    <row r="92" spans="2:15" s="136" customFormat="1">
      <c r="B92" s="87" t="s">
        <v>1105</v>
      </c>
      <c r="C92" s="84" t="s">
        <v>1106</v>
      </c>
      <c r="D92" s="97" t="s">
        <v>127</v>
      </c>
      <c r="E92" s="97" t="s">
        <v>314</v>
      </c>
      <c r="F92" s="84" t="s">
        <v>1107</v>
      </c>
      <c r="G92" s="97" t="s">
        <v>436</v>
      </c>
      <c r="H92" s="97" t="s">
        <v>169</v>
      </c>
      <c r="I92" s="94">
        <v>2.1870000000000001E-3</v>
      </c>
      <c r="J92" s="96">
        <v>170</v>
      </c>
      <c r="K92" s="84"/>
      <c r="L92" s="94">
        <v>3.7180000000000002E-6</v>
      </c>
      <c r="M92" s="95">
        <v>1.1329647890913778E-10</v>
      </c>
      <c r="N92" s="95">
        <f t="shared" si="2"/>
        <v>1.9794492914391421E-4</v>
      </c>
      <c r="O92" s="95">
        <f>L92/'סכום נכסי הקרן'!$C$42</f>
        <v>1.7130500764286411E-11</v>
      </c>
    </row>
    <row r="93" spans="2:15" s="136" customFormat="1">
      <c r="B93" s="87" t="s">
        <v>1108</v>
      </c>
      <c r="C93" s="84" t="s">
        <v>1109</v>
      </c>
      <c r="D93" s="97" t="s">
        <v>127</v>
      </c>
      <c r="E93" s="97" t="s">
        <v>314</v>
      </c>
      <c r="F93" s="84" t="s">
        <v>1110</v>
      </c>
      <c r="G93" s="97" t="s">
        <v>194</v>
      </c>
      <c r="H93" s="97" t="s">
        <v>169</v>
      </c>
      <c r="I93" s="94">
        <v>1.3129999999999999E-3</v>
      </c>
      <c r="J93" s="96">
        <v>832.1</v>
      </c>
      <c r="K93" s="84"/>
      <c r="L93" s="94">
        <v>1.0923E-5</v>
      </c>
      <c r="M93" s="95">
        <v>4.414370244360776E-11</v>
      </c>
      <c r="N93" s="95">
        <f t="shared" si="2"/>
        <v>5.8153643384587807E-4</v>
      </c>
      <c r="O93" s="95">
        <f>L93/'סכום נכסי הקרן'!$C$42</f>
        <v>5.0327181239456816E-11</v>
      </c>
    </row>
    <row r="94" spans="2:15" s="136" customFormat="1">
      <c r="B94" s="87" t="s">
        <v>1111</v>
      </c>
      <c r="C94" s="84" t="s">
        <v>1112</v>
      </c>
      <c r="D94" s="97" t="s">
        <v>127</v>
      </c>
      <c r="E94" s="97" t="s">
        <v>314</v>
      </c>
      <c r="F94" s="84" t="s">
        <v>1113</v>
      </c>
      <c r="G94" s="97" t="s">
        <v>570</v>
      </c>
      <c r="H94" s="97" t="s">
        <v>169</v>
      </c>
      <c r="I94" s="94">
        <v>1.3760000000000001E-3</v>
      </c>
      <c r="J94" s="96">
        <v>2253</v>
      </c>
      <c r="K94" s="84"/>
      <c r="L94" s="94">
        <v>3.1003000000000001E-5</v>
      </c>
      <c r="M94" s="95">
        <v>4.9153786838459156E-11</v>
      </c>
      <c r="N94" s="95">
        <f t="shared" si="2"/>
        <v>1.6505881221755708E-3</v>
      </c>
      <c r="O94" s="95">
        <f>L94/'סכום נכסי הקרן'!$C$42</f>
        <v>1.4284478622785678E-10</v>
      </c>
    </row>
    <row r="95" spans="2:15" s="136" customFormat="1">
      <c r="B95" s="87" t="s">
        <v>1114</v>
      </c>
      <c r="C95" s="84" t="s">
        <v>1115</v>
      </c>
      <c r="D95" s="97" t="s">
        <v>127</v>
      </c>
      <c r="E95" s="97" t="s">
        <v>314</v>
      </c>
      <c r="F95" s="84" t="s">
        <v>1116</v>
      </c>
      <c r="G95" s="97" t="s">
        <v>581</v>
      </c>
      <c r="H95" s="97" t="s">
        <v>169</v>
      </c>
      <c r="I95" s="94">
        <v>7.3499999999999998E-4</v>
      </c>
      <c r="J95" s="96">
        <v>1943</v>
      </c>
      <c r="K95" s="84"/>
      <c r="L95" s="94">
        <v>1.4273E-5</v>
      </c>
      <c r="M95" s="95">
        <v>1.1048627489887124E-10</v>
      </c>
      <c r="N95" s="95">
        <f t="shared" si="2"/>
        <v>7.5988918065386961E-4</v>
      </c>
      <c r="O95" s="95">
        <f>L95/'סכום נכסי הקרן'!$C$42</f>
        <v>6.5762140239015578E-11</v>
      </c>
    </row>
    <row r="96" spans="2:15" s="136" customFormat="1">
      <c r="B96" s="87" t="s">
        <v>1117</v>
      </c>
      <c r="C96" s="84" t="s">
        <v>1118</v>
      </c>
      <c r="D96" s="97" t="s">
        <v>127</v>
      </c>
      <c r="E96" s="97" t="s">
        <v>314</v>
      </c>
      <c r="F96" s="84" t="s">
        <v>1119</v>
      </c>
      <c r="G96" s="97" t="s">
        <v>988</v>
      </c>
      <c r="H96" s="97" t="s">
        <v>169</v>
      </c>
      <c r="I96" s="94">
        <v>1.2199999999999998E-4</v>
      </c>
      <c r="J96" s="96">
        <v>0</v>
      </c>
      <c r="K96" s="84"/>
      <c r="L96" s="96">
        <v>0</v>
      </c>
      <c r="M96" s="95">
        <v>7.7169718349504174E-11</v>
      </c>
      <c r="N96" s="95">
        <f t="shared" si="2"/>
        <v>0</v>
      </c>
      <c r="O96" s="95">
        <f>L96/'סכום נכסי הקרן'!$C$42</f>
        <v>0</v>
      </c>
    </row>
    <row r="97" spans="2:15" s="136" customFormat="1">
      <c r="B97" s="87" t="s">
        <v>1120</v>
      </c>
      <c r="C97" s="84" t="s">
        <v>1121</v>
      </c>
      <c r="D97" s="97" t="s">
        <v>127</v>
      </c>
      <c r="E97" s="97" t="s">
        <v>314</v>
      </c>
      <c r="F97" s="84" t="s">
        <v>1122</v>
      </c>
      <c r="G97" s="97" t="s">
        <v>1101</v>
      </c>
      <c r="H97" s="97" t="s">
        <v>169</v>
      </c>
      <c r="I97" s="94">
        <v>1.3680000000000001E-3</v>
      </c>
      <c r="J97" s="96">
        <v>731.6</v>
      </c>
      <c r="K97" s="84"/>
      <c r="L97" s="94">
        <v>1.0006999999999999E-5</v>
      </c>
      <c r="M97" s="95">
        <v>5.0822720653919011E-11</v>
      </c>
      <c r="N97" s="95">
        <f t="shared" si="2"/>
        <v>5.3276893650972272E-4</v>
      </c>
      <c r="O97" s="95">
        <f>L97/'סכום נכסי הקרן'!$C$42</f>
        <v>4.6106756629428209E-11</v>
      </c>
    </row>
    <row r="98" spans="2:15" s="136" customFormat="1">
      <c r="B98" s="87" t="s">
        <v>1123</v>
      </c>
      <c r="C98" s="84" t="s">
        <v>1124</v>
      </c>
      <c r="D98" s="97" t="s">
        <v>127</v>
      </c>
      <c r="E98" s="97" t="s">
        <v>314</v>
      </c>
      <c r="F98" s="84" t="s">
        <v>1125</v>
      </c>
      <c r="G98" s="97" t="s">
        <v>192</v>
      </c>
      <c r="H98" s="97" t="s">
        <v>169</v>
      </c>
      <c r="I98" s="94">
        <v>8.4599999999999996E-4</v>
      </c>
      <c r="J98" s="96">
        <v>656.8</v>
      </c>
      <c r="K98" s="84"/>
      <c r="L98" s="94">
        <v>5.558E-6</v>
      </c>
      <c r="M98" s="95">
        <v>1.4023934181002243E-10</v>
      </c>
      <c r="N98" s="95">
        <f t="shared" si="2"/>
        <v>2.9590584082352746E-4</v>
      </c>
      <c r="O98" s="95">
        <f>L98/'סכום נכסי הקרן'!$C$42</f>
        <v>2.5608209587924652E-11</v>
      </c>
    </row>
    <row r="99" spans="2:15" s="136" customFormat="1">
      <c r="B99" s="87" t="s">
        <v>1126</v>
      </c>
      <c r="C99" s="84" t="s">
        <v>1127</v>
      </c>
      <c r="D99" s="97" t="s">
        <v>127</v>
      </c>
      <c r="E99" s="97" t="s">
        <v>314</v>
      </c>
      <c r="F99" s="84" t="s">
        <v>1128</v>
      </c>
      <c r="G99" s="97" t="s">
        <v>195</v>
      </c>
      <c r="H99" s="97" t="s">
        <v>169</v>
      </c>
      <c r="I99" s="94">
        <v>1.933E-3</v>
      </c>
      <c r="J99" s="96">
        <v>393</v>
      </c>
      <c r="K99" s="84"/>
      <c r="L99" s="94">
        <v>7.5979999999999991E-6</v>
      </c>
      <c r="M99" s="95">
        <v>1.4165602414410777E-10</v>
      </c>
      <c r="N99" s="95">
        <f t="shared" si="2"/>
        <v>4.0451467768570733E-4</v>
      </c>
      <c r="O99" s="95">
        <f>L99/'סכום נכסי הקרן'!$C$42</f>
        <v>3.5007408501088787E-11</v>
      </c>
    </row>
    <row r="100" spans="2:15" s="136" customFormat="1">
      <c r="B100" s="87" t="s">
        <v>1129</v>
      </c>
      <c r="C100" s="84" t="s">
        <v>1130</v>
      </c>
      <c r="D100" s="97" t="s">
        <v>127</v>
      </c>
      <c r="E100" s="97" t="s">
        <v>314</v>
      </c>
      <c r="F100" s="84" t="s">
        <v>1131</v>
      </c>
      <c r="G100" s="97" t="s">
        <v>482</v>
      </c>
      <c r="H100" s="97" t="s">
        <v>169</v>
      </c>
      <c r="I100" s="94">
        <v>2.7069999999999998E-3</v>
      </c>
      <c r="J100" s="96">
        <v>662.9</v>
      </c>
      <c r="K100" s="84"/>
      <c r="L100" s="94">
        <v>1.7943000000000001E-5</v>
      </c>
      <c r="M100" s="95">
        <v>7.9078429852349732E-11</v>
      </c>
      <c r="N100" s="95">
        <f t="shared" si="2"/>
        <v>9.5527860775396786E-4</v>
      </c>
      <c r="O100" s="95">
        <f>L100/'סכום נכסי הקרן'!$C$42</f>
        <v>8.2671483381815773E-11</v>
      </c>
    </row>
    <row r="101" spans="2:15" s="136" customFormat="1">
      <c r="B101" s="87" t="s">
        <v>1132</v>
      </c>
      <c r="C101" s="84" t="s">
        <v>1133</v>
      </c>
      <c r="D101" s="97" t="s">
        <v>127</v>
      </c>
      <c r="E101" s="97" t="s">
        <v>314</v>
      </c>
      <c r="F101" s="84" t="s">
        <v>1134</v>
      </c>
      <c r="G101" s="97" t="s">
        <v>482</v>
      </c>
      <c r="H101" s="97" t="s">
        <v>169</v>
      </c>
      <c r="I101" s="94">
        <v>1.6900000000000001E-3</v>
      </c>
      <c r="J101" s="96">
        <v>1946</v>
      </c>
      <c r="K101" s="84"/>
      <c r="L101" s="94">
        <v>3.2883999999999999E-5</v>
      </c>
      <c r="M101" s="95">
        <v>1.1133240714432574E-10</v>
      </c>
      <c r="N101" s="95">
        <f t="shared" si="2"/>
        <v>1.75073185851761E-3</v>
      </c>
      <c r="O101" s="95">
        <f>L101/'סכום נכסי הקרן'!$C$42</f>
        <v>1.5151140051984784E-10</v>
      </c>
    </row>
    <row r="102" spans="2:15" s="136" customFormat="1">
      <c r="B102" s="87" t="s">
        <v>1135</v>
      </c>
      <c r="C102" s="84" t="s">
        <v>1136</v>
      </c>
      <c r="D102" s="97" t="s">
        <v>127</v>
      </c>
      <c r="E102" s="97" t="s">
        <v>314</v>
      </c>
      <c r="F102" s="84" t="s">
        <v>1137</v>
      </c>
      <c r="G102" s="97" t="s">
        <v>875</v>
      </c>
      <c r="H102" s="97" t="s">
        <v>169</v>
      </c>
      <c r="I102" s="94">
        <v>1.591E-3</v>
      </c>
      <c r="J102" s="96">
        <v>1032</v>
      </c>
      <c r="K102" s="84"/>
      <c r="L102" s="94">
        <v>1.6414000000000002E-5</v>
      </c>
      <c r="M102" s="95">
        <v>7.9546022698865051E-11</v>
      </c>
      <c r="N102" s="95">
        <f t="shared" si="2"/>
        <v>8.738752197332459E-4</v>
      </c>
      <c r="O102" s="95">
        <f>L102/'סכום נכסי הקרן'!$C$42</f>
        <v>7.5626691647390306E-11</v>
      </c>
    </row>
    <row r="103" spans="2:15" s="136" customFormat="1">
      <c r="B103" s="87" t="s">
        <v>1138</v>
      </c>
      <c r="C103" s="84" t="s">
        <v>1139</v>
      </c>
      <c r="D103" s="97" t="s">
        <v>127</v>
      </c>
      <c r="E103" s="97" t="s">
        <v>314</v>
      </c>
      <c r="F103" s="84" t="s">
        <v>1140</v>
      </c>
      <c r="G103" s="97" t="s">
        <v>757</v>
      </c>
      <c r="H103" s="97" t="s">
        <v>169</v>
      </c>
      <c r="I103" s="94">
        <v>1.1720000000000001E-3</v>
      </c>
      <c r="J103" s="96">
        <v>1464</v>
      </c>
      <c r="K103" s="84"/>
      <c r="L103" s="94">
        <v>1.7161999999999999E-5</v>
      </c>
      <c r="M103" s="95">
        <v>8.11109543181306E-11</v>
      </c>
      <c r="N103" s="95">
        <f t="shared" si="2"/>
        <v>9.1369845991604503E-4</v>
      </c>
      <c r="O103" s="95">
        <f>L103/'סכום נכסי הקרן'!$C$42</f>
        <v>7.9073064582217138E-11</v>
      </c>
    </row>
    <row r="104" spans="2:15" s="136" customFormat="1">
      <c r="B104" s="87" t="s">
        <v>1141</v>
      </c>
      <c r="C104" s="84" t="s">
        <v>1142</v>
      </c>
      <c r="D104" s="97" t="s">
        <v>127</v>
      </c>
      <c r="E104" s="97" t="s">
        <v>314</v>
      </c>
      <c r="F104" s="84" t="s">
        <v>1143</v>
      </c>
      <c r="G104" s="97" t="s">
        <v>988</v>
      </c>
      <c r="H104" s="97" t="s">
        <v>169</v>
      </c>
      <c r="I104" s="94">
        <v>8.7500000000000013E-4</v>
      </c>
      <c r="J104" s="96">
        <v>1476</v>
      </c>
      <c r="K104" s="84"/>
      <c r="L104" s="94">
        <v>1.2914000000000002E-5</v>
      </c>
      <c r="M104" s="95">
        <v>7.1193197998454102E-11</v>
      </c>
      <c r="N104" s="95">
        <f t="shared" si="2"/>
        <v>6.875365290383293E-4</v>
      </c>
      <c r="O104" s="95">
        <f>L104/'סכום נכסי הקרן'!$C$42</f>
        <v>5.9500615080687127E-11</v>
      </c>
    </row>
    <row r="105" spans="2:15" s="136" customFormat="1">
      <c r="B105" s="87" t="s">
        <v>1144</v>
      </c>
      <c r="C105" s="84" t="s">
        <v>1145</v>
      </c>
      <c r="D105" s="97" t="s">
        <v>127</v>
      </c>
      <c r="E105" s="97" t="s">
        <v>314</v>
      </c>
      <c r="F105" s="84" t="s">
        <v>1146</v>
      </c>
      <c r="G105" s="97" t="s">
        <v>194</v>
      </c>
      <c r="H105" s="97" t="s">
        <v>169</v>
      </c>
      <c r="I105" s="94">
        <v>6.3610000000000003E-3</v>
      </c>
      <c r="J105" s="96">
        <v>269.5</v>
      </c>
      <c r="K105" s="84"/>
      <c r="L105" s="94">
        <v>1.7142E-5</v>
      </c>
      <c r="M105" s="95">
        <v>3.9451540846259185E-11</v>
      </c>
      <c r="N105" s="95">
        <f t="shared" si="2"/>
        <v>9.1263366739778834E-4</v>
      </c>
      <c r="O105" s="95">
        <f>L105/'סכום נכסי הקרן'!$C$42</f>
        <v>7.8980915573264547E-11</v>
      </c>
    </row>
    <row r="106" spans="2:15" s="136" customFormat="1">
      <c r="B106" s="87" t="s">
        <v>1147</v>
      </c>
      <c r="C106" s="84" t="s">
        <v>1148</v>
      </c>
      <c r="D106" s="97" t="s">
        <v>127</v>
      </c>
      <c r="E106" s="97" t="s">
        <v>314</v>
      </c>
      <c r="F106" s="84" t="s">
        <v>1149</v>
      </c>
      <c r="G106" s="97" t="s">
        <v>581</v>
      </c>
      <c r="H106" s="97" t="s">
        <v>169</v>
      </c>
      <c r="I106" s="94">
        <v>1.173E-3</v>
      </c>
      <c r="J106" s="96">
        <v>353.9</v>
      </c>
      <c r="K106" s="84"/>
      <c r="L106" s="94">
        <v>4.1520000000000002E-6</v>
      </c>
      <c r="M106" s="95">
        <v>1.0178160323118845E-10</v>
      </c>
      <c r="N106" s="95">
        <f t="shared" si="2"/>
        <v>2.2105092679008387E-4</v>
      </c>
      <c r="O106" s="95">
        <f>L106/'סכום נכסי הקרן'!$C$42</f>
        <v>1.9130134258557605E-11</v>
      </c>
    </row>
    <row r="107" spans="2:15" s="136" customFormat="1">
      <c r="B107" s="87" t="s">
        <v>1150</v>
      </c>
      <c r="C107" s="84" t="s">
        <v>1151</v>
      </c>
      <c r="D107" s="97" t="s">
        <v>127</v>
      </c>
      <c r="E107" s="97" t="s">
        <v>314</v>
      </c>
      <c r="F107" s="84" t="s">
        <v>1152</v>
      </c>
      <c r="G107" s="97" t="s">
        <v>365</v>
      </c>
      <c r="H107" s="97" t="s">
        <v>169</v>
      </c>
      <c r="I107" s="94">
        <v>4.9200000000000003E-4</v>
      </c>
      <c r="J107" s="96">
        <v>10840</v>
      </c>
      <c r="K107" s="84"/>
      <c r="L107" s="94">
        <v>5.3346999999999996E-5</v>
      </c>
      <c r="M107" s="95">
        <v>1.3478743035982766E-10</v>
      </c>
      <c r="N107" s="95">
        <f t="shared" si="2"/>
        <v>2.8401743235719175E-3</v>
      </c>
      <c r="O107" s="95">
        <f>L107/'סכום נכסי הקרן'!$C$42</f>
        <v>2.457936590296899E-10</v>
      </c>
    </row>
    <row r="108" spans="2:15" s="136" customFormat="1">
      <c r="B108" s="87" t="s">
        <v>1153</v>
      </c>
      <c r="C108" s="84" t="s">
        <v>1154</v>
      </c>
      <c r="D108" s="97" t="s">
        <v>127</v>
      </c>
      <c r="E108" s="97" t="s">
        <v>314</v>
      </c>
      <c r="F108" s="84" t="s">
        <v>1155</v>
      </c>
      <c r="G108" s="97" t="s">
        <v>158</v>
      </c>
      <c r="H108" s="97" t="s">
        <v>169</v>
      </c>
      <c r="I108" s="94">
        <v>1.2160000000000001E-3</v>
      </c>
      <c r="J108" s="96">
        <v>1368</v>
      </c>
      <c r="K108" s="84"/>
      <c r="L108" s="94">
        <v>1.6640999999999999E-5</v>
      </c>
      <c r="M108" s="95">
        <v>8.447485539238571E-11</v>
      </c>
      <c r="N108" s="95">
        <f t="shared" si="2"/>
        <v>8.8596061481545883E-4</v>
      </c>
      <c r="O108" s="95">
        <f>L108/'סכום נכסי הקרן'!$C$42</f>
        <v>7.6672582899002181E-11</v>
      </c>
    </row>
    <row r="109" spans="2:15" s="136" customFormat="1">
      <c r="B109" s="87" t="s">
        <v>1156</v>
      </c>
      <c r="C109" s="84" t="s">
        <v>1157</v>
      </c>
      <c r="D109" s="97" t="s">
        <v>127</v>
      </c>
      <c r="E109" s="97" t="s">
        <v>314</v>
      </c>
      <c r="F109" s="84" t="s">
        <v>1158</v>
      </c>
      <c r="G109" s="97" t="s">
        <v>158</v>
      </c>
      <c r="H109" s="97" t="s">
        <v>169</v>
      </c>
      <c r="I109" s="94">
        <v>3.179E-3</v>
      </c>
      <c r="J109" s="96">
        <v>764.2</v>
      </c>
      <c r="K109" s="84"/>
      <c r="L109" s="94">
        <v>2.4296000000000003E-5</v>
      </c>
      <c r="M109" s="95">
        <v>8.0237037219510794E-11</v>
      </c>
      <c r="N109" s="95">
        <f t="shared" si="2"/>
        <v>1.2935099511781978E-3</v>
      </c>
      <c r="O109" s="95">
        <f>L109/'סכום נכסי הקרן'!$C$42</f>
        <v>1.1194261607560587E-10</v>
      </c>
    </row>
    <row r="110" spans="2:15" s="136" customFormat="1">
      <c r="B110" s="87" t="s">
        <v>1159</v>
      </c>
      <c r="C110" s="84" t="s">
        <v>1160</v>
      </c>
      <c r="D110" s="97" t="s">
        <v>127</v>
      </c>
      <c r="E110" s="97" t="s">
        <v>314</v>
      </c>
      <c r="F110" s="84" t="s">
        <v>1161</v>
      </c>
      <c r="G110" s="97" t="s">
        <v>158</v>
      </c>
      <c r="H110" s="97" t="s">
        <v>169</v>
      </c>
      <c r="I110" s="94">
        <v>5.2009999999999999E-3</v>
      </c>
      <c r="J110" s="96">
        <v>73.2</v>
      </c>
      <c r="K110" s="84"/>
      <c r="L110" s="94">
        <v>3.8069999999999997E-6</v>
      </c>
      <c r="M110" s="95">
        <v>2.9746384363012633E-11</v>
      </c>
      <c r="N110" s="95">
        <f t="shared" si="2"/>
        <v>2.0268325585015635E-4</v>
      </c>
      <c r="O110" s="95">
        <f>L110/'סכום נכסי הקרן'!$C$42</f>
        <v>1.754056385412543E-11</v>
      </c>
    </row>
    <row r="111" spans="2:15" s="136" customFormat="1">
      <c r="B111" s="87" t="s">
        <v>1162</v>
      </c>
      <c r="C111" s="84" t="s">
        <v>1163</v>
      </c>
      <c r="D111" s="97" t="s">
        <v>127</v>
      </c>
      <c r="E111" s="97" t="s">
        <v>314</v>
      </c>
      <c r="F111" s="84" t="s">
        <v>1164</v>
      </c>
      <c r="G111" s="97" t="s">
        <v>158</v>
      </c>
      <c r="H111" s="97" t="s">
        <v>169</v>
      </c>
      <c r="I111" s="94">
        <v>1.2288E-2</v>
      </c>
      <c r="J111" s="96">
        <v>111.8</v>
      </c>
      <c r="K111" s="84"/>
      <c r="L111" s="94">
        <v>1.3738000000000001E-5</v>
      </c>
      <c r="M111" s="95">
        <v>3.510857142857143E-11</v>
      </c>
      <c r="N111" s="95">
        <f t="shared" si="2"/>
        <v>7.314059807905039E-4</v>
      </c>
      <c r="O111" s="95">
        <f>L111/'סכום נכסי הקרן'!$C$42</f>
        <v>6.3297154249533807E-11</v>
      </c>
    </row>
    <row r="112" spans="2:15" s="136" customFormat="1">
      <c r="B112" s="87" t="s">
        <v>1165</v>
      </c>
      <c r="C112" s="84" t="s">
        <v>1166</v>
      </c>
      <c r="D112" s="97" t="s">
        <v>127</v>
      </c>
      <c r="E112" s="97" t="s">
        <v>314</v>
      </c>
      <c r="F112" s="84" t="s">
        <v>1167</v>
      </c>
      <c r="G112" s="97" t="s">
        <v>978</v>
      </c>
      <c r="H112" s="97" t="s">
        <v>169</v>
      </c>
      <c r="I112" s="94">
        <v>5.8399999999999999E-4</v>
      </c>
      <c r="J112" s="96">
        <v>3016</v>
      </c>
      <c r="K112" s="84"/>
      <c r="L112" s="94">
        <v>1.7612999999999999E-5</v>
      </c>
      <c r="M112" s="95">
        <v>5.5456670487859169E-11</v>
      </c>
      <c r="N112" s="95">
        <f t="shared" si="2"/>
        <v>9.3770953120273274E-4</v>
      </c>
      <c r="O112" s="95">
        <f>L112/'סכום נכסי הקרן'!$C$42</f>
        <v>8.1151024734098038E-11</v>
      </c>
    </row>
    <row r="113" spans="2:15" s="136" customFormat="1">
      <c r="B113" s="87" t="s">
        <v>1168</v>
      </c>
      <c r="C113" s="84" t="s">
        <v>1169</v>
      </c>
      <c r="D113" s="97" t="s">
        <v>127</v>
      </c>
      <c r="E113" s="97" t="s">
        <v>314</v>
      </c>
      <c r="F113" s="84" t="s">
        <v>1170</v>
      </c>
      <c r="G113" s="97" t="s">
        <v>365</v>
      </c>
      <c r="H113" s="97" t="s">
        <v>169</v>
      </c>
      <c r="I113" s="94">
        <v>1.5E-5</v>
      </c>
      <c r="J113" s="96">
        <v>35.6</v>
      </c>
      <c r="K113" s="84"/>
      <c r="L113" s="94">
        <v>5.0000000000000001E-9</v>
      </c>
      <c r="M113" s="95">
        <v>2.1879913408054697E-12</v>
      </c>
      <c r="N113" s="95">
        <f t="shared" si="2"/>
        <v>2.6619812956416648E-7</v>
      </c>
      <c r="O113" s="95">
        <f>L113/'סכום נכסי הקרן'!$C$42</f>
        <v>2.3037252238147403E-14</v>
      </c>
    </row>
    <row r="114" spans="2:15" s="136" customFormat="1">
      <c r="B114" s="87" t="s">
        <v>1171</v>
      </c>
      <c r="C114" s="84" t="s">
        <v>1172</v>
      </c>
      <c r="D114" s="97" t="s">
        <v>127</v>
      </c>
      <c r="E114" s="97" t="s">
        <v>314</v>
      </c>
      <c r="F114" s="84" t="s">
        <v>1173</v>
      </c>
      <c r="G114" s="97" t="s">
        <v>482</v>
      </c>
      <c r="H114" s="97" t="s">
        <v>169</v>
      </c>
      <c r="I114" s="94">
        <v>7.3800000000000005E-4</v>
      </c>
      <c r="J114" s="96">
        <v>562.5</v>
      </c>
      <c r="K114" s="84"/>
      <c r="L114" s="94">
        <v>4.1529999999999999E-6</v>
      </c>
      <c r="M114" s="95">
        <v>5.6226973511533732E-11</v>
      </c>
      <c r="N114" s="95">
        <f t="shared" si="2"/>
        <v>2.2110416641599667E-4</v>
      </c>
      <c r="O114" s="95">
        <f>L114/'סכום נכסי הקרן'!$C$42</f>
        <v>1.9134741709005231E-11</v>
      </c>
    </row>
    <row r="115" spans="2:15" s="136" customFormat="1">
      <c r="B115" s="87" t="s">
        <v>1174</v>
      </c>
      <c r="C115" s="84" t="s">
        <v>1175</v>
      </c>
      <c r="D115" s="97" t="s">
        <v>127</v>
      </c>
      <c r="E115" s="97" t="s">
        <v>314</v>
      </c>
      <c r="F115" s="84" t="s">
        <v>1176</v>
      </c>
      <c r="G115" s="97" t="s">
        <v>482</v>
      </c>
      <c r="H115" s="97" t="s">
        <v>169</v>
      </c>
      <c r="I115" s="94">
        <v>1.6199999999999997E-3</v>
      </c>
      <c r="J115" s="96">
        <v>1795</v>
      </c>
      <c r="K115" s="84"/>
      <c r="L115" s="94">
        <v>2.9076000000000001E-5</v>
      </c>
      <c r="M115" s="95">
        <v>6.2972568799183456E-11</v>
      </c>
      <c r="N115" s="95">
        <f t="shared" si="2"/>
        <v>1.547995363041541E-3</v>
      </c>
      <c r="O115" s="95">
        <f>L115/'סכום נכסי הקרן'!$C$42</f>
        <v>1.3396622921527478E-10</v>
      </c>
    </row>
    <row r="116" spans="2:15" s="136" customFormat="1">
      <c r="B116" s="87" t="s">
        <v>1177</v>
      </c>
      <c r="C116" s="84" t="s">
        <v>1178</v>
      </c>
      <c r="D116" s="97" t="s">
        <v>127</v>
      </c>
      <c r="E116" s="97" t="s">
        <v>314</v>
      </c>
      <c r="F116" s="84" t="s">
        <v>1179</v>
      </c>
      <c r="G116" s="97" t="s">
        <v>1180</v>
      </c>
      <c r="H116" s="97" t="s">
        <v>169</v>
      </c>
      <c r="I116" s="94">
        <v>1.2446000000000002E-2</v>
      </c>
      <c r="J116" s="96">
        <v>163.1</v>
      </c>
      <c r="K116" s="84"/>
      <c r="L116" s="94">
        <v>2.0299E-5</v>
      </c>
      <c r="M116" s="95">
        <v>8.6530601756580969E-11</v>
      </c>
      <c r="N116" s="95">
        <f t="shared" si="2"/>
        <v>1.080711166404603E-3</v>
      </c>
      <c r="O116" s="95">
        <f>L116/'סכום נכסי הקרן'!$C$42</f>
        <v>9.352663663643082E-11</v>
      </c>
    </row>
    <row r="117" spans="2:15" s="136" customFormat="1">
      <c r="B117" s="87" t="s">
        <v>1181</v>
      </c>
      <c r="C117" s="84" t="s">
        <v>1182</v>
      </c>
      <c r="D117" s="97" t="s">
        <v>127</v>
      </c>
      <c r="E117" s="97" t="s">
        <v>314</v>
      </c>
      <c r="F117" s="84" t="s">
        <v>1183</v>
      </c>
      <c r="G117" s="97" t="s">
        <v>397</v>
      </c>
      <c r="H117" s="97" t="s">
        <v>169</v>
      </c>
      <c r="I117" s="94">
        <v>7.18E-4</v>
      </c>
      <c r="J117" s="96">
        <v>1462</v>
      </c>
      <c r="K117" s="84"/>
      <c r="L117" s="94">
        <v>1.0502E-5</v>
      </c>
      <c r="M117" s="95">
        <v>8.1175539390543543E-11</v>
      </c>
      <c r="N117" s="95">
        <f t="shared" si="2"/>
        <v>5.5912255133657525E-4</v>
      </c>
      <c r="O117" s="95">
        <f>L117/'סכום נכסי הקרן'!$C$42</f>
        <v>4.838744460100481E-11</v>
      </c>
    </row>
    <row r="118" spans="2:15" s="136" customFormat="1">
      <c r="B118" s="87" t="s">
        <v>1184</v>
      </c>
      <c r="C118" s="84" t="s">
        <v>1185</v>
      </c>
      <c r="D118" s="97" t="s">
        <v>127</v>
      </c>
      <c r="E118" s="97" t="s">
        <v>314</v>
      </c>
      <c r="F118" s="84" t="s">
        <v>1186</v>
      </c>
      <c r="G118" s="97" t="s">
        <v>192</v>
      </c>
      <c r="H118" s="97" t="s">
        <v>169</v>
      </c>
      <c r="I118" s="94">
        <v>3.7599999999999992E-4</v>
      </c>
      <c r="J118" s="96">
        <v>7473</v>
      </c>
      <c r="K118" s="84"/>
      <c r="L118" s="94">
        <v>2.8099999999999999E-5</v>
      </c>
      <c r="M118" s="95">
        <v>4.5588854010182308E-11</v>
      </c>
      <c r="N118" s="95">
        <f t="shared" si="2"/>
        <v>1.4960334881506155E-3</v>
      </c>
      <c r="O118" s="95">
        <f>L118/'סכום נכסי הקרן'!$C$42</f>
        <v>1.2946935757838839E-10</v>
      </c>
    </row>
    <row r="119" spans="2:15" s="136" customFormat="1">
      <c r="B119" s="87" t="s">
        <v>1187</v>
      </c>
      <c r="C119" s="84" t="s">
        <v>1188</v>
      </c>
      <c r="D119" s="97" t="s">
        <v>127</v>
      </c>
      <c r="E119" s="97" t="s">
        <v>314</v>
      </c>
      <c r="F119" s="84" t="s">
        <v>1189</v>
      </c>
      <c r="G119" s="97" t="s">
        <v>482</v>
      </c>
      <c r="H119" s="97" t="s">
        <v>169</v>
      </c>
      <c r="I119" s="94">
        <v>8.2799999999999992E-3</v>
      </c>
      <c r="J119" s="96">
        <v>585.5</v>
      </c>
      <c r="K119" s="84"/>
      <c r="L119" s="94">
        <v>4.8477999999999999E-5</v>
      </c>
      <c r="M119" s="95">
        <v>1.0611738394862554E-10</v>
      </c>
      <c r="N119" s="95">
        <f t="shared" si="2"/>
        <v>2.5809505850023324E-3</v>
      </c>
      <c r="O119" s="95">
        <f>L119/'סכום נכסי הקרן'!$C$42</f>
        <v>2.2335998280018195E-10</v>
      </c>
    </row>
    <row r="120" spans="2:15" s="136" customFormat="1">
      <c r="B120" s="87" t="s">
        <v>1190</v>
      </c>
      <c r="C120" s="84" t="s">
        <v>1191</v>
      </c>
      <c r="D120" s="97" t="s">
        <v>127</v>
      </c>
      <c r="E120" s="97" t="s">
        <v>314</v>
      </c>
      <c r="F120" s="84" t="s">
        <v>1192</v>
      </c>
      <c r="G120" s="97" t="s">
        <v>1062</v>
      </c>
      <c r="H120" s="97" t="s">
        <v>169</v>
      </c>
      <c r="I120" s="94">
        <v>5.0039999999999998E-3</v>
      </c>
      <c r="J120" s="96">
        <v>201.7</v>
      </c>
      <c r="K120" s="84"/>
      <c r="L120" s="94">
        <v>1.0094E-5</v>
      </c>
      <c r="M120" s="95">
        <v>1.7639164370602536E-11</v>
      </c>
      <c r="N120" s="95">
        <f t="shared" si="2"/>
        <v>5.3740078396413932E-4</v>
      </c>
      <c r="O120" s="95">
        <f>L120/'סכום נכסי הקרן'!$C$42</f>
        <v>4.6507604818371975E-11</v>
      </c>
    </row>
    <row r="121" spans="2:15" s="136" customFormat="1">
      <c r="B121" s="87" t="s">
        <v>1193</v>
      </c>
      <c r="C121" s="84" t="s">
        <v>1194</v>
      </c>
      <c r="D121" s="97" t="s">
        <v>127</v>
      </c>
      <c r="E121" s="97" t="s">
        <v>314</v>
      </c>
      <c r="F121" s="84" t="s">
        <v>1195</v>
      </c>
      <c r="G121" s="97" t="s">
        <v>482</v>
      </c>
      <c r="H121" s="97" t="s">
        <v>169</v>
      </c>
      <c r="I121" s="94">
        <v>1.9610000000000001E-3</v>
      </c>
      <c r="J121" s="96">
        <v>1134</v>
      </c>
      <c r="K121" s="84"/>
      <c r="L121" s="94">
        <v>2.2232999999999999E-5</v>
      </c>
      <c r="M121" s="95">
        <v>1.1674818500032892E-10</v>
      </c>
      <c r="N121" s="95">
        <f t="shared" si="2"/>
        <v>1.1836766029200225E-3</v>
      </c>
      <c r="O121" s="95">
        <f>L121/'סכום נכסי הקרן'!$C$42</f>
        <v>1.0243744580214624E-10</v>
      </c>
    </row>
    <row r="122" spans="2:15" s="136" customFormat="1">
      <c r="B122" s="87" t="s">
        <v>1196</v>
      </c>
      <c r="C122" s="84" t="s">
        <v>1197</v>
      </c>
      <c r="D122" s="97" t="s">
        <v>127</v>
      </c>
      <c r="E122" s="97" t="s">
        <v>314</v>
      </c>
      <c r="F122" s="84" t="s">
        <v>1198</v>
      </c>
      <c r="G122" s="97" t="s">
        <v>988</v>
      </c>
      <c r="H122" s="97" t="s">
        <v>169</v>
      </c>
      <c r="I122" s="94">
        <v>1.0132999999999998E-2</v>
      </c>
      <c r="J122" s="96">
        <v>10.1</v>
      </c>
      <c r="K122" s="84"/>
      <c r="L122" s="94">
        <v>1.023E-6</v>
      </c>
      <c r="M122" s="95">
        <v>2.4609329743957467E-11</v>
      </c>
      <c r="N122" s="95">
        <f>L122/$L$11</f>
        <v>5.4464137308828464E-5</v>
      </c>
      <c r="O122" s="95">
        <f>L122/'סכום נכסי הקרן'!$C$42</f>
        <v>4.7134218079249583E-12</v>
      </c>
    </row>
    <row r="123" spans="2:15" s="136" customFormat="1">
      <c r="B123" s="83"/>
      <c r="C123" s="84"/>
      <c r="D123" s="84"/>
      <c r="E123" s="84"/>
      <c r="F123" s="84"/>
      <c r="G123" s="84"/>
      <c r="H123" s="84"/>
      <c r="I123" s="94"/>
      <c r="J123" s="96"/>
      <c r="K123" s="84"/>
      <c r="L123" s="84"/>
      <c r="M123" s="84"/>
      <c r="N123" s="95"/>
      <c r="O123" s="84"/>
    </row>
    <row r="124" spans="2:15" s="136" customFormat="1">
      <c r="B124" s="81" t="s">
        <v>234</v>
      </c>
      <c r="C124" s="82"/>
      <c r="D124" s="82"/>
      <c r="E124" s="82"/>
      <c r="F124" s="82"/>
      <c r="G124" s="82"/>
      <c r="H124" s="82"/>
      <c r="I124" s="91"/>
      <c r="J124" s="93"/>
      <c r="K124" s="91">
        <v>6.8299999999999996E-7</v>
      </c>
      <c r="L124" s="91">
        <f>L125+L147</f>
        <v>2.0314029999999998E-3</v>
      </c>
      <c r="M124" s="82"/>
      <c r="N124" s="92">
        <f t="shared" ref="N124:N144" si="3">L124/$L$11</f>
        <v>0.10815113579820729</v>
      </c>
      <c r="O124" s="92">
        <f>L124/'סכום נכסי הקרן'!$C$42</f>
        <v>9.3595886616658683E-9</v>
      </c>
    </row>
    <row r="125" spans="2:15" s="136" customFormat="1">
      <c r="B125" s="102" t="s">
        <v>67</v>
      </c>
      <c r="C125" s="82"/>
      <c r="D125" s="82"/>
      <c r="E125" s="82"/>
      <c r="F125" s="82"/>
      <c r="G125" s="82"/>
      <c r="H125" s="82"/>
      <c r="I125" s="91"/>
      <c r="J125" s="93"/>
      <c r="K125" s="91">
        <v>6.8299999999999996E-7</v>
      </c>
      <c r="L125" s="91">
        <f>SUM(L126:L145)</f>
        <v>1.3774249999999998E-3</v>
      </c>
      <c r="M125" s="82"/>
      <c r="N125" s="92">
        <f t="shared" si="3"/>
        <v>7.3333591722984398E-2</v>
      </c>
      <c r="O125" s="92">
        <f>L125/'סכום נכסי הקרן'!$C$42</f>
        <v>6.3464174328260365E-9</v>
      </c>
    </row>
    <row r="126" spans="2:15" s="136" customFormat="1">
      <c r="B126" s="87" t="s">
        <v>1199</v>
      </c>
      <c r="C126" s="84" t="s">
        <v>1200</v>
      </c>
      <c r="D126" s="97" t="s">
        <v>1201</v>
      </c>
      <c r="E126" s="97" t="s">
        <v>1202</v>
      </c>
      <c r="F126" s="84" t="s">
        <v>1104</v>
      </c>
      <c r="G126" s="97" t="s">
        <v>197</v>
      </c>
      <c r="H126" s="97" t="s">
        <v>168</v>
      </c>
      <c r="I126" s="94">
        <v>2.0149999999999999E-3</v>
      </c>
      <c r="J126" s="96">
        <v>607</v>
      </c>
      <c r="K126" s="84"/>
      <c r="L126" s="94">
        <v>4.5851999999999994E-5</v>
      </c>
      <c r="M126" s="95">
        <v>5.981280047954727E-11</v>
      </c>
      <c r="N126" s="95">
        <f t="shared" si="3"/>
        <v>2.4411433273552321E-3</v>
      </c>
      <c r="O126" s="95">
        <f>L126/'סכום נכסי הקרן'!$C$42</f>
        <v>2.1126081792470692E-10</v>
      </c>
    </row>
    <row r="127" spans="2:15" s="136" customFormat="1">
      <c r="B127" s="87" t="s">
        <v>1203</v>
      </c>
      <c r="C127" s="84" t="s">
        <v>1204</v>
      </c>
      <c r="D127" s="97" t="s">
        <v>1205</v>
      </c>
      <c r="E127" s="97" t="s">
        <v>1202</v>
      </c>
      <c r="F127" s="84" t="s">
        <v>1206</v>
      </c>
      <c r="G127" s="97" t="s">
        <v>1207</v>
      </c>
      <c r="H127" s="97" t="s">
        <v>168</v>
      </c>
      <c r="I127" s="94">
        <v>3.9100000000000002E-4</v>
      </c>
      <c r="J127" s="96">
        <v>5858</v>
      </c>
      <c r="K127" s="94">
        <v>3.6600000000000002E-7</v>
      </c>
      <c r="L127" s="94">
        <v>8.6223999999999993E-5</v>
      </c>
      <c r="M127" s="95">
        <v>2.8013495340177151E-12</v>
      </c>
      <c r="N127" s="95">
        <f t="shared" si="3"/>
        <v>4.5905335047081381E-3</v>
      </c>
      <c r="O127" s="95">
        <f>L127/'סכום נכסי הקרן'!$C$42</f>
        <v>3.9727280739640432E-10</v>
      </c>
    </row>
    <row r="128" spans="2:15" s="136" customFormat="1">
      <c r="B128" s="87" t="s">
        <v>1208</v>
      </c>
      <c r="C128" s="84" t="s">
        <v>1209</v>
      </c>
      <c r="D128" s="97" t="s">
        <v>1201</v>
      </c>
      <c r="E128" s="97" t="s">
        <v>1202</v>
      </c>
      <c r="F128" s="84" t="s">
        <v>1210</v>
      </c>
      <c r="G128" s="97" t="s">
        <v>1207</v>
      </c>
      <c r="H128" s="97" t="s">
        <v>168</v>
      </c>
      <c r="I128" s="94">
        <v>2.7500000000000002E-4</v>
      </c>
      <c r="J128" s="96">
        <v>10265</v>
      </c>
      <c r="K128" s="84"/>
      <c r="L128" s="94">
        <v>1.0567E-4</v>
      </c>
      <c r="M128" s="95">
        <v>1.7604092712139913E-12</v>
      </c>
      <c r="N128" s="95">
        <f t="shared" si="3"/>
        <v>5.6258312702090942E-3</v>
      </c>
      <c r="O128" s="95">
        <f>L128/'סכום נכסי הקרן'!$C$42</f>
        <v>4.8686928880100722E-10</v>
      </c>
    </row>
    <row r="129" spans="2:15" s="136" customFormat="1">
      <c r="B129" s="87" t="s">
        <v>1211</v>
      </c>
      <c r="C129" s="84" t="s">
        <v>1212</v>
      </c>
      <c r="D129" s="97" t="s">
        <v>1201</v>
      </c>
      <c r="E129" s="97" t="s">
        <v>1202</v>
      </c>
      <c r="F129" s="84">
        <v>512291642</v>
      </c>
      <c r="G129" s="97" t="s">
        <v>1207</v>
      </c>
      <c r="H129" s="97" t="s">
        <v>168</v>
      </c>
      <c r="I129" s="94">
        <v>9.4999999999999992E-5</v>
      </c>
      <c r="J129" s="96">
        <v>7414</v>
      </c>
      <c r="K129" s="84"/>
      <c r="L129" s="94">
        <v>2.6398E-5</v>
      </c>
      <c r="M129" s="95">
        <v>2.6343956344237529E-12</v>
      </c>
      <c r="N129" s="95">
        <f t="shared" si="3"/>
        <v>1.4054196448469733E-3</v>
      </c>
      <c r="O129" s="95">
        <f>L129/'סכום נכסי הקרן'!$C$42</f>
        <v>1.2162747691652303E-10</v>
      </c>
    </row>
    <row r="130" spans="2:15" s="136" customFormat="1">
      <c r="B130" s="87" t="s">
        <v>1213</v>
      </c>
      <c r="C130" s="84" t="s">
        <v>1214</v>
      </c>
      <c r="D130" s="97" t="s">
        <v>1201</v>
      </c>
      <c r="E130" s="97" t="s">
        <v>1202</v>
      </c>
      <c r="F130" s="84" t="s">
        <v>1215</v>
      </c>
      <c r="G130" s="97" t="s">
        <v>1062</v>
      </c>
      <c r="H130" s="97" t="s">
        <v>168</v>
      </c>
      <c r="I130" s="94">
        <v>5.7899999999999998E-4</v>
      </c>
      <c r="J130" s="96">
        <v>754</v>
      </c>
      <c r="K130" s="84"/>
      <c r="L130" s="94">
        <v>1.6368E-5</v>
      </c>
      <c r="M130" s="95">
        <v>1.7426118374568726E-11</v>
      </c>
      <c r="N130" s="95">
        <f t="shared" si="3"/>
        <v>8.7142619694125542E-4</v>
      </c>
      <c r="O130" s="95">
        <f>L130/'סכום נכסי הקרן'!$C$42</f>
        <v>7.5414748926799333E-11</v>
      </c>
    </row>
    <row r="131" spans="2:15" s="136" customFormat="1">
      <c r="B131" s="87" t="s">
        <v>1216</v>
      </c>
      <c r="C131" s="84" t="s">
        <v>1217</v>
      </c>
      <c r="D131" s="97" t="s">
        <v>1201</v>
      </c>
      <c r="E131" s="97" t="s">
        <v>1202</v>
      </c>
      <c r="F131" s="84" t="s">
        <v>1218</v>
      </c>
      <c r="G131" s="97" t="s">
        <v>581</v>
      </c>
      <c r="H131" s="97" t="s">
        <v>168</v>
      </c>
      <c r="I131" s="94">
        <v>3.68E-4</v>
      </c>
      <c r="J131" s="96">
        <v>3206</v>
      </c>
      <c r="K131" s="94">
        <v>3.1699999999999999E-7</v>
      </c>
      <c r="L131" s="94">
        <v>4.4547999999999994E-5</v>
      </c>
      <c r="M131" s="95">
        <v>1.724331336638864E-11</v>
      </c>
      <c r="N131" s="95">
        <f t="shared" si="3"/>
        <v>2.3717188551648973E-3</v>
      </c>
      <c r="O131" s="95">
        <f>L131/'סכום נכסי הקרן'!$C$42</f>
        <v>2.0525270254099808E-10</v>
      </c>
    </row>
    <row r="132" spans="2:15" s="136" customFormat="1">
      <c r="B132" s="87" t="s">
        <v>1219</v>
      </c>
      <c r="C132" s="84" t="s">
        <v>1220</v>
      </c>
      <c r="D132" s="97" t="s">
        <v>1201</v>
      </c>
      <c r="E132" s="97" t="s">
        <v>1202</v>
      </c>
      <c r="F132" s="84" t="s">
        <v>1061</v>
      </c>
      <c r="G132" s="97" t="s">
        <v>1062</v>
      </c>
      <c r="H132" s="97" t="s">
        <v>168</v>
      </c>
      <c r="I132" s="94">
        <v>4.6199999999999995E-4</v>
      </c>
      <c r="J132" s="96">
        <v>500</v>
      </c>
      <c r="K132" s="84"/>
      <c r="L132" s="94">
        <v>8.6519999999999995E-6</v>
      </c>
      <c r="M132" s="95">
        <v>1.1473264797214886E-11</v>
      </c>
      <c r="N132" s="95">
        <f t="shared" si="3"/>
        <v>4.6062924339783368E-4</v>
      </c>
      <c r="O132" s="95">
        <f>L132/'סכום נכסי הקרן'!$C$42</f>
        <v>3.9863661272890263E-11</v>
      </c>
    </row>
    <row r="133" spans="2:15" s="136" customFormat="1">
      <c r="B133" s="87" t="s">
        <v>1221</v>
      </c>
      <c r="C133" s="84" t="s">
        <v>1222</v>
      </c>
      <c r="D133" s="97" t="s">
        <v>1201</v>
      </c>
      <c r="E133" s="97" t="s">
        <v>1202</v>
      </c>
      <c r="F133" s="84" t="s">
        <v>1223</v>
      </c>
      <c r="G133" s="97" t="s">
        <v>28</v>
      </c>
      <c r="H133" s="97" t="s">
        <v>168</v>
      </c>
      <c r="I133" s="94">
        <v>7.2900000000000005E-4</v>
      </c>
      <c r="J133" s="96">
        <v>1872</v>
      </c>
      <c r="K133" s="84"/>
      <c r="L133" s="94">
        <v>5.1131999999999998E-5</v>
      </c>
      <c r="M133" s="95">
        <v>2.0925477914665042E-11</v>
      </c>
      <c r="N133" s="95">
        <f t="shared" si="3"/>
        <v>2.722248552174992E-3</v>
      </c>
      <c r="O133" s="95">
        <f>L133/'סכום נכסי הקרן'!$C$42</f>
        <v>2.3558815628819061E-10</v>
      </c>
    </row>
    <row r="134" spans="2:15" s="136" customFormat="1">
      <c r="B134" s="87" t="s">
        <v>1224</v>
      </c>
      <c r="C134" s="84" t="s">
        <v>1225</v>
      </c>
      <c r="D134" s="97" t="s">
        <v>1201</v>
      </c>
      <c r="E134" s="97" t="s">
        <v>1202</v>
      </c>
      <c r="F134" s="84" t="s">
        <v>1226</v>
      </c>
      <c r="G134" s="97" t="s">
        <v>1227</v>
      </c>
      <c r="H134" s="97" t="s">
        <v>168</v>
      </c>
      <c r="I134" s="94">
        <v>1.9090000000000001E-3</v>
      </c>
      <c r="J134" s="96">
        <v>406</v>
      </c>
      <c r="K134" s="84"/>
      <c r="L134" s="94">
        <v>2.9051E-5</v>
      </c>
      <c r="M134" s="95">
        <v>7.0238467507754836E-11</v>
      </c>
      <c r="N134" s="95">
        <f t="shared" si="3"/>
        <v>1.5466643723937201E-3</v>
      </c>
      <c r="O134" s="95">
        <f>L134/'סכום נכסי הקרן'!$C$42</f>
        <v>1.3385104295408403E-10</v>
      </c>
    </row>
    <row r="135" spans="2:15" s="136" customFormat="1">
      <c r="B135" s="87" t="s">
        <v>1228</v>
      </c>
      <c r="C135" s="84" t="s">
        <v>1229</v>
      </c>
      <c r="D135" s="97" t="s">
        <v>1201</v>
      </c>
      <c r="E135" s="97" t="s">
        <v>1202</v>
      </c>
      <c r="F135" s="84" t="s">
        <v>1230</v>
      </c>
      <c r="G135" s="97" t="s">
        <v>940</v>
      </c>
      <c r="H135" s="97" t="s">
        <v>168</v>
      </c>
      <c r="I135" s="94">
        <v>2.3900000000000001E-4</v>
      </c>
      <c r="J135" s="96">
        <v>9238</v>
      </c>
      <c r="K135" s="84"/>
      <c r="L135" s="94">
        <v>8.2733999999999998E-5</v>
      </c>
      <c r="M135" s="95">
        <v>4.4655585018899495E-12</v>
      </c>
      <c r="N135" s="95">
        <f t="shared" si="3"/>
        <v>4.4047272102723497E-3</v>
      </c>
      <c r="O135" s="95">
        <f>L135/'סכום נכסי הקרן'!$C$42</f>
        <v>3.8119280533417744E-10</v>
      </c>
    </row>
    <row r="136" spans="2:15" s="136" customFormat="1">
      <c r="B136" s="87" t="s">
        <v>1231</v>
      </c>
      <c r="C136" s="84" t="s">
        <v>1232</v>
      </c>
      <c r="D136" s="97" t="s">
        <v>1201</v>
      </c>
      <c r="E136" s="97" t="s">
        <v>1202</v>
      </c>
      <c r="F136" s="84" t="s">
        <v>956</v>
      </c>
      <c r="G136" s="97" t="s">
        <v>197</v>
      </c>
      <c r="H136" s="97" t="s">
        <v>168</v>
      </c>
      <c r="I136" s="94">
        <v>1.1640000000000001E-3</v>
      </c>
      <c r="J136" s="96">
        <v>10821</v>
      </c>
      <c r="K136" s="84"/>
      <c r="L136" s="94">
        <v>4.7207300000000005E-4</v>
      </c>
      <c r="M136" s="95">
        <v>1.8820869912895918E-11</v>
      </c>
      <c r="N136" s="95">
        <f t="shared" si="3"/>
        <v>2.5132989923548954E-2</v>
      </c>
      <c r="O136" s="95">
        <f>L136/'סכום נכסי הקרן'!$C$42</f>
        <v>2.175052955163792E-9</v>
      </c>
    </row>
    <row r="137" spans="2:15" s="136" customFormat="1">
      <c r="B137" s="87" t="s">
        <v>1233</v>
      </c>
      <c r="C137" s="84" t="s">
        <v>1234</v>
      </c>
      <c r="D137" s="97" t="s">
        <v>1201</v>
      </c>
      <c r="E137" s="97" t="s">
        <v>1202</v>
      </c>
      <c r="F137" s="84" t="s">
        <v>1043</v>
      </c>
      <c r="G137" s="97" t="s">
        <v>940</v>
      </c>
      <c r="H137" s="97" t="s">
        <v>168</v>
      </c>
      <c r="I137" s="94">
        <v>8.5300000000000003E-4</v>
      </c>
      <c r="J137" s="96">
        <v>2278</v>
      </c>
      <c r="K137" s="84"/>
      <c r="L137" s="94">
        <v>7.2856000000000009E-5</v>
      </c>
      <c r="M137" s="95">
        <v>3.0388483812022613E-11</v>
      </c>
      <c r="N137" s="95">
        <f t="shared" si="3"/>
        <v>3.8788261855053829E-3</v>
      </c>
      <c r="O137" s="95">
        <f>L137/'סכום נכסי הקרן'!$C$42</f>
        <v>3.356804098124935E-10</v>
      </c>
    </row>
    <row r="138" spans="2:15" s="136" customFormat="1">
      <c r="B138" s="87" t="s">
        <v>1237</v>
      </c>
      <c r="C138" s="84" t="s">
        <v>1238</v>
      </c>
      <c r="D138" s="97" t="s">
        <v>1201</v>
      </c>
      <c r="E138" s="97" t="s">
        <v>1202</v>
      </c>
      <c r="F138" s="84" t="s">
        <v>850</v>
      </c>
      <c r="G138" s="97" t="s">
        <v>397</v>
      </c>
      <c r="H138" s="97" t="s">
        <v>168</v>
      </c>
      <c r="I138" s="94">
        <v>7.3999999999999996E-5</v>
      </c>
      <c r="J138" s="96">
        <v>472</v>
      </c>
      <c r="K138" s="84"/>
      <c r="L138" s="94">
        <v>1.308E-6</v>
      </c>
      <c r="M138" s="95">
        <v>4.5315156811569226E-13</v>
      </c>
      <c r="N138" s="95">
        <f t="shared" si="3"/>
        <v>6.9637430693985953E-5</v>
      </c>
      <c r="O138" s="95">
        <f>L138/'סכום נכסי הקרן'!$C$42</f>
        <v>6.0265451854993607E-12</v>
      </c>
    </row>
    <row r="139" spans="2:15" s="136" customFormat="1">
      <c r="B139" s="87" t="s">
        <v>1241</v>
      </c>
      <c r="C139" s="84" t="s">
        <v>1242</v>
      </c>
      <c r="D139" s="97" t="s">
        <v>130</v>
      </c>
      <c r="E139" s="97" t="s">
        <v>1202</v>
      </c>
      <c r="F139" s="84" t="s">
        <v>1170</v>
      </c>
      <c r="G139" s="97" t="s">
        <v>365</v>
      </c>
      <c r="H139" s="97" t="s">
        <v>171</v>
      </c>
      <c r="I139" s="94">
        <v>1.9000000000000001E-5</v>
      </c>
      <c r="J139" s="96">
        <v>35</v>
      </c>
      <c r="K139" s="84"/>
      <c r="L139" s="94">
        <v>3.1E-8</v>
      </c>
      <c r="M139" s="95">
        <v>2.7714556983535951E-12</v>
      </c>
      <c r="N139" s="95">
        <f t="shared" si="3"/>
        <v>1.6504284032978322E-6</v>
      </c>
      <c r="O139" s="95">
        <f>L139/'סכום נכסי הקרן'!$C$42</f>
        <v>1.428309638765139E-13</v>
      </c>
    </row>
    <row r="140" spans="2:15" s="136" customFormat="1">
      <c r="B140" s="87" t="s">
        <v>1243</v>
      </c>
      <c r="C140" s="84" t="s">
        <v>1244</v>
      </c>
      <c r="D140" s="97" t="s">
        <v>1201</v>
      </c>
      <c r="E140" s="97" t="s">
        <v>1202</v>
      </c>
      <c r="F140" s="84" t="s">
        <v>1192</v>
      </c>
      <c r="G140" s="97" t="s">
        <v>1062</v>
      </c>
      <c r="H140" s="97" t="s">
        <v>168</v>
      </c>
      <c r="I140" s="94">
        <v>3.8999999999999999E-4</v>
      </c>
      <c r="J140" s="96">
        <v>555</v>
      </c>
      <c r="K140" s="84"/>
      <c r="L140" s="94">
        <v>8.1110000000000008E-6</v>
      </c>
      <c r="M140" s="95">
        <v>1.3747550072014249E-11</v>
      </c>
      <c r="N140" s="95">
        <f t="shared" si="3"/>
        <v>4.3182660577899089E-4</v>
      </c>
      <c r="O140" s="95">
        <f>L140/'סכום נכסי הקרן'!$C$42</f>
        <v>3.737103058072272E-11</v>
      </c>
    </row>
    <row r="141" spans="2:15" s="136" customFormat="1">
      <c r="B141" s="87" t="s">
        <v>1247</v>
      </c>
      <c r="C141" s="84" t="s">
        <v>1248</v>
      </c>
      <c r="D141" s="97" t="s">
        <v>1201</v>
      </c>
      <c r="E141" s="97" t="s">
        <v>1202</v>
      </c>
      <c r="F141" s="84" t="s">
        <v>1249</v>
      </c>
      <c r="G141" s="97" t="s">
        <v>1250</v>
      </c>
      <c r="H141" s="97" t="s">
        <v>168</v>
      </c>
      <c r="I141" s="94">
        <v>4.9200000000000003E-4</v>
      </c>
      <c r="J141" s="96">
        <v>3510</v>
      </c>
      <c r="K141" s="84"/>
      <c r="L141" s="94">
        <v>6.4670000000000003E-5</v>
      </c>
      <c r="M141" s="95">
        <v>1.0753730500803635E-11</v>
      </c>
      <c r="N141" s="95">
        <f t="shared" si="3"/>
        <v>3.4430066077829292E-3</v>
      </c>
      <c r="O141" s="95">
        <f>L141/'סכום נכסי הקרן'!$C$42</f>
        <v>2.9796382044819854E-10</v>
      </c>
    </row>
    <row r="142" spans="2:15" s="136" customFormat="1">
      <c r="B142" s="87" t="s">
        <v>1251</v>
      </c>
      <c r="C142" s="84" t="s">
        <v>1252</v>
      </c>
      <c r="D142" s="97" t="s">
        <v>1201</v>
      </c>
      <c r="E142" s="97" t="s">
        <v>1202</v>
      </c>
      <c r="F142" s="84" t="s">
        <v>943</v>
      </c>
      <c r="G142" s="97" t="s">
        <v>482</v>
      </c>
      <c r="H142" s="97" t="s">
        <v>168</v>
      </c>
      <c r="I142" s="94">
        <v>2.8530000000000001E-3</v>
      </c>
      <c r="J142" s="96">
        <v>1542</v>
      </c>
      <c r="K142" s="84"/>
      <c r="L142" s="94">
        <v>1.6487499999999998E-4</v>
      </c>
      <c r="M142" s="95">
        <v>2.8005967927465402E-12</v>
      </c>
      <c r="N142" s="95">
        <f t="shared" si="3"/>
        <v>8.7778833223783881E-3</v>
      </c>
      <c r="O142" s="95">
        <f>L142/'סכום נכסי הקרן'!$C$42</f>
        <v>7.5965339255291053E-10</v>
      </c>
    </row>
    <row r="143" spans="2:15" s="136" customFormat="1">
      <c r="B143" s="87" t="s">
        <v>1253</v>
      </c>
      <c r="C143" s="84" t="s">
        <v>1254</v>
      </c>
      <c r="D143" s="97" t="s">
        <v>1201</v>
      </c>
      <c r="E143" s="97" t="s">
        <v>1202</v>
      </c>
      <c r="F143" s="84" t="s">
        <v>939</v>
      </c>
      <c r="G143" s="97" t="s">
        <v>940</v>
      </c>
      <c r="H143" s="97" t="s">
        <v>168</v>
      </c>
      <c r="I143" s="94">
        <v>7.0799999999999997E-4</v>
      </c>
      <c r="J143" s="96">
        <v>1474</v>
      </c>
      <c r="K143" s="84"/>
      <c r="L143" s="94">
        <v>3.9118000000000001E-5</v>
      </c>
      <c r="M143" s="95">
        <v>6.7441798370989082E-12</v>
      </c>
      <c r="N143" s="95">
        <f t="shared" si="3"/>
        <v>2.0826276864582128E-3</v>
      </c>
      <c r="O143" s="95">
        <f>L143/'סכום נכסי הקרן'!$C$42</f>
        <v>1.8023424661037002E-10</v>
      </c>
    </row>
    <row r="144" spans="2:15" s="136" customFormat="1">
      <c r="B144" s="87" t="s">
        <v>1255</v>
      </c>
      <c r="C144" s="84" t="s">
        <v>1256</v>
      </c>
      <c r="D144" s="97" t="s">
        <v>1201</v>
      </c>
      <c r="E144" s="97" t="s">
        <v>1202</v>
      </c>
      <c r="F144" s="84" t="s">
        <v>1257</v>
      </c>
      <c r="G144" s="97" t="s">
        <v>1207</v>
      </c>
      <c r="H144" s="97" t="s">
        <v>168</v>
      </c>
      <c r="I144" s="94">
        <v>7.0799999999999997E-4</v>
      </c>
      <c r="J144" s="96">
        <v>4231</v>
      </c>
      <c r="K144" s="84"/>
      <c r="L144" s="94">
        <v>9.9999999999999986E-10</v>
      </c>
      <c r="M144" s="95">
        <v>2.6354183672518886E-8</v>
      </c>
      <c r="N144" s="95">
        <f t="shared" si="3"/>
        <v>5.3239625912833287E-8</v>
      </c>
      <c r="O144" s="95">
        <f>L144/'סכום נכסי הקרן'!$C$42</f>
        <v>4.6074504476294796E-15</v>
      </c>
    </row>
    <row r="145" spans="2:15" s="136" customFormat="1">
      <c r="B145" s="87" t="s">
        <v>1258</v>
      </c>
      <c r="C145" s="84" t="s">
        <v>1259</v>
      </c>
      <c r="D145" s="97" t="s">
        <v>1201</v>
      </c>
      <c r="E145" s="97" t="s">
        <v>1202</v>
      </c>
      <c r="F145" s="84" t="s">
        <v>1260</v>
      </c>
      <c r="G145" s="97" t="s">
        <v>1207</v>
      </c>
      <c r="H145" s="97" t="s">
        <v>168</v>
      </c>
      <c r="I145" s="94">
        <v>1.7100000000000001E-4</v>
      </c>
      <c r="J145" s="96">
        <v>9034</v>
      </c>
      <c r="K145" s="84"/>
      <c r="L145" s="94">
        <v>5.7753000000000001E-5</v>
      </c>
      <c r="M145" s="95">
        <v>3.5367415429322472E-12</v>
      </c>
      <c r="N145" s="95">
        <f>L145/$L$11</f>
        <v>3.0747481153438616E-3</v>
      </c>
      <c r="O145" s="95">
        <f>L145/'סכום נכסי הקרן'!$C$42</f>
        <v>2.6609408570194537E-10</v>
      </c>
    </row>
    <row r="146" spans="2:15" s="136" customFormat="1">
      <c r="B146" s="83"/>
      <c r="C146" s="84"/>
      <c r="D146" s="84"/>
      <c r="E146" s="84"/>
      <c r="F146" s="84"/>
      <c r="G146" s="84"/>
      <c r="H146" s="84"/>
      <c r="I146" s="94"/>
      <c r="J146" s="96"/>
      <c r="K146" s="84"/>
      <c r="L146" s="84"/>
      <c r="M146" s="84"/>
      <c r="N146" s="95"/>
      <c r="O146" s="84"/>
    </row>
    <row r="147" spans="2:15" s="136" customFormat="1">
      <c r="B147" s="102" t="s">
        <v>66</v>
      </c>
      <c r="C147" s="82"/>
      <c r="D147" s="82"/>
      <c r="E147" s="82"/>
      <c r="F147" s="82"/>
      <c r="G147" s="82"/>
      <c r="H147" s="82"/>
      <c r="I147" s="91"/>
      <c r="J147" s="93"/>
      <c r="K147" s="82"/>
      <c r="L147" s="91">
        <f>SUM(L148:L154)</f>
        <v>6.5397799999999994E-4</v>
      </c>
      <c r="M147" s="82"/>
      <c r="N147" s="92">
        <f t="shared" ref="N147:N154" si="4">L147/$L$11</f>
        <v>3.4817544075222889E-2</v>
      </c>
      <c r="O147" s="92">
        <f>L147/'סכום נכסי הקרן'!$C$42</f>
        <v>3.0131712288398322E-9</v>
      </c>
    </row>
    <row r="148" spans="2:15" s="136" customFormat="1">
      <c r="B148" s="87" t="s">
        <v>1261</v>
      </c>
      <c r="C148" s="84" t="s">
        <v>1262</v>
      </c>
      <c r="D148" s="97" t="s">
        <v>130</v>
      </c>
      <c r="E148" s="97" t="s">
        <v>1202</v>
      </c>
      <c r="F148" s="84"/>
      <c r="G148" s="97" t="s">
        <v>1263</v>
      </c>
      <c r="H148" s="97" t="s">
        <v>171</v>
      </c>
      <c r="I148" s="94">
        <v>2.0999999999999999E-3</v>
      </c>
      <c r="J148" s="96">
        <v>628.29999999999995</v>
      </c>
      <c r="K148" s="84"/>
      <c r="L148" s="94">
        <v>6.3245999999999997E-5</v>
      </c>
      <c r="M148" s="95">
        <v>1.3711799636288637E-11</v>
      </c>
      <c r="N148" s="95">
        <f t="shared" si="4"/>
        <v>3.3671933804830544E-3</v>
      </c>
      <c r="O148" s="95">
        <f>L148/'סכום נכסי הקרן'!$C$42</f>
        <v>2.9140281101077413E-10</v>
      </c>
    </row>
    <row r="149" spans="2:15" s="136" customFormat="1">
      <c r="B149" s="87" t="s">
        <v>1264</v>
      </c>
      <c r="C149" s="84" t="s">
        <v>1265</v>
      </c>
      <c r="D149" s="97" t="s">
        <v>1201</v>
      </c>
      <c r="E149" s="97" t="s">
        <v>1202</v>
      </c>
      <c r="F149" s="84"/>
      <c r="G149" s="97" t="s">
        <v>1266</v>
      </c>
      <c r="H149" s="97" t="s">
        <v>168</v>
      </c>
      <c r="I149" s="94">
        <v>1.34E-3</v>
      </c>
      <c r="J149" s="96">
        <v>2740</v>
      </c>
      <c r="K149" s="84"/>
      <c r="L149" s="94">
        <v>1.3761200000000001E-4</v>
      </c>
      <c r="M149" s="95">
        <v>2.5987551640828704E-12</v>
      </c>
      <c r="N149" s="95">
        <f t="shared" si="4"/>
        <v>7.3264114011168157E-3</v>
      </c>
      <c r="O149" s="95">
        <f>L149/'סכום נכסי הקרן'!$C$42</f>
        <v>6.3404047099918811E-10</v>
      </c>
    </row>
    <row r="150" spans="2:15" s="136" customFormat="1">
      <c r="B150" s="87" t="s">
        <v>1235</v>
      </c>
      <c r="C150" s="84" t="s">
        <v>1236</v>
      </c>
      <c r="D150" s="97" t="s">
        <v>1205</v>
      </c>
      <c r="E150" s="97" t="s">
        <v>1202</v>
      </c>
      <c r="F150" s="84"/>
      <c r="G150" s="97" t="s">
        <v>1613</v>
      </c>
      <c r="H150" s="97" t="s">
        <v>168</v>
      </c>
      <c r="I150" s="94">
        <v>1.0189999999999999E-3</v>
      </c>
      <c r="J150" s="96">
        <v>5230</v>
      </c>
      <c r="K150" s="84"/>
      <c r="L150" s="94">
        <v>1.99815E-4</v>
      </c>
      <c r="M150" s="95">
        <v>2.0109518926629263E-11</v>
      </c>
      <c r="N150" s="95">
        <f>L150/$L$11</f>
        <v>1.0638075851772785E-2</v>
      </c>
      <c r="O150" s="95">
        <f>L150/'סכום נכסי הקרן'!$C$42</f>
        <v>9.2063771119308465E-10</v>
      </c>
    </row>
    <row r="151" spans="2:15" s="136" customFormat="1">
      <c r="B151" s="87" t="s">
        <v>1267</v>
      </c>
      <c r="C151" s="84" t="s">
        <v>1268</v>
      </c>
      <c r="D151" s="97" t="s">
        <v>1205</v>
      </c>
      <c r="E151" s="97" t="s">
        <v>1202</v>
      </c>
      <c r="F151" s="84"/>
      <c r="G151" s="97" t="s">
        <v>1269</v>
      </c>
      <c r="H151" s="97" t="s">
        <v>168</v>
      </c>
      <c r="I151" s="94">
        <v>6.3E-5</v>
      </c>
      <c r="J151" s="96">
        <v>18835</v>
      </c>
      <c r="K151" s="84"/>
      <c r="L151" s="94">
        <v>4.4192E-5</v>
      </c>
      <c r="M151" s="95">
        <v>6.6399053887258838E-13</v>
      </c>
      <c r="N151" s="95">
        <f t="shared" si="4"/>
        <v>2.3527655483399292E-3</v>
      </c>
      <c r="O151" s="95">
        <f>L151/'סכום נכסי הקרן'!$C$42</f>
        <v>2.03612450181642E-10</v>
      </c>
    </row>
    <row r="152" spans="2:15" s="136" customFormat="1">
      <c r="B152" s="87" t="s">
        <v>1239</v>
      </c>
      <c r="C152" s="84" t="s">
        <v>1240</v>
      </c>
      <c r="D152" s="97" t="s">
        <v>1201</v>
      </c>
      <c r="E152" s="97" t="s">
        <v>1202</v>
      </c>
      <c r="F152" s="84"/>
      <c r="G152" s="97" t="s">
        <v>912</v>
      </c>
      <c r="H152" s="97" t="s">
        <v>168</v>
      </c>
      <c r="I152" s="94">
        <v>7.5600000000000005E-4</v>
      </c>
      <c r="J152" s="96">
        <v>3875</v>
      </c>
      <c r="K152" s="84"/>
      <c r="L152" s="94">
        <v>1.09808E-4</v>
      </c>
      <c r="M152" s="95">
        <v>5.5646932988373384E-12</v>
      </c>
      <c r="N152" s="95">
        <f>L152/$L$11</f>
        <v>5.8461368422363987E-3</v>
      </c>
      <c r="O152" s="95">
        <f>L152/'סכום נכסי הקרן'!$C$42</f>
        <v>5.0593491875329802E-10</v>
      </c>
    </row>
    <row r="153" spans="2:15" s="136" customFormat="1">
      <c r="B153" s="87" t="s">
        <v>1245</v>
      </c>
      <c r="C153" s="84" t="s">
        <v>1246</v>
      </c>
      <c r="D153" s="97" t="s">
        <v>1201</v>
      </c>
      <c r="E153" s="97" t="s">
        <v>1202</v>
      </c>
      <c r="F153" s="84"/>
      <c r="G153" s="97" t="s">
        <v>1207</v>
      </c>
      <c r="H153" s="97" t="s">
        <v>168</v>
      </c>
      <c r="I153" s="94">
        <v>1.021E-3</v>
      </c>
      <c r="J153" s="96">
        <v>1103</v>
      </c>
      <c r="K153" s="84"/>
      <c r="L153" s="94">
        <v>4.2202999999999996E-5</v>
      </c>
      <c r="M153" s="95">
        <v>2.0503525210650629E-11</v>
      </c>
      <c r="N153" s="95">
        <f>L153/$L$11</f>
        <v>2.2468719323993033E-3</v>
      </c>
      <c r="O153" s="95">
        <f>L153/'סכום נכסי הקרן'!$C$42</f>
        <v>1.9444823124130694E-10</v>
      </c>
    </row>
    <row r="154" spans="2:15" s="136" customFormat="1">
      <c r="B154" s="87" t="s">
        <v>1270</v>
      </c>
      <c r="C154" s="84" t="s">
        <v>1271</v>
      </c>
      <c r="D154" s="97" t="s">
        <v>1201</v>
      </c>
      <c r="E154" s="97" t="s">
        <v>1202</v>
      </c>
      <c r="F154" s="84"/>
      <c r="G154" s="97" t="s">
        <v>1207</v>
      </c>
      <c r="H154" s="97" t="s">
        <v>168</v>
      </c>
      <c r="I154" s="94">
        <v>2.8800000000000001E-4</v>
      </c>
      <c r="J154" s="96">
        <v>5290</v>
      </c>
      <c r="K154" s="84"/>
      <c r="L154" s="94">
        <v>5.710200000000001E-5</v>
      </c>
      <c r="M154" s="95">
        <v>9.7744037079200473E-12</v>
      </c>
      <c r="N154" s="95">
        <f t="shared" si="4"/>
        <v>3.0400891188746074E-3</v>
      </c>
      <c r="O154" s="95">
        <f>L154/'סכום נכסי הקרן'!$C$42</f>
        <v>2.6309463546053863E-10</v>
      </c>
    </row>
    <row r="155" spans="2:15" s="136" customFormat="1">
      <c r="B155" s="142"/>
      <c r="C155" s="142"/>
      <c r="D155" s="142"/>
    </row>
    <row r="156" spans="2:15" s="136" customFormat="1">
      <c r="B156" s="142"/>
      <c r="C156" s="142"/>
      <c r="D156" s="142"/>
    </row>
    <row r="157" spans="2:15" s="136" customFormat="1">
      <c r="B157" s="142"/>
      <c r="C157" s="142"/>
      <c r="D157" s="142"/>
    </row>
    <row r="158" spans="2:15" s="136" customFormat="1">
      <c r="B158" s="139" t="s">
        <v>253</v>
      </c>
      <c r="C158" s="142"/>
      <c r="D158" s="142"/>
    </row>
    <row r="159" spans="2:15" s="136" customFormat="1">
      <c r="B159" s="139" t="s">
        <v>119</v>
      </c>
      <c r="C159" s="142"/>
      <c r="D159" s="142"/>
    </row>
    <row r="160" spans="2:15" s="136" customFormat="1">
      <c r="B160" s="139" t="s">
        <v>236</v>
      </c>
      <c r="C160" s="142"/>
      <c r="D160" s="142"/>
    </row>
    <row r="161" spans="2:4" s="136" customFormat="1">
      <c r="B161" s="139" t="s">
        <v>244</v>
      </c>
      <c r="C161" s="142"/>
      <c r="D161" s="142"/>
    </row>
    <row r="162" spans="2:4" s="136" customFormat="1">
      <c r="B162" s="139" t="s">
        <v>250</v>
      </c>
      <c r="C162" s="142"/>
      <c r="D162" s="142"/>
    </row>
    <row r="163" spans="2:4" s="136" customFormat="1">
      <c r="B163" s="142"/>
      <c r="C163" s="142"/>
      <c r="D163" s="142"/>
    </row>
    <row r="164" spans="2:4" s="136" customFormat="1">
      <c r="B164" s="142"/>
      <c r="C164" s="142"/>
      <c r="D164" s="142"/>
    </row>
    <row r="165" spans="2:4" s="136" customFormat="1">
      <c r="B165" s="142"/>
      <c r="C165" s="142"/>
      <c r="D165" s="142"/>
    </row>
    <row r="166" spans="2:4" s="136" customFormat="1">
      <c r="B166" s="142"/>
      <c r="C166" s="142"/>
      <c r="D166" s="142"/>
    </row>
    <row r="167" spans="2:4" s="136" customFormat="1">
      <c r="B167" s="142"/>
      <c r="C167" s="142"/>
      <c r="D167" s="142"/>
    </row>
    <row r="168" spans="2:4" s="136" customFormat="1">
      <c r="B168" s="142"/>
      <c r="C168" s="142"/>
      <c r="D168" s="142"/>
    </row>
    <row r="169" spans="2:4" s="136" customFormat="1">
      <c r="B169" s="142"/>
      <c r="C169" s="142"/>
      <c r="D169" s="142"/>
    </row>
    <row r="170" spans="2:4" s="136" customFormat="1">
      <c r="B170" s="142"/>
      <c r="C170" s="142"/>
      <c r="D170" s="142"/>
    </row>
    <row r="171" spans="2:4" s="136" customFormat="1">
      <c r="B171" s="142"/>
      <c r="C171" s="142"/>
      <c r="D171" s="142"/>
    </row>
    <row r="172" spans="2:4" s="136" customFormat="1">
      <c r="B172" s="142"/>
      <c r="C172" s="142"/>
      <c r="D172" s="142"/>
    </row>
    <row r="173" spans="2:4" s="136" customFormat="1">
      <c r="B173" s="142"/>
      <c r="C173" s="142"/>
      <c r="D173" s="142"/>
    </row>
    <row r="174" spans="2:4" s="136" customFormat="1">
      <c r="B174" s="142"/>
      <c r="C174" s="142"/>
      <c r="D174" s="142"/>
    </row>
    <row r="175" spans="2:4" s="136" customFormat="1">
      <c r="B175" s="142"/>
      <c r="C175" s="142"/>
      <c r="D175" s="142"/>
    </row>
    <row r="176" spans="2:4" s="136" customFormat="1">
      <c r="B176" s="142"/>
      <c r="C176" s="142"/>
      <c r="D176" s="142"/>
    </row>
    <row r="177" spans="2:4" s="136" customFormat="1">
      <c r="B177" s="142"/>
      <c r="C177" s="142"/>
      <c r="D177" s="142"/>
    </row>
    <row r="178" spans="2:4" s="136" customFormat="1">
      <c r="B178" s="142"/>
      <c r="C178" s="142"/>
      <c r="D178" s="142"/>
    </row>
    <row r="179" spans="2:4" s="136" customFormat="1">
      <c r="B179" s="142"/>
      <c r="C179" s="142"/>
      <c r="D179" s="142"/>
    </row>
    <row r="180" spans="2:4" s="136" customFormat="1">
      <c r="B180" s="142"/>
      <c r="C180" s="142"/>
      <c r="D180" s="142"/>
    </row>
    <row r="181" spans="2:4" s="136" customFormat="1">
      <c r="B181" s="142"/>
      <c r="C181" s="142"/>
      <c r="D181" s="142"/>
    </row>
    <row r="182" spans="2:4" s="136" customFormat="1">
      <c r="B182" s="142"/>
      <c r="C182" s="142"/>
      <c r="D182" s="142"/>
    </row>
    <row r="183" spans="2:4" s="136" customFormat="1">
      <c r="B183" s="142"/>
      <c r="C183" s="142"/>
      <c r="D183" s="142"/>
    </row>
    <row r="184" spans="2:4" s="136" customFormat="1">
      <c r="B184" s="142"/>
      <c r="C184" s="142"/>
      <c r="D184" s="142"/>
    </row>
    <row r="185" spans="2:4" s="136" customFormat="1">
      <c r="B185" s="142"/>
      <c r="C185" s="142"/>
      <c r="D185" s="142"/>
    </row>
    <row r="186" spans="2:4" s="136" customFormat="1">
      <c r="B186" s="142"/>
      <c r="C186" s="142"/>
      <c r="D186" s="142"/>
    </row>
    <row r="187" spans="2:4" s="136" customFormat="1">
      <c r="B187" s="142"/>
      <c r="C187" s="142"/>
      <c r="D187" s="142"/>
    </row>
    <row r="188" spans="2:4" s="136" customFormat="1">
      <c r="B188" s="142"/>
      <c r="C188" s="142"/>
      <c r="D188" s="142"/>
    </row>
    <row r="189" spans="2:4" s="136" customFormat="1">
      <c r="B189" s="142"/>
      <c r="C189" s="142"/>
      <c r="D189" s="142"/>
    </row>
    <row r="190" spans="2:4" s="136" customFormat="1">
      <c r="B190" s="142"/>
      <c r="C190" s="142"/>
      <c r="D190" s="142"/>
    </row>
    <row r="191" spans="2:4" s="136" customFormat="1">
      <c r="B191" s="142"/>
      <c r="C191" s="142"/>
      <c r="D191" s="142"/>
    </row>
    <row r="192" spans="2:4" s="136" customFormat="1">
      <c r="B192" s="142"/>
      <c r="C192" s="142"/>
      <c r="D192" s="142"/>
    </row>
    <row r="193" spans="2:4" s="136" customFormat="1">
      <c r="B193" s="142"/>
      <c r="C193" s="142"/>
      <c r="D193" s="142"/>
    </row>
    <row r="194" spans="2:4" s="136" customFormat="1">
      <c r="B194" s="142"/>
      <c r="C194" s="142"/>
      <c r="D194" s="142"/>
    </row>
    <row r="195" spans="2:4" s="136" customFormat="1">
      <c r="B195" s="142"/>
      <c r="C195" s="142"/>
      <c r="D195" s="142"/>
    </row>
    <row r="196" spans="2:4" s="136" customFormat="1">
      <c r="B196" s="142"/>
      <c r="C196" s="142"/>
      <c r="D196" s="142"/>
    </row>
    <row r="197" spans="2:4" s="136" customFormat="1">
      <c r="B197" s="142"/>
      <c r="C197" s="142"/>
      <c r="D197" s="142"/>
    </row>
    <row r="198" spans="2:4" s="136" customFormat="1">
      <c r="B198" s="142"/>
      <c r="C198" s="142"/>
      <c r="D198" s="142"/>
    </row>
    <row r="199" spans="2:4" s="136" customFormat="1">
      <c r="B199" s="142"/>
      <c r="C199" s="142"/>
      <c r="D199" s="142"/>
    </row>
    <row r="200" spans="2:4" s="136" customFormat="1">
      <c r="B200" s="142"/>
      <c r="C200" s="142"/>
      <c r="D200" s="142"/>
    </row>
    <row r="201" spans="2:4" s="136" customFormat="1">
      <c r="B201" s="142"/>
      <c r="C201" s="142"/>
      <c r="D201" s="142"/>
    </row>
    <row r="202" spans="2:4" s="136" customFormat="1">
      <c r="B202" s="142"/>
      <c r="C202" s="142"/>
      <c r="D202" s="142"/>
    </row>
    <row r="203" spans="2:4" s="136" customFormat="1">
      <c r="B203" s="142"/>
      <c r="C203" s="142"/>
      <c r="D203" s="142"/>
    </row>
    <row r="204" spans="2:4" s="136" customFormat="1">
      <c r="B204" s="142"/>
      <c r="C204" s="142"/>
      <c r="D204" s="142"/>
    </row>
    <row r="205" spans="2:4" s="136" customFormat="1">
      <c r="B205" s="142"/>
      <c r="C205" s="142"/>
      <c r="D205" s="142"/>
    </row>
    <row r="206" spans="2:4" s="136" customFormat="1">
      <c r="B206" s="142"/>
      <c r="C206" s="142"/>
      <c r="D206" s="142"/>
    </row>
    <row r="207" spans="2:4" s="136" customFormat="1">
      <c r="B207" s="142"/>
      <c r="C207" s="142"/>
      <c r="D207" s="142"/>
    </row>
    <row r="208" spans="2:4" s="136" customFormat="1">
      <c r="B208" s="142"/>
      <c r="C208" s="142"/>
      <c r="D208" s="142"/>
    </row>
    <row r="209" spans="2:4" s="136" customFormat="1">
      <c r="B209" s="142"/>
      <c r="C209" s="142"/>
      <c r="D209" s="142"/>
    </row>
    <row r="210" spans="2:4" s="136" customFormat="1">
      <c r="B210" s="142"/>
      <c r="C210" s="142"/>
      <c r="D210" s="142"/>
    </row>
    <row r="211" spans="2:4" s="136" customFormat="1">
      <c r="B211" s="142"/>
      <c r="C211" s="142"/>
      <c r="D211" s="142"/>
    </row>
    <row r="212" spans="2:4" s="136" customFormat="1">
      <c r="B212" s="142"/>
      <c r="C212" s="142"/>
      <c r="D212" s="142"/>
    </row>
    <row r="213" spans="2:4" s="136" customFormat="1">
      <c r="B213" s="142"/>
      <c r="C213" s="142"/>
      <c r="D213" s="142"/>
    </row>
    <row r="214" spans="2:4" s="136" customFormat="1">
      <c r="B214" s="142"/>
      <c r="C214" s="142"/>
      <c r="D214" s="142"/>
    </row>
    <row r="215" spans="2:4" s="136" customFormat="1">
      <c r="B215" s="142"/>
      <c r="C215" s="142"/>
      <c r="D215" s="142"/>
    </row>
    <row r="216" spans="2:4" s="136" customFormat="1">
      <c r="B216" s="142"/>
      <c r="C216" s="142"/>
      <c r="D216" s="142"/>
    </row>
    <row r="217" spans="2:4" s="136" customFormat="1">
      <c r="B217" s="142"/>
      <c r="C217" s="142"/>
      <c r="D217" s="142"/>
    </row>
    <row r="218" spans="2:4" s="136" customFormat="1">
      <c r="B218" s="142"/>
      <c r="C218" s="142"/>
      <c r="D218" s="142"/>
    </row>
    <row r="219" spans="2:4" s="136" customFormat="1">
      <c r="B219" s="142"/>
      <c r="C219" s="142"/>
      <c r="D219" s="142"/>
    </row>
    <row r="220" spans="2:4" s="136" customFormat="1">
      <c r="B220" s="142"/>
      <c r="C220" s="142"/>
      <c r="D220" s="142"/>
    </row>
    <row r="221" spans="2:4" s="136" customFormat="1">
      <c r="B221" s="142"/>
      <c r="C221" s="142"/>
      <c r="D221" s="142"/>
    </row>
    <row r="222" spans="2:4" s="136" customFormat="1">
      <c r="B222" s="142"/>
      <c r="C222" s="142"/>
      <c r="D222" s="142"/>
    </row>
    <row r="223" spans="2:4" s="136" customFormat="1">
      <c r="B223" s="142"/>
      <c r="C223" s="142"/>
      <c r="D223" s="142"/>
    </row>
    <row r="224" spans="2:4" s="136" customFormat="1">
      <c r="B224" s="142"/>
      <c r="C224" s="142"/>
      <c r="D224" s="142"/>
    </row>
    <row r="225" spans="2:4" s="136" customFormat="1">
      <c r="B225" s="142"/>
      <c r="C225" s="142"/>
      <c r="D225" s="142"/>
    </row>
    <row r="226" spans="2:4" s="136" customFormat="1">
      <c r="B226" s="142"/>
      <c r="C226" s="142"/>
      <c r="D226" s="142"/>
    </row>
    <row r="227" spans="2:4" s="136" customFormat="1">
      <c r="B227" s="142"/>
      <c r="C227" s="142"/>
      <c r="D227" s="142"/>
    </row>
    <row r="228" spans="2:4" s="136" customFormat="1">
      <c r="B228" s="142"/>
      <c r="C228" s="142"/>
      <c r="D228" s="142"/>
    </row>
    <row r="229" spans="2:4" s="136" customFormat="1">
      <c r="B229" s="142"/>
      <c r="C229" s="142"/>
      <c r="D229" s="142"/>
    </row>
    <row r="230" spans="2:4" s="136" customFormat="1">
      <c r="B230" s="142"/>
      <c r="C230" s="142"/>
      <c r="D230" s="142"/>
    </row>
    <row r="231" spans="2:4" s="136" customFormat="1">
      <c r="B231" s="142"/>
      <c r="C231" s="142"/>
      <c r="D231" s="142"/>
    </row>
    <row r="232" spans="2:4" s="136" customFormat="1">
      <c r="B232" s="142"/>
      <c r="C232" s="142"/>
      <c r="D232" s="142"/>
    </row>
    <row r="233" spans="2:4" s="136" customFormat="1">
      <c r="B233" s="142"/>
      <c r="C233" s="142"/>
      <c r="D233" s="142"/>
    </row>
    <row r="234" spans="2:4" s="136" customFormat="1">
      <c r="B234" s="142"/>
      <c r="C234" s="142"/>
      <c r="D234" s="142"/>
    </row>
    <row r="235" spans="2:4" s="136" customFormat="1">
      <c r="B235" s="142"/>
      <c r="C235" s="142"/>
      <c r="D235" s="142"/>
    </row>
    <row r="236" spans="2:4" s="136" customFormat="1">
      <c r="B236" s="142"/>
      <c r="C236" s="142"/>
      <c r="D236" s="142"/>
    </row>
    <row r="237" spans="2:4" s="136" customFormat="1">
      <c r="B237" s="142"/>
      <c r="C237" s="142"/>
      <c r="D237" s="142"/>
    </row>
    <row r="238" spans="2:4" s="136" customFormat="1">
      <c r="B238" s="142"/>
      <c r="C238" s="142"/>
      <c r="D238" s="142"/>
    </row>
    <row r="239" spans="2:4" s="136" customFormat="1">
      <c r="B239" s="142"/>
      <c r="C239" s="142"/>
      <c r="D239" s="142"/>
    </row>
    <row r="240" spans="2:4" s="136" customFormat="1">
      <c r="B240" s="142"/>
      <c r="C240" s="142"/>
      <c r="D240" s="142"/>
    </row>
    <row r="241" spans="2:4" s="136" customFormat="1">
      <c r="B241" s="142"/>
      <c r="C241" s="142"/>
      <c r="D241" s="142"/>
    </row>
    <row r="242" spans="2:4" s="136" customFormat="1">
      <c r="B242" s="142"/>
      <c r="C242" s="142"/>
      <c r="D242" s="142"/>
    </row>
    <row r="243" spans="2:4" s="136" customFormat="1">
      <c r="B243" s="142"/>
      <c r="C243" s="142"/>
      <c r="D243" s="142"/>
    </row>
    <row r="244" spans="2:4" s="136" customFormat="1">
      <c r="B244" s="142"/>
      <c r="C244" s="142"/>
      <c r="D244" s="142"/>
    </row>
    <row r="245" spans="2:4" s="136" customFormat="1">
      <c r="B245" s="142"/>
      <c r="C245" s="142"/>
      <c r="D245" s="142"/>
    </row>
    <row r="246" spans="2:4" s="136" customFormat="1">
      <c r="B246" s="142"/>
      <c r="C246" s="142"/>
      <c r="D246" s="142"/>
    </row>
    <row r="247" spans="2:4" s="136" customFormat="1">
      <c r="B247" s="142"/>
      <c r="C247" s="142"/>
      <c r="D247" s="142"/>
    </row>
    <row r="248" spans="2:4" s="136" customFormat="1">
      <c r="B248" s="142"/>
      <c r="C248" s="142"/>
      <c r="D248" s="142"/>
    </row>
    <row r="249" spans="2:4" s="136" customFormat="1">
      <c r="B249" s="142"/>
      <c r="C249" s="142"/>
      <c r="D249" s="142"/>
    </row>
    <row r="250" spans="2:4" s="136" customFormat="1">
      <c r="B250" s="142"/>
      <c r="C250" s="142"/>
      <c r="D250" s="142"/>
    </row>
    <row r="251" spans="2:4" s="136" customFormat="1">
      <c r="B251" s="142"/>
      <c r="C251" s="142"/>
      <c r="D251" s="142"/>
    </row>
    <row r="252" spans="2:4" s="136" customFormat="1">
      <c r="B252" s="142"/>
      <c r="C252" s="142"/>
      <c r="D252" s="142"/>
    </row>
    <row r="253" spans="2:4" s="136" customFormat="1">
      <c r="B253" s="142"/>
      <c r="C253" s="142"/>
      <c r="D253" s="142"/>
    </row>
    <row r="254" spans="2:4" s="136" customFormat="1">
      <c r="B254" s="142"/>
      <c r="C254" s="142"/>
      <c r="D254" s="142"/>
    </row>
    <row r="255" spans="2:4" s="136" customFormat="1">
      <c r="B255" s="142"/>
      <c r="C255" s="142"/>
      <c r="D255" s="142"/>
    </row>
    <row r="256" spans="2:4" s="136" customFormat="1">
      <c r="B256" s="142"/>
      <c r="C256" s="142"/>
      <c r="D256" s="142"/>
    </row>
    <row r="257" spans="2:4" s="136" customFormat="1">
      <c r="B257" s="142"/>
      <c r="C257" s="142"/>
      <c r="D257" s="142"/>
    </row>
    <row r="258" spans="2:4" s="136" customFormat="1">
      <c r="B258" s="142"/>
      <c r="C258" s="142"/>
      <c r="D258" s="142"/>
    </row>
    <row r="259" spans="2:4" s="136" customFormat="1">
      <c r="B259" s="142"/>
      <c r="C259" s="142"/>
      <c r="D259" s="142"/>
    </row>
    <row r="260" spans="2:4" s="136" customFormat="1">
      <c r="B260" s="142"/>
      <c r="C260" s="142"/>
      <c r="D260" s="142"/>
    </row>
    <row r="261" spans="2:4" s="136" customFormat="1">
      <c r="B261" s="142"/>
      <c r="C261" s="142"/>
      <c r="D261" s="142"/>
    </row>
    <row r="262" spans="2:4" s="136" customFormat="1">
      <c r="B262" s="142"/>
      <c r="C262" s="142"/>
      <c r="D262" s="142"/>
    </row>
    <row r="263" spans="2:4" s="136" customFormat="1">
      <c r="B263" s="142"/>
      <c r="C263" s="142"/>
      <c r="D263" s="142"/>
    </row>
    <row r="264" spans="2:4" s="136" customFormat="1">
      <c r="B264" s="142"/>
      <c r="C264" s="142"/>
      <c r="D264" s="142"/>
    </row>
    <row r="265" spans="2:4" s="136" customFormat="1">
      <c r="B265" s="142"/>
      <c r="C265" s="142"/>
      <c r="D265" s="142"/>
    </row>
    <row r="266" spans="2:4" s="136" customFormat="1">
      <c r="B266" s="142"/>
      <c r="C266" s="142"/>
      <c r="D266" s="142"/>
    </row>
    <row r="267" spans="2:4" s="136" customFormat="1">
      <c r="B267" s="142"/>
      <c r="C267" s="142"/>
      <c r="D267" s="142"/>
    </row>
    <row r="268" spans="2:4" s="136" customFormat="1">
      <c r="B268" s="142"/>
      <c r="C268" s="142"/>
      <c r="D268" s="142"/>
    </row>
    <row r="269" spans="2:4" s="136" customFormat="1">
      <c r="B269" s="142"/>
      <c r="C269" s="142"/>
      <c r="D269" s="142"/>
    </row>
    <row r="270" spans="2:4" s="136" customFormat="1">
      <c r="B270" s="142"/>
      <c r="C270" s="142"/>
      <c r="D270" s="142"/>
    </row>
    <row r="271" spans="2:4" s="136" customFormat="1">
      <c r="B271" s="142"/>
      <c r="C271" s="142"/>
      <c r="D271" s="142"/>
    </row>
    <row r="272" spans="2:4" s="136" customFormat="1">
      <c r="B272" s="142"/>
      <c r="C272" s="142"/>
      <c r="D272" s="142"/>
    </row>
    <row r="273" spans="2:4" s="136" customFormat="1">
      <c r="B273" s="143"/>
      <c r="C273" s="142"/>
      <c r="D273" s="142"/>
    </row>
    <row r="274" spans="2:4" s="136" customFormat="1">
      <c r="B274" s="143"/>
      <c r="C274" s="142"/>
      <c r="D274" s="142"/>
    </row>
    <row r="275" spans="2:4" s="136" customFormat="1">
      <c r="B275" s="140"/>
      <c r="C275" s="142"/>
      <c r="D275" s="142"/>
    </row>
    <row r="276" spans="2:4" s="136" customFormat="1">
      <c r="B276" s="142"/>
      <c r="C276" s="142"/>
      <c r="D276" s="142"/>
    </row>
    <row r="277" spans="2:4" s="136" customFormat="1">
      <c r="B277" s="142"/>
      <c r="C277" s="142"/>
      <c r="D277" s="142"/>
    </row>
    <row r="278" spans="2:4" s="136" customFormat="1">
      <c r="B278" s="142"/>
      <c r="C278" s="142"/>
      <c r="D278" s="142"/>
    </row>
    <row r="279" spans="2:4" s="136" customFormat="1">
      <c r="B279" s="142"/>
      <c r="C279" s="142"/>
      <c r="D279" s="142"/>
    </row>
    <row r="280" spans="2:4" s="136" customFormat="1">
      <c r="B280" s="142"/>
      <c r="C280" s="142"/>
      <c r="D280" s="142"/>
    </row>
    <row r="281" spans="2:4" s="136" customFormat="1">
      <c r="B281" s="142"/>
      <c r="C281" s="142"/>
      <c r="D281" s="142"/>
    </row>
    <row r="282" spans="2:4" s="136" customFormat="1">
      <c r="B282" s="142"/>
      <c r="C282" s="142"/>
      <c r="D282" s="142"/>
    </row>
    <row r="283" spans="2:4" s="136" customFormat="1">
      <c r="B283" s="142"/>
      <c r="C283" s="142"/>
      <c r="D283" s="142"/>
    </row>
    <row r="284" spans="2:4" s="136" customFormat="1">
      <c r="B284" s="142"/>
      <c r="C284" s="142"/>
      <c r="D284" s="142"/>
    </row>
    <row r="285" spans="2:4" s="136" customFormat="1">
      <c r="B285" s="142"/>
      <c r="C285" s="142"/>
      <c r="D285" s="142"/>
    </row>
    <row r="286" spans="2:4" s="136" customFormat="1">
      <c r="B286" s="142"/>
      <c r="C286" s="142"/>
      <c r="D286" s="142"/>
    </row>
    <row r="287" spans="2:4" s="136" customFormat="1">
      <c r="B287" s="142"/>
      <c r="C287" s="142"/>
      <c r="D287" s="142"/>
    </row>
    <row r="288" spans="2:4" s="136" customFormat="1">
      <c r="B288" s="142"/>
      <c r="C288" s="142"/>
      <c r="D288" s="142"/>
    </row>
    <row r="289" spans="2:4" s="136" customFormat="1">
      <c r="B289" s="142"/>
      <c r="C289" s="142"/>
      <c r="D289" s="142"/>
    </row>
    <row r="290" spans="2:4" s="136" customFormat="1">
      <c r="B290" s="142"/>
      <c r="C290" s="142"/>
      <c r="D290" s="142"/>
    </row>
    <row r="291" spans="2:4" s="136" customFormat="1">
      <c r="B291" s="142"/>
      <c r="C291" s="142"/>
      <c r="D291" s="142"/>
    </row>
    <row r="292" spans="2:4" s="136" customFormat="1">
      <c r="B292" s="142"/>
      <c r="C292" s="142"/>
      <c r="D292" s="142"/>
    </row>
    <row r="293" spans="2:4" s="136" customFormat="1">
      <c r="B293" s="142"/>
      <c r="C293" s="142"/>
      <c r="D293" s="142"/>
    </row>
    <row r="294" spans="2:4" s="136" customFormat="1">
      <c r="B294" s="143"/>
      <c r="C294" s="142"/>
      <c r="D294" s="142"/>
    </row>
    <row r="295" spans="2:4" s="136" customFormat="1">
      <c r="B295" s="143"/>
      <c r="C295" s="142"/>
      <c r="D295" s="142"/>
    </row>
    <row r="296" spans="2:4" s="136" customFormat="1">
      <c r="B296" s="140"/>
      <c r="C296" s="142"/>
      <c r="D296" s="142"/>
    </row>
    <row r="297" spans="2:4" s="136" customFormat="1">
      <c r="B297" s="142"/>
      <c r="C297" s="142"/>
      <c r="D297" s="142"/>
    </row>
    <row r="298" spans="2:4" s="136" customFormat="1">
      <c r="B298" s="142"/>
      <c r="C298" s="142"/>
      <c r="D298" s="142"/>
    </row>
    <row r="299" spans="2:4" s="136" customFormat="1">
      <c r="B299" s="142"/>
      <c r="C299" s="142"/>
      <c r="D299" s="142"/>
    </row>
    <row r="300" spans="2:4" s="136" customFormat="1">
      <c r="B300" s="142"/>
      <c r="C300" s="142"/>
      <c r="D300" s="142"/>
    </row>
    <row r="301" spans="2:4" s="136" customFormat="1">
      <c r="B301" s="142"/>
      <c r="C301" s="142"/>
      <c r="D301" s="142"/>
    </row>
    <row r="302" spans="2:4" s="136" customFormat="1">
      <c r="B302" s="142"/>
      <c r="C302" s="142"/>
      <c r="D302" s="142"/>
    </row>
    <row r="303" spans="2:4" s="136" customFormat="1">
      <c r="B303" s="142"/>
      <c r="C303" s="142"/>
      <c r="D303" s="142"/>
    </row>
    <row r="304" spans="2:4" s="136" customFormat="1">
      <c r="B304" s="142"/>
      <c r="C304" s="142"/>
      <c r="D304" s="142"/>
    </row>
    <row r="305" spans="2:4" s="136" customFormat="1">
      <c r="B305" s="142"/>
      <c r="C305" s="142"/>
      <c r="D305" s="142"/>
    </row>
    <row r="306" spans="2:4" s="136" customFormat="1">
      <c r="B306" s="142"/>
      <c r="C306" s="142"/>
      <c r="D306" s="142"/>
    </row>
    <row r="307" spans="2:4" s="136" customFormat="1">
      <c r="B307" s="142"/>
      <c r="C307" s="142"/>
      <c r="D307" s="142"/>
    </row>
    <row r="308" spans="2:4" s="136" customFormat="1">
      <c r="B308" s="142"/>
      <c r="C308" s="142"/>
      <c r="D308" s="142"/>
    </row>
    <row r="309" spans="2:4" s="136" customFormat="1">
      <c r="B309" s="142"/>
      <c r="C309" s="142"/>
      <c r="D309" s="142"/>
    </row>
    <row r="310" spans="2:4" s="136" customFormat="1">
      <c r="B310" s="142"/>
      <c r="C310" s="142"/>
      <c r="D310" s="142"/>
    </row>
    <row r="311" spans="2:4" s="136" customFormat="1">
      <c r="B311" s="142"/>
      <c r="C311" s="142"/>
      <c r="D311" s="142"/>
    </row>
    <row r="312" spans="2:4" s="136" customFormat="1">
      <c r="B312" s="142"/>
      <c r="C312" s="142"/>
      <c r="D312" s="142"/>
    </row>
    <row r="313" spans="2:4" s="136" customFormat="1">
      <c r="B313" s="142"/>
      <c r="C313" s="142"/>
      <c r="D313" s="142"/>
    </row>
    <row r="314" spans="2:4" s="136" customFormat="1">
      <c r="B314" s="142"/>
      <c r="C314" s="142"/>
      <c r="D314" s="142"/>
    </row>
    <row r="315" spans="2:4" s="136" customFormat="1">
      <c r="B315" s="142"/>
      <c r="C315" s="142"/>
      <c r="D315" s="142"/>
    </row>
    <row r="316" spans="2:4" s="136" customFormat="1">
      <c r="B316" s="142"/>
      <c r="C316" s="142"/>
      <c r="D316" s="142"/>
    </row>
    <row r="317" spans="2:4" s="136" customFormat="1">
      <c r="B317" s="142"/>
      <c r="C317" s="142"/>
      <c r="D317" s="142"/>
    </row>
    <row r="318" spans="2:4" s="136" customFormat="1">
      <c r="B318" s="142"/>
      <c r="C318" s="142"/>
      <c r="D318" s="142"/>
    </row>
    <row r="319" spans="2:4" s="136" customFormat="1">
      <c r="B319" s="142"/>
      <c r="C319" s="142"/>
      <c r="D319" s="142"/>
    </row>
    <row r="320" spans="2:4" s="136" customFormat="1">
      <c r="B320" s="142"/>
      <c r="C320" s="142"/>
      <c r="D320" s="142"/>
    </row>
    <row r="321" spans="2:4" s="136" customFormat="1">
      <c r="B321" s="142"/>
      <c r="C321" s="142"/>
      <c r="D321" s="142"/>
    </row>
    <row r="322" spans="2:4" s="136" customFormat="1">
      <c r="B322" s="142"/>
      <c r="C322" s="142"/>
      <c r="D322" s="142"/>
    </row>
    <row r="323" spans="2:4" s="136" customFormat="1">
      <c r="B323" s="142"/>
      <c r="C323" s="142"/>
      <c r="D323" s="142"/>
    </row>
    <row r="324" spans="2:4" s="136" customFormat="1">
      <c r="B324" s="142"/>
      <c r="C324" s="142"/>
      <c r="D324" s="142"/>
    </row>
    <row r="325" spans="2:4" s="136" customFormat="1">
      <c r="B325" s="142"/>
      <c r="C325" s="142"/>
      <c r="D325" s="142"/>
    </row>
    <row r="326" spans="2:4" s="136" customFormat="1">
      <c r="B326" s="142"/>
      <c r="C326" s="142"/>
      <c r="D326" s="142"/>
    </row>
    <row r="327" spans="2:4" s="136" customFormat="1">
      <c r="B327" s="142"/>
      <c r="C327" s="142"/>
      <c r="D327" s="142"/>
    </row>
    <row r="328" spans="2:4" s="136" customFormat="1">
      <c r="B328" s="142"/>
      <c r="C328" s="142"/>
      <c r="D328" s="142"/>
    </row>
    <row r="329" spans="2:4" s="136" customFormat="1">
      <c r="B329" s="142"/>
      <c r="C329" s="142"/>
      <c r="D329" s="142"/>
    </row>
    <row r="330" spans="2:4" s="136" customFormat="1">
      <c r="B330" s="142"/>
      <c r="C330" s="142"/>
      <c r="D330" s="142"/>
    </row>
    <row r="331" spans="2:4" s="136" customFormat="1">
      <c r="B331" s="142"/>
      <c r="C331" s="142"/>
      <c r="D331" s="142"/>
    </row>
    <row r="332" spans="2:4" s="136" customFormat="1">
      <c r="B332" s="142"/>
      <c r="C332" s="142"/>
      <c r="D332" s="142"/>
    </row>
    <row r="333" spans="2:4" s="136" customFormat="1">
      <c r="B333" s="142"/>
      <c r="C333" s="142"/>
      <c r="D333" s="142"/>
    </row>
    <row r="334" spans="2:4" s="136" customFormat="1">
      <c r="B334" s="142"/>
      <c r="C334" s="142"/>
      <c r="D334" s="142"/>
    </row>
    <row r="335" spans="2:4" s="136" customFormat="1">
      <c r="B335" s="142"/>
      <c r="C335" s="142"/>
      <c r="D335" s="142"/>
    </row>
    <row r="336" spans="2:4" s="136" customFormat="1">
      <c r="B336" s="142"/>
      <c r="C336" s="142"/>
      <c r="D336" s="142"/>
    </row>
    <row r="337" spans="2:4" s="136" customFormat="1">
      <c r="B337" s="142"/>
      <c r="C337" s="142"/>
      <c r="D337" s="142"/>
    </row>
    <row r="338" spans="2:4" s="136" customFormat="1">
      <c r="B338" s="142"/>
      <c r="C338" s="142"/>
      <c r="D338" s="142"/>
    </row>
    <row r="339" spans="2:4" s="136" customFormat="1">
      <c r="B339" s="142"/>
      <c r="C339" s="142"/>
      <c r="D339" s="142"/>
    </row>
    <row r="340" spans="2:4" s="136" customFormat="1">
      <c r="B340" s="142"/>
      <c r="C340" s="142"/>
      <c r="D340" s="142"/>
    </row>
    <row r="341" spans="2:4" s="136" customFormat="1">
      <c r="B341" s="142"/>
      <c r="C341" s="142"/>
      <c r="D341" s="142"/>
    </row>
    <row r="342" spans="2:4" s="136" customFormat="1">
      <c r="B342" s="142"/>
      <c r="C342" s="142"/>
      <c r="D342" s="142"/>
    </row>
    <row r="343" spans="2:4" s="136" customFormat="1">
      <c r="B343" s="142"/>
      <c r="C343" s="142"/>
      <c r="D343" s="142"/>
    </row>
    <row r="344" spans="2:4" s="136" customFormat="1">
      <c r="B344" s="142"/>
      <c r="C344" s="142"/>
      <c r="D344" s="142"/>
    </row>
    <row r="345" spans="2:4" s="136" customFormat="1">
      <c r="B345" s="142"/>
      <c r="C345" s="142"/>
      <c r="D345" s="142"/>
    </row>
    <row r="346" spans="2:4" s="136" customFormat="1">
      <c r="B346" s="142"/>
      <c r="C346" s="142"/>
      <c r="D346" s="142"/>
    </row>
    <row r="347" spans="2:4" s="136" customFormat="1">
      <c r="B347" s="142"/>
      <c r="C347" s="142"/>
      <c r="D347" s="142"/>
    </row>
    <row r="348" spans="2:4" s="136" customFormat="1">
      <c r="B348" s="142"/>
      <c r="C348" s="142"/>
      <c r="D348" s="142"/>
    </row>
    <row r="349" spans="2:4" s="136" customFormat="1">
      <c r="B349" s="142"/>
      <c r="C349" s="142"/>
      <c r="D349" s="142"/>
    </row>
    <row r="350" spans="2:4" s="136" customFormat="1">
      <c r="B350" s="142"/>
      <c r="C350" s="142"/>
      <c r="D350" s="142"/>
    </row>
    <row r="351" spans="2:4" s="136" customFormat="1">
      <c r="B351" s="142"/>
      <c r="C351" s="142"/>
      <c r="D351" s="142"/>
    </row>
    <row r="352" spans="2:4" s="136" customFormat="1">
      <c r="B352" s="142"/>
      <c r="C352" s="142"/>
      <c r="D352" s="142"/>
    </row>
    <row r="353" spans="2:7" s="136" customFormat="1">
      <c r="B353" s="142"/>
      <c r="C353" s="142"/>
      <c r="D353" s="142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37" sqref="C37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184</v>
      </c>
      <c r="C1" s="78" t="s" vm="1">
        <v>254</v>
      </c>
    </row>
    <row r="2" spans="2:63">
      <c r="B2" s="57" t="s">
        <v>183</v>
      </c>
      <c r="C2" s="78" t="s">
        <v>255</v>
      </c>
    </row>
    <row r="3" spans="2:63">
      <c r="B3" s="57" t="s">
        <v>185</v>
      </c>
      <c r="C3" s="78" t="s">
        <v>256</v>
      </c>
    </row>
    <row r="4" spans="2:63">
      <c r="B4" s="57" t="s">
        <v>186</v>
      </c>
      <c r="C4" s="78">
        <v>2144</v>
      </c>
    </row>
    <row r="6" spans="2:63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BK6" s="3"/>
    </row>
    <row r="7" spans="2:63" ht="26.25" customHeight="1">
      <c r="B7" s="165" t="s">
        <v>97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BH7" s="3"/>
      <c r="BK7" s="3"/>
    </row>
    <row r="8" spans="2:63" s="3" customFormat="1" ht="74.25" customHeight="1">
      <c r="B8" s="23" t="s">
        <v>122</v>
      </c>
      <c r="C8" s="31" t="s">
        <v>46</v>
      </c>
      <c r="D8" s="31" t="s">
        <v>126</v>
      </c>
      <c r="E8" s="31" t="s">
        <v>124</v>
      </c>
      <c r="F8" s="31" t="s">
        <v>68</v>
      </c>
      <c r="G8" s="31" t="s">
        <v>108</v>
      </c>
      <c r="H8" s="31" t="s">
        <v>238</v>
      </c>
      <c r="I8" s="31" t="s">
        <v>237</v>
      </c>
      <c r="J8" s="31" t="s">
        <v>252</v>
      </c>
      <c r="K8" s="31" t="s">
        <v>65</v>
      </c>
      <c r="L8" s="31" t="s">
        <v>62</v>
      </c>
      <c r="M8" s="31" t="s">
        <v>187</v>
      </c>
      <c r="N8" s="15" t="s">
        <v>189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245</v>
      </c>
      <c r="I9" s="33"/>
      <c r="J9" s="17" t="s">
        <v>241</v>
      </c>
      <c r="K9" s="33" t="s">
        <v>241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0"/>
      <c r="K11" s="88">
        <v>16467.103761256003</v>
      </c>
      <c r="L11" s="80"/>
      <c r="M11" s="89">
        <f>K11/$K$11</f>
        <v>1</v>
      </c>
      <c r="N11" s="89">
        <f>K11/'סכום נכסי הקרן'!$C$42</f>
        <v>7.587136459596007E-2</v>
      </c>
      <c r="O11" s="5"/>
      <c r="BH11" s="1"/>
      <c r="BI11" s="3"/>
      <c r="BK11" s="1"/>
    </row>
    <row r="12" spans="2:63" ht="20.25">
      <c r="B12" s="81" t="s">
        <v>235</v>
      </c>
      <c r="C12" s="82"/>
      <c r="D12" s="82"/>
      <c r="E12" s="82"/>
      <c r="F12" s="82"/>
      <c r="G12" s="82"/>
      <c r="H12" s="91"/>
      <c r="I12" s="93"/>
      <c r="J12" s="82"/>
      <c r="K12" s="91">
        <v>1380.1023012559997</v>
      </c>
      <c r="L12" s="82"/>
      <c r="M12" s="92">
        <f t="shared" ref="M12:M14" si="0">K12/$K$11</f>
        <v>8.380965598231796E-2</v>
      </c>
      <c r="N12" s="92">
        <f>K12/'סכום נכסי הקרן'!$C$42</f>
        <v>6.3587529656964322E-3</v>
      </c>
      <c r="BI12" s="4"/>
    </row>
    <row r="13" spans="2:63">
      <c r="B13" s="102" t="s">
        <v>70</v>
      </c>
      <c r="C13" s="82"/>
      <c r="D13" s="82"/>
      <c r="E13" s="82"/>
      <c r="F13" s="82"/>
      <c r="G13" s="82"/>
      <c r="H13" s="91"/>
      <c r="I13" s="93"/>
      <c r="J13" s="82"/>
      <c r="K13" s="91">
        <v>8.0000000000000002E-8</v>
      </c>
      <c r="L13" s="82"/>
      <c r="M13" s="92">
        <f t="shared" si="0"/>
        <v>4.858170638860305E-12</v>
      </c>
      <c r="N13" s="92">
        <f>K13/'סכום נכסי הקרן'!$C$42</f>
        <v>3.6859603581035844E-13</v>
      </c>
    </row>
    <row r="14" spans="2:63">
      <c r="B14" s="87" t="s">
        <v>1272</v>
      </c>
      <c r="C14" s="84" t="s">
        <v>1273</v>
      </c>
      <c r="D14" s="97" t="s">
        <v>127</v>
      </c>
      <c r="E14" s="84" t="s">
        <v>1274</v>
      </c>
      <c r="F14" s="97" t="s">
        <v>1275</v>
      </c>
      <c r="G14" s="97" t="s">
        <v>169</v>
      </c>
      <c r="H14" s="94">
        <v>7.9999999999999996E-6</v>
      </c>
      <c r="I14" s="96">
        <v>995.6</v>
      </c>
      <c r="J14" s="84"/>
      <c r="K14" s="94">
        <v>8.0000000000000002E-8</v>
      </c>
      <c r="L14" s="95">
        <v>6.7284110520879939E-12</v>
      </c>
      <c r="M14" s="95">
        <f t="shared" si="0"/>
        <v>4.858170638860305E-12</v>
      </c>
      <c r="N14" s="95">
        <f>K14/'סכום נכסי הקרן'!$C$42</f>
        <v>3.6859603581035844E-13</v>
      </c>
    </row>
    <row r="15" spans="2:63">
      <c r="B15" s="83"/>
      <c r="C15" s="84"/>
      <c r="D15" s="84"/>
      <c r="E15" s="84"/>
      <c r="F15" s="84"/>
      <c r="G15" s="84"/>
      <c r="H15" s="94"/>
      <c r="I15" s="96"/>
      <c r="J15" s="84"/>
      <c r="K15" s="84"/>
      <c r="L15" s="84"/>
      <c r="M15" s="95"/>
      <c r="N15" s="84"/>
    </row>
    <row r="16" spans="2:63" ht="20.25">
      <c r="B16" s="102" t="s">
        <v>71</v>
      </c>
      <c r="C16" s="82"/>
      <c r="D16" s="82"/>
      <c r="E16" s="82"/>
      <c r="F16" s="82"/>
      <c r="G16" s="82"/>
      <c r="H16" s="91"/>
      <c r="I16" s="93"/>
      <c r="J16" s="82"/>
      <c r="K16" s="91">
        <v>1380.1023011759996</v>
      </c>
      <c r="L16" s="82"/>
      <c r="M16" s="92">
        <f t="shared" ref="M16:M44" si="1">K16/$K$11</f>
        <v>8.3809655977459777E-2</v>
      </c>
      <c r="N16" s="92">
        <f>K16/'סכום נכסי הקרן'!$C$42</f>
        <v>6.3587529653278355E-3</v>
      </c>
      <c r="BH16" s="4"/>
    </row>
    <row r="17" spans="2:14">
      <c r="B17" s="87" t="s">
        <v>1276</v>
      </c>
      <c r="C17" s="84" t="s">
        <v>1277</v>
      </c>
      <c r="D17" s="97" t="s">
        <v>127</v>
      </c>
      <c r="E17" s="84" t="s">
        <v>1278</v>
      </c>
      <c r="F17" s="97" t="s">
        <v>1279</v>
      </c>
      <c r="G17" s="97" t="s">
        <v>169</v>
      </c>
      <c r="H17" s="94">
        <v>3676.3697249999996</v>
      </c>
      <c r="I17" s="96">
        <v>332.84</v>
      </c>
      <c r="J17" s="84"/>
      <c r="K17" s="94">
        <v>12.236428992999999</v>
      </c>
      <c r="L17" s="95">
        <v>2.2750260198497342E-5</v>
      </c>
      <c r="M17" s="95">
        <f t="shared" si="1"/>
        <v>7.4308325072864451E-4</v>
      </c>
      <c r="N17" s="95">
        <f>K17/'סכום נכסי הקרן'!$C$42</f>
        <v>5.6378740241184201E-5</v>
      </c>
    </row>
    <row r="18" spans="2:14">
      <c r="B18" s="87" t="s">
        <v>1280</v>
      </c>
      <c r="C18" s="84" t="s">
        <v>1281</v>
      </c>
      <c r="D18" s="97" t="s">
        <v>127</v>
      </c>
      <c r="E18" s="84" t="s">
        <v>1278</v>
      </c>
      <c r="F18" s="97" t="s">
        <v>1279</v>
      </c>
      <c r="G18" s="97" t="s">
        <v>169</v>
      </c>
      <c r="H18" s="94">
        <v>14605.068567999999</v>
      </c>
      <c r="I18" s="96">
        <v>311.19</v>
      </c>
      <c r="J18" s="84"/>
      <c r="K18" s="94">
        <v>45.449512886999997</v>
      </c>
      <c r="L18" s="95">
        <v>6.8955724249595977E-4</v>
      </c>
      <c r="M18" s="95">
        <f t="shared" si="1"/>
        <v>2.7600186132265801E-3</v>
      </c>
      <c r="N18" s="95">
        <f>K18/'סכום נכסי הקרן'!$C$42</f>
        <v>2.0940637849574999E-4</v>
      </c>
    </row>
    <row r="19" spans="2:14">
      <c r="B19" s="87" t="s">
        <v>1282</v>
      </c>
      <c r="C19" s="84" t="s">
        <v>1283</v>
      </c>
      <c r="D19" s="97" t="s">
        <v>127</v>
      </c>
      <c r="E19" s="84" t="s">
        <v>1278</v>
      </c>
      <c r="F19" s="97" t="s">
        <v>1279</v>
      </c>
      <c r="G19" s="97" t="s">
        <v>169</v>
      </c>
      <c r="H19" s="94">
        <v>73479.029288999998</v>
      </c>
      <c r="I19" s="96">
        <v>322.60000000000002</v>
      </c>
      <c r="J19" s="84"/>
      <c r="K19" s="94">
        <v>237.043348487</v>
      </c>
      <c r="L19" s="95">
        <v>3.4918228885921895E-4</v>
      </c>
      <c r="M19" s="95">
        <f t="shared" si="1"/>
        <v>1.4394962946958433E-2</v>
      </c>
      <c r="N19" s="95">
        <f>K19/'סכום נכסי הקרן'!$C$42</f>
        <v>1.0921654820940192E-3</v>
      </c>
    </row>
    <row r="20" spans="2:14">
      <c r="B20" s="87" t="s">
        <v>1284</v>
      </c>
      <c r="C20" s="84" t="s">
        <v>1285</v>
      </c>
      <c r="D20" s="97" t="s">
        <v>127</v>
      </c>
      <c r="E20" s="84" t="s">
        <v>1278</v>
      </c>
      <c r="F20" s="97" t="s">
        <v>1279</v>
      </c>
      <c r="G20" s="97" t="s">
        <v>169</v>
      </c>
      <c r="H20" s="94">
        <v>1470.0522000000001</v>
      </c>
      <c r="I20" s="96">
        <v>353.47</v>
      </c>
      <c r="J20" s="84"/>
      <c r="K20" s="94">
        <v>5.1961935030000008</v>
      </c>
      <c r="L20" s="95">
        <v>1.159497548081039E-5</v>
      </c>
      <c r="M20" s="95">
        <f t="shared" si="1"/>
        <v>3.1554993387639097E-4</v>
      </c>
      <c r="N20" s="95">
        <f>K20/'סכום נכסי הקרן'!$C$42</f>
        <v>2.3941204081366752E-5</v>
      </c>
    </row>
    <row r="21" spans="2:14">
      <c r="B21" s="87" t="s">
        <v>1286</v>
      </c>
      <c r="C21" s="84" t="s">
        <v>1287</v>
      </c>
      <c r="D21" s="97" t="s">
        <v>127</v>
      </c>
      <c r="E21" s="84" t="s">
        <v>1274</v>
      </c>
      <c r="F21" s="97" t="s">
        <v>1279</v>
      </c>
      <c r="G21" s="97" t="s">
        <v>169</v>
      </c>
      <c r="H21" s="94">
        <v>56612.780570999996</v>
      </c>
      <c r="I21" s="96">
        <v>323.2</v>
      </c>
      <c r="J21" s="84"/>
      <c r="K21" s="94">
        <v>182.97250681600002</v>
      </c>
      <c r="L21" s="95">
        <v>1.3049536618639268E-4</v>
      </c>
      <c r="M21" s="95">
        <f t="shared" si="1"/>
        <v>1.1111395754151978E-2</v>
      </c>
      <c r="N21" s="95">
        <f>K21/'סכום נכסי הקרן'!$C$42</f>
        <v>8.4303675843326749E-4</v>
      </c>
    </row>
    <row r="22" spans="2:14">
      <c r="B22" s="87" t="s">
        <v>1288</v>
      </c>
      <c r="C22" s="84" t="s">
        <v>1289</v>
      </c>
      <c r="D22" s="97" t="s">
        <v>127</v>
      </c>
      <c r="E22" s="84" t="s">
        <v>1274</v>
      </c>
      <c r="F22" s="97" t="s">
        <v>1279</v>
      </c>
      <c r="G22" s="97" t="s">
        <v>169</v>
      </c>
      <c r="H22" s="94">
        <v>7967.8494979999996</v>
      </c>
      <c r="I22" s="96">
        <v>329.42</v>
      </c>
      <c r="J22" s="84"/>
      <c r="K22" s="94">
        <v>26.247689827000002</v>
      </c>
      <c r="L22" s="95">
        <v>2.6159694569816231E-5</v>
      </c>
      <c r="M22" s="95">
        <f t="shared" si="1"/>
        <v>1.5939469506930464E-3</v>
      </c>
      <c r="N22" s="95">
        <f>K22/'סכום נכסי הקרן'!$C$42</f>
        <v>1.2093493024265093E-4</v>
      </c>
    </row>
    <row r="23" spans="2:14">
      <c r="B23" s="87" t="s">
        <v>1290</v>
      </c>
      <c r="C23" s="84" t="s">
        <v>1291</v>
      </c>
      <c r="D23" s="97" t="s">
        <v>127</v>
      </c>
      <c r="E23" s="84" t="s">
        <v>1274</v>
      </c>
      <c r="F23" s="97" t="s">
        <v>1279</v>
      </c>
      <c r="G23" s="97" t="s">
        <v>169</v>
      </c>
      <c r="H23" s="94">
        <v>7473.0401810000003</v>
      </c>
      <c r="I23" s="96">
        <v>312.22000000000003</v>
      </c>
      <c r="J23" s="84"/>
      <c r="K23" s="94">
        <v>23.332326086000002</v>
      </c>
      <c r="L23" s="95">
        <v>1.1089267666207982E-4</v>
      </c>
      <c r="M23" s="95">
        <f t="shared" si="1"/>
        <v>1.4169052690914947E-3</v>
      </c>
      <c r="N23" s="95">
        <f>K23/'סכום נכסי הקרן'!$C$42</f>
        <v>1.0750253626917772E-4</v>
      </c>
    </row>
    <row r="24" spans="2:14">
      <c r="B24" s="87" t="s">
        <v>1292</v>
      </c>
      <c r="C24" s="84" t="s">
        <v>1293</v>
      </c>
      <c r="D24" s="97" t="s">
        <v>127</v>
      </c>
      <c r="E24" s="84" t="s">
        <v>1274</v>
      </c>
      <c r="F24" s="97" t="s">
        <v>1279</v>
      </c>
      <c r="G24" s="97" t="s">
        <v>169</v>
      </c>
      <c r="H24" s="94">
        <v>35005.710167999998</v>
      </c>
      <c r="I24" s="96">
        <v>350.57</v>
      </c>
      <c r="J24" s="84"/>
      <c r="K24" s="94">
        <v>122.71951811899999</v>
      </c>
      <c r="L24" s="95">
        <v>1.2005888705663182E-4</v>
      </c>
      <c r="M24" s="95">
        <f t="shared" si="1"/>
        <v>7.4524044967601358E-3</v>
      </c>
      <c r="N24" s="95">
        <f>K24/'סכום נכסי הקרן'!$C$42</f>
        <v>5.6542409869026063E-4</v>
      </c>
    </row>
    <row r="25" spans="2:14">
      <c r="B25" s="87" t="s">
        <v>1294</v>
      </c>
      <c r="C25" s="84" t="s">
        <v>1295</v>
      </c>
      <c r="D25" s="97" t="s">
        <v>127</v>
      </c>
      <c r="E25" s="84" t="s">
        <v>1296</v>
      </c>
      <c r="F25" s="97" t="s">
        <v>1279</v>
      </c>
      <c r="G25" s="97" t="s">
        <v>169</v>
      </c>
      <c r="H25" s="94">
        <v>73.517953000000006</v>
      </c>
      <c r="I25" s="96">
        <v>3300.73</v>
      </c>
      <c r="J25" s="84"/>
      <c r="K25" s="94">
        <v>2.426629133</v>
      </c>
      <c r="L25" s="95">
        <v>3.028315289187654E-6</v>
      </c>
      <c r="M25" s="95">
        <f t="shared" si="1"/>
        <v>1.4736223006679545E-4</v>
      </c>
      <c r="N25" s="95">
        <f>K25/'סכום נכסי הקרן'!$C$42</f>
        <v>1.1180573485071588E-5</v>
      </c>
    </row>
    <row r="26" spans="2:14">
      <c r="B26" s="87" t="s">
        <v>1297</v>
      </c>
      <c r="C26" s="84" t="s">
        <v>1298</v>
      </c>
      <c r="D26" s="97" t="s">
        <v>127</v>
      </c>
      <c r="E26" s="84" t="s">
        <v>1296</v>
      </c>
      <c r="F26" s="97" t="s">
        <v>1279</v>
      </c>
      <c r="G26" s="97" t="s">
        <v>169</v>
      </c>
      <c r="H26" s="94">
        <v>325.73934000000003</v>
      </c>
      <c r="I26" s="96">
        <v>3103.38</v>
      </c>
      <c r="J26" s="84"/>
      <c r="K26" s="94">
        <v>10.108929529999999</v>
      </c>
      <c r="L26" s="95">
        <v>5.1628705580425501E-5</v>
      </c>
      <c r="M26" s="95">
        <f t="shared" si="1"/>
        <v>6.1388630791192372E-4</v>
      </c>
      <c r="N26" s="95">
        <f>K26/'סכום נכסי הקרן'!$C$42</f>
        <v>4.6576391888053369E-5</v>
      </c>
    </row>
    <row r="27" spans="2:14">
      <c r="B27" s="87" t="s">
        <v>1299</v>
      </c>
      <c r="C27" s="84" t="s">
        <v>1300</v>
      </c>
      <c r="D27" s="97" t="s">
        <v>127</v>
      </c>
      <c r="E27" s="84" t="s">
        <v>1296</v>
      </c>
      <c r="F27" s="97" t="s">
        <v>1279</v>
      </c>
      <c r="G27" s="97" t="s">
        <v>169</v>
      </c>
      <c r="H27" s="94">
        <v>5119.6334049999996</v>
      </c>
      <c r="I27" s="96">
        <v>3214.41</v>
      </c>
      <c r="J27" s="84"/>
      <c r="K27" s="94">
        <v>164.56600812600001</v>
      </c>
      <c r="L27" s="95">
        <v>1.3409920125110941E-4</v>
      </c>
      <c r="M27" s="95">
        <f t="shared" si="1"/>
        <v>9.9936218604022437E-3</v>
      </c>
      <c r="N27" s="95">
        <f>K27/'סכום נכסי הקרן'!$C$42</f>
        <v>7.5822972780473544E-4</v>
      </c>
    </row>
    <row r="28" spans="2:14">
      <c r="B28" s="87" t="s">
        <v>1301</v>
      </c>
      <c r="C28" s="84" t="s">
        <v>1302</v>
      </c>
      <c r="D28" s="97" t="s">
        <v>127</v>
      </c>
      <c r="E28" s="84" t="s">
        <v>1296</v>
      </c>
      <c r="F28" s="97" t="s">
        <v>1279</v>
      </c>
      <c r="G28" s="97" t="s">
        <v>169</v>
      </c>
      <c r="H28" s="94">
        <v>4035.0771909999999</v>
      </c>
      <c r="I28" s="96">
        <v>3525</v>
      </c>
      <c r="J28" s="84"/>
      <c r="K28" s="94">
        <v>142.23647097600002</v>
      </c>
      <c r="L28" s="95">
        <v>2.4040423786135238E-4</v>
      </c>
      <c r="M28" s="95">
        <f t="shared" si="1"/>
        <v>8.637613088383865E-3</v>
      </c>
      <c r="N28" s="95">
        <f>K28/'סכום נכסי הקרן'!$C$42</f>
        <v>6.5534749186760895E-4</v>
      </c>
    </row>
    <row r="29" spans="2:14">
      <c r="B29" s="87" t="s">
        <v>1303</v>
      </c>
      <c r="C29" s="84" t="s">
        <v>1304</v>
      </c>
      <c r="D29" s="97" t="s">
        <v>127</v>
      </c>
      <c r="E29" s="84" t="s">
        <v>1305</v>
      </c>
      <c r="F29" s="97" t="s">
        <v>1279</v>
      </c>
      <c r="G29" s="97" t="s">
        <v>169</v>
      </c>
      <c r="H29" s="94">
        <v>10277.660077</v>
      </c>
      <c r="I29" s="96">
        <v>330.38</v>
      </c>
      <c r="J29" s="84"/>
      <c r="K29" s="94">
        <v>33.955333381999999</v>
      </c>
      <c r="L29" s="95">
        <v>2.8878848123848648E-5</v>
      </c>
      <c r="M29" s="95">
        <f t="shared" si="1"/>
        <v>2.0620100458643197E-3</v>
      </c>
      <c r="N29" s="95">
        <f>K29/'סכום נכסי הקרן'!$C$42</f>
        <v>1.5644751599030413E-4</v>
      </c>
    </row>
    <row r="30" spans="2:14">
      <c r="B30" s="87" t="s">
        <v>1306</v>
      </c>
      <c r="C30" s="84" t="s">
        <v>1307</v>
      </c>
      <c r="D30" s="97" t="s">
        <v>127</v>
      </c>
      <c r="E30" s="84" t="s">
        <v>1305</v>
      </c>
      <c r="F30" s="97" t="s">
        <v>1279</v>
      </c>
      <c r="G30" s="97" t="s">
        <v>169</v>
      </c>
      <c r="H30" s="94">
        <v>6599.4011110000001</v>
      </c>
      <c r="I30" s="96">
        <v>311.27</v>
      </c>
      <c r="J30" s="84"/>
      <c r="K30" s="94">
        <v>20.5419558</v>
      </c>
      <c r="L30" s="95">
        <v>1.4086393782623634E-4</v>
      </c>
      <c r="M30" s="95">
        <f t="shared" si="1"/>
        <v>1.2474540816540768E-3</v>
      </c>
      <c r="N30" s="95">
        <f>K30/'סכום נכסי הקרן'!$C$42</f>
        <v>9.4646043445895009E-5</v>
      </c>
    </row>
    <row r="31" spans="2:14">
      <c r="B31" s="87" t="s">
        <v>1308</v>
      </c>
      <c r="C31" s="84" t="s">
        <v>1309</v>
      </c>
      <c r="D31" s="97" t="s">
        <v>127</v>
      </c>
      <c r="E31" s="84" t="s">
        <v>1305</v>
      </c>
      <c r="F31" s="97" t="s">
        <v>1279</v>
      </c>
      <c r="G31" s="97" t="s">
        <v>169</v>
      </c>
      <c r="H31" s="94">
        <v>89588.044557000001</v>
      </c>
      <c r="I31" s="96">
        <v>322.45</v>
      </c>
      <c r="J31" s="84"/>
      <c r="K31" s="94">
        <v>288.87664966799997</v>
      </c>
      <c r="L31" s="95">
        <v>2.2114194147717462E-4</v>
      </c>
      <c r="M31" s="95">
        <f t="shared" si="1"/>
        <v>1.7542650720867647E-2</v>
      </c>
      <c r="N31" s="95">
        <f>K31/'סכום נכסי הקרן'!$C$42</f>
        <v>1.330984848822531E-3</v>
      </c>
    </row>
    <row r="32" spans="2:14">
      <c r="B32" s="87" t="s">
        <v>1310</v>
      </c>
      <c r="C32" s="84" t="s">
        <v>1311</v>
      </c>
      <c r="D32" s="97" t="s">
        <v>127</v>
      </c>
      <c r="E32" s="84" t="s">
        <v>1305</v>
      </c>
      <c r="F32" s="97" t="s">
        <v>1279</v>
      </c>
      <c r="G32" s="97" t="s">
        <v>169</v>
      </c>
      <c r="H32" s="94">
        <v>17596.921547999998</v>
      </c>
      <c r="I32" s="96">
        <v>353.43</v>
      </c>
      <c r="J32" s="84"/>
      <c r="K32" s="94">
        <v>62.192799842999996</v>
      </c>
      <c r="L32" s="95">
        <v>7.9400757049006551E-5</v>
      </c>
      <c r="M32" s="95">
        <f t="shared" si="1"/>
        <v>3.7767904268222294E-3</v>
      </c>
      <c r="N32" s="95">
        <f>K32/'סכום נכסי הקרן'!$C$42</f>
        <v>2.8655024347596102E-4</v>
      </c>
    </row>
    <row r="33" spans="2:14">
      <c r="B33" s="83"/>
      <c r="C33" s="84"/>
      <c r="D33" s="84"/>
      <c r="E33" s="84"/>
      <c r="F33" s="84"/>
      <c r="G33" s="84"/>
      <c r="H33" s="94"/>
      <c r="I33" s="96"/>
      <c r="J33" s="84"/>
      <c r="K33" s="84"/>
      <c r="L33" s="84"/>
      <c r="M33" s="95"/>
      <c r="N33" s="84"/>
    </row>
    <row r="34" spans="2:14">
      <c r="B34" s="81" t="s">
        <v>234</v>
      </c>
      <c r="C34" s="82"/>
      <c r="D34" s="82"/>
      <c r="E34" s="82"/>
      <c r="F34" s="82"/>
      <c r="G34" s="82"/>
      <c r="H34" s="91"/>
      <c r="I34" s="93"/>
      <c r="J34" s="82"/>
      <c r="K34" s="91">
        <v>15087.001460000001</v>
      </c>
      <c r="L34" s="82"/>
      <c r="M34" s="92">
        <f t="shared" si="1"/>
        <v>0.91619034401768196</v>
      </c>
      <c r="N34" s="92">
        <f>K34/'סכום נכסי הקרן'!$C$42</f>
        <v>6.9512611630263635E-2</v>
      </c>
    </row>
    <row r="35" spans="2:14">
      <c r="B35" s="102" t="s">
        <v>72</v>
      </c>
      <c r="C35" s="82"/>
      <c r="D35" s="82"/>
      <c r="E35" s="82"/>
      <c r="F35" s="82"/>
      <c r="G35" s="82"/>
      <c r="H35" s="91"/>
      <c r="I35" s="93"/>
      <c r="J35" s="82"/>
      <c r="K35" s="91">
        <v>15087.001460000001</v>
      </c>
      <c r="L35" s="82"/>
      <c r="M35" s="92">
        <f t="shared" si="1"/>
        <v>0.91619034401768196</v>
      </c>
      <c r="N35" s="92">
        <f>K35/'סכום נכסי הקרן'!$C$42</f>
        <v>6.9512611630263635E-2</v>
      </c>
    </row>
    <row r="36" spans="2:14">
      <c r="B36" s="87" t="s">
        <v>1312</v>
      </c>
      <c r="C36" s="84" t="s">
        <v>1313</v>
      </c>
      <c r="D36" s="97" t="s">
        <v>28</v>
      </c>
      <c r="E36" s="84"/>
      <c r="F36" s="97" t="s">
        <v>1279</v>
      </c>
      <c r="G36" s="97" t="s">
        <v>170</v>
      </c>
      <c r="H36" s="94">
        <v>1290</v>
      </c>
      <c r="I36" s="96">
        <v>21453</v>
      </c>
      <c r="J36" s="84"/>
      <c r="K36" s="94">
        <v>1187.67326</v>
      </c>
      <c r="L36" s="95">
        <v>7.388311919638076E-4</v>
      </c>
      <c r="M36" s="95">
        <f t="shared" si="1"/>
        <v>7.2123992003643764E-2</v>
      </c>
      <c r="N36" s="95">
        <f>K36/'סכום נכסי הקרן'!$C$42</f>
        <v>5.4721456934245646E-3</v>
      </c>
    </row>
    <row r="37" spans="2:14">
      <c r="B37" s="87" t="s">
        <v>1314</v>
      </c>
      <c r="C37" s="84" t="s">
        <v>1315</v>
      </c>
      <c r="D37" s="97" t="s">
        <v>28</v>
      </c>
      <c r="E37" s="84"/>
      <c r="F37" s="97" t="s">
        <v>1279</v>
      </c>
      <c r="G37" s="97" t="s">
        <v>170</v>
      </c>
      <c r="H37" s="94">
        <v>1159</v>
      </c>
      <c r="I37" s="96">
        <v>18734</v>
      </c>
      <c r="J37" s="84"/>
      <c r="K37" s="94">
        <v>931.82249000000002</v>
      </c>
      <c r="L37" s="95">
        <v>1.3362017284155577E-3</v>
      </c>
      <c r="M37" s="95">
        <f t="shared" si="1"/>
        <v>5.6586908269346245E-2</v>
      </c>
      <c r="N37" s="95">
        <f>K37/'סכום נכסי הקרן'!$C$42</f>
        <v>4.2933259486617175E-3</v>
      </c>
    </row>
    <row r="38" spans="2:14">
      <c r="B38" s="87" t="s">
        <v>1316</v>
      </c>
      <c r="C38" s="84" t="s">
        <v>1317</v>
      </c>
      <c r="D38" s="97" t="s">
        <v>130</v>
      </c>
      <c r="E38" s="84"/>
      <c r="F38" s="97" t="s">
        <v>1279</v>
      </c>
      <c r="G38" s="97" t="s">
        <v>168</v>
      </c>
      <c r="H38" s="94">
        <v>2869</v>
      </c>
      <c r="I38" s="96">
        <v>9465.5</v>
      </c>
      <c r="J38" s="84"/>
      <c r="K38" s="94">
        <v>1017.82637</v>
      </c>
      <c r="L38" s="95">
        <v>6.9340266876645137E-4</v>
      </c>
      <c r="M38" s="95">
        <f t="shared" si="1"/>
        <v>6.1809677327397061E-2</v>
      </c>
      <c r="N38" s="95">
        <f>K38/'סכום נכסי הקרן'!$C$42</f>
        <v>4.6895845640655895E-3</v>
      </c>
    </row>
    <row r="39" spans="2:14">
      <c r="B39" s="87" t="s">
        <v>1318</v>
      </c>
      <c r="C39" s="84" t="s">
        <v>1319</v>
      </c>
      <c r="D39" s="97" t="s">
        <v>130</v>
      </c>
      <c r="E39" s="84"/>
      <c r="F39" s="97" t="s">
        <v>1279</v>
      </c>
      <c r="G39" s="97" t="s">
        <v>168</v>
      </c>
      <c r="H39" s="94">
        <v>1533</v>
      </c>
      <c r="I39" s="96">
        <v>9675</v>
      </c>
      <c r="J39" s="84"/>
      <c r="K39" s="94">
        <v>555.89492000000007</v>
      </c>
      <c r="L39" s="95">
        <v>5.8312682034562569E-5</v>
      </c>
      <c r="M39" s="95">
        <f t="shared" si="1"/>
        <v>3.3757904732944981E-2</v>
      </c>
      <c r="N39" s="95">
        <f>K39/'סכום נכסי הקרן'!$C$42</f>
        <v>2.5612582979889545E-3</v>
      </c>
    </row>
    <row r="40" spans="2:14">
      <c r="B40" s="87" t="s">
        <v>1320</v>
      </c>
      <c r="C40" s="84" t="s">
        <v>1321</v>
      </c>
      <c r="D40" s="97" t="s">
        <v>130</v>
      </c>
      <c r="E40" s="84"/>
      <c r="F40" s="97" t="s">
        <v>1279</v>
      </c>
      <c r="G40" s="97" t="s">
        <v>168</v>
      </c>
      <c r="H40" s="94">
        <v>2373</v>
      </c>
      <c r="I40" s="96">
        <v>10813</v>
      </c>
      <c r="J40" s="84"/>
      <c r="K40" s="94">
        <v>961.70866000000001</v>
      </c>
      <c r="L40" s="95">
        <v>5.0659521646025845E-5</v>
      </c>
      <c r="M40" s="95">
        <f t="shared" si="1"/>
        <v>5.8401809689371094E-2</v>
      </c>
      <c r="N40" s="95">
        <f>K40/'סכום נכסי הקרן'!$C$42</f>
        <v>4.4310249960061478E-3</v>
      </c>
    </row>
    <row r="41" spans="2:14">
      <c r="B41" s="87" t="s">
        <v>1322</v>
      </c>
      <c r="C41" s="84" t="s">
        <v>1323</v>
      </c>
      <c r="D41" s="97" t="s">
        <v>1205</v>
      </c>
      <c r="E41" s="84"/>
      <c r="F41" s="97" t="s">
        <v>1279</v>
      </c>
      <c r="G41" s="97" t="s">
        <v>168</v>
      </c>
      <c r="H41" s="94">
        <v>4905</v>
      </c>
      <c r="I41" s="96">
        <v>3359</v>
      </c>
      <c r="J41" s="84"/>
      <c r="K41" s="94">
        <v>617.51655000000005</v>
      </c>
      <c r="L41" s="95">
        <v>2.4339555466527201E-5</v>
      </c>
      <c r="M41" s="95">
        <f t="shared" si="1"/>
        <v>3.7500009652753893E-2</v>
      </c>
      <c r="N41" s="95">
        <f>K41/'סכום נכסי הקרן'!$C$42</f>
        <v>2.8451769047161128E-3</v>
      </c>
    </row>
    <row r="42" spans="2:14">
      <c r="B42" s="87" t="s">
        <v>1324</v>
      </c>
      <c r="C42" s="84" t="s">
        <v>1325</v>
      </c>
      <c r="D42" s="97" t="s">
        <v>130</v>
      </c>
      <c r="E42" s="84"/>
      <c r="F42" s="97" t="s">
        <v>1279</v>
      </c>
      <c r="G42" s="97" t="s">
        <v>168</v>
      </c>
      <c r="H42" s="94">
        <v>1464.9999999999998</v>
      </c>
      <c r="I42" s="96">
        <v>6880</v>
      </c>
      <c r="J42" s="84"/>
      <c r="K42" s="94">
        <v>377.76841999999994</v>
      </c>
      <c r="L42" s="95">
        <v>3.1302406157202515E-5</v>
      </c>
      <c r="M42" s="95">
        <f t="shared" si="1"/>
        <v>2.2940793079158094E-2</v>
      </c>
      <c r="N42" s="95">
        <f>K42/'סכום נכסי הקרן'!$C$42</f>
        <v>1.7405492758292814E-3</v>
      </c>
    </row>
    <row r="43" spans="2:14">
      <c r="B43" s="87" t="s">
        <v>1326</v>
      </c>
      <c r="C43" s="84" t="s">
        <v>1327</v>
      </c>
      <c r="D43" s="97" t="s">
        <v>1205</v>
      </c>
      <c r="E43" s="84"/>
      <c r="F43" s="97" t="s">
        <v>1279</v>
      </c>
      <c r="G43" s="97" t="s">
        <v>168</v>
      </c>
      <c r="H43" s="94">
        <v>11808</v>
      </c>
      <c r="I43" s="96">
        <v>3304</v>
      </c>
      <c r="J43" s="84"/>
      <c r="K43" s="94">
        <v>1462.2309299999999</v>
      </c>
      <c r="L43" s="95">
        <v>9.7345366785932326E-5</v>
      </c>
      <c r="M43" s="95">
        <f t="shared" si="1"/>
        <v>8.8797092141992467E-2</v>
      </c>
      <c r="N43" s="95">
        <f>K43/'סכום נכסי הקרן'!$C$42</f>
        <v>6.7371565529661713E-3</v>
      </c>
    </row>
    <row r="44" spans="2:14">
      <c r="B44" s="87" t="s">
        <v>1328</v>
      </c>
      <c r="C44" s="84" t="s">
        <v>1329</v>
      </c>
      <c r="D44" s="97" t="s">
        <v>1205</v>
      </c>
      <c r="E44" s="84"/>
      <c r="F44" s="97" t="s">
        <v>1279</v>
      </c>
      <c r="G44" s="97" t="s">
        <v>168</v>
      </c>
      <c r="H44" s="94">
        <v>27299</v>
      </c>
      <c r="I44" s="96">
        <v>7794</v>
      </c>
      <c r="J44" s="84"/>
      <c r="K44" s="94">
        <v>7974.5598600000003</v>
      </c>
      <c r="L44" s="95">
        <v>1.0509677430631144E-4</v>
      </c>
      <c r="M44" s="95">
        <f t="shared" si="1"/>
        <v>0.4842721571210743</v>
      </c>
      <c r="N44" s="95">
        <f>K44/'סכום נכסי הקרן'!$C$42</f>
        <v>3.6742389396605089E-2</v>
      </c>
    </row>
    <row r="45" spans="2:14">
      <c r="B45" s="6"/>
      <c r="D45" s="1"/>
      <c r="E45" s="1"/>
      <c r="F45" s="1"/>
      <c r="G45" s="1"/>
    </row>
    <row r="46" spans="2:14">
      <c r="B46" s="6"/>
      <c r="D46" s="1"/>
      <c r="E46" s="1"/>
      <c r="F46" s="1"/>
      <c r="G46" s="1"/>
    </row>
    <row r="47" spans="2:14">
      <c r="B47" s="6"/>
      <c r="D47" s="1"/>
      <c r="E47" s="1"/>
      <c r="F47" s="1"/>
      <c r="G47" s="1"/>
    </row>
    <row r="48" spans="2:14">
      <c r="B48" s="6"/>
      <c r="D48" s="1"/>
      <c r="E48" s="1"/>
      <c r="F48" s="1"/>
      <c r="G48" s="1"/>
    </row>
    <row r="49" spans="2:7"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B52" s="99" t="s">
        <v>253</v>
      </c>
      <c r="D52" s="1"/>
      <c r="E52" s="1"/>
      <c r="F52" s="1"/>
      <c r="G52" s="1"/>
    </row>
    <row r="53" spans="2:7">
      <c r="B53" s="99" t="s">
        <v>119</v>
      </c>
      <c r="D53" s="1"/>
      <c r="E53" s="1"/>
      <c r="F53" s="1"/>
      <c r="G53" s="1"/>
    </row>
    <row r="54" spans="2:7">
      <c r="B54" s="99" t="s">
        <v>236</v>
      </c>
      <c r="D54" s="1"/>
      <c r="E54" s="1"/>
      <c r="F54" s="1"/>
      <c r="G54" s="1"/>
    </row>
    <row r="55" spans="2:7">
      <c r="B55" s="99" t="s">
        <v>244</v>
      </c>
      <c r="D55" s="1"/>
      <c r="E55" s="1"/>
      <c r="F55" s="1"/>
      <c r="G55" s="1"/>
    </row>
    <row r="56" spans="2:7">
      <c r="B56" s="99" t="s">
        <v>251</v>
      </c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51 B53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184</v>
      </c>
      <c r="C1" s="78" t="s" vm="1">
        <v>254</v>
      </c>
    </row>
    <row r="2" spans="2:65">
      <c r="B2" s="57" t="s">
        <v>183</v>
      </c>
      <c r="C2" s="78" t="s">
        <v>255</v>
      </c>
    </row>
    <row r="3" spans="2:65">
      <c r="B3" s="57" t="s">
        <v>185</v>
      </c>
      <c r="C3" s="78" t="s">
        <v>256</v>
      </c>
    </row>
    <row r="4" spans="2:65">
      <c r="B4" s="57" t="s">
        <v>186</v>
      </c>
      <c r="C4" s="78">
        <v>2144</v>
      </c>
    </row>
    <row r="6" spans="2:65" ht="26.25" customHeight="1">
      <c r="B6" s="165" t="s">
        <v>214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5" ht="26.25" customHeight="1">
      <c r="B7" s="165" t="s">
        <v>98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M7" s="3"/>
    </row>
    <row r="8" spans="2:65" s="3" customFormat="1" ht="78.75">
      <c r="B8" s="23" t="s">
        <v>122</v>
      </c>
      <c r="C8" s="31" t="s">
        <v>46</v>
      </c>
      <c r="D8" s="31" t="s">
        <v>126</v>
      </c>
      <c r="E8" s="31" t="s">
        <v>124</v>
      </c>
      <c r="F8" s="31" t="s">
        <v>68</v>
      </c>
      <c r="G8" s="31" t="s">
        <v>15</v>
      </c>
      <c r="H8" s="31" t="s">
        <v>69</v>
      </c>
      <c r="I8" s="31" t="s">
        <v>108</v>
      </c>
      <c r="J8" s="31" t="s">
        <v>238</v>
      </c>
      <c r="K8" s="31" t="s">
        <v>237</v>
      </c>
      <c r="L8" s="31" t="s">
        <v>65</v>
      </c>
      <c r="M8" s="31" t="s">
        <v>62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245</v>
      </c>
      <c r="K9" s="33"/>
      <c r="L9" s="33" t="s">
        <v>241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31" t="s">
        <v>32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3464.7321899999997</v>
      </c>
      <c r="M11" s="82"/>
      <c r="N11" s="92">
        <f>L11/$L$11</f>
        <v>1</v>
      </c>
      <c r="O11" s="92">
        <f>L11/'סכום נכסי הקרן'!$C$42</f>
        <v>1.5963581879731768E-2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234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3464.7321899999997</v>
      </c>
      <c r="M12" s="82"/>
      <c r="N12" s="92">
        <f t="shared" ref="N12:N16" si="0">L12/$L$11</f>
        <v>1</v>
      </c>
      <c r="O12" s="92">
        <f>L12/'סכום נכסי הקרן'!$C$42</f>
        <v>1.5963581879731768E-2</v>
      </c>
      <c r="P12" s="5"/>
      <c r="BG12" s="100"/>
      <c r="BH12" s="3"/>
      <c r="BI12" s="100"/>
      <c r="BM12" s="100"/>
    </row>
    <row r="13" spans="2:65">
      <c r="B13" s="102" t="s">
        <v>54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3464.7321899999997</v>
      </c>
      <c r="M13" s="82"/>
      <c r="N13" s="92">
        <f t="shared" si="0"/>
        <v>1</v>
      </c>
      <c r="O13" s="92">
        <f>L13/'סכום נכסי הקרן'!$C$42</f>
        <v>1.5963581879731768E-2</v>
      </c>
      <c r="BH13" s="3"/>
    </row>
    <row r="14" spans="2:65" ht="20.25">
      <c r="B14" s="87" t="s">
        <v>1330</v>
      </c>
      <c r="C14" s="84" t="s">
        <v>1331</v>
      </c>
      <c r="D14" s="97" t="s">
        <v>28</v>
      </c>
      <c r="E14" s="84"/>
      <c r="F14" s="97" t="s">
        <v>1279</v>
      </c>
      <c r="G14" s="84" t="s">
        <v>1332</v>
      </c>
      <c r="H14" s="84" t="s">
        <v>1333</v>
      </c>
      <c r="I14" s="97" t="s">
        <v>168</v>
      </c>
      <c r="J14" s="94">
        <v>5376.55</v>
      </c>
      <c r="K14" s="96">
        <v>10892</v>
      </c>
      <c r="L14" s="94">
        <v>2194.8806300000001</v>
      </c>
      <c r="M14" s="95">
        <v>9.044555875975202E-4</v>
      </c>
      <c r="N14" s="95">
        <f t="shared" si="0"/>
        <v>0.63349214589656355</v>
      </c>
      <c r="O14" s="95">
        <f>L14/'סכום נכסי הקרן'!$C$42</f>
        <v>1.0112803741186777E-2</v>
      </c>
      <c r="BH14" s="4"/>
    </row>
    <row r="15" spans="2:65">
      <c r="B15" s="87" t="s">
        <v>1334</v>
      </c>
      <c r="C15" s="84" t="s">
        <v>1335</v>
      </c>
      <c r="D15" s="97" t="s">
        <v>28</v>
      </c>
      <c r="E15" s="84"/>
      <c r="F15" s="97" t="s">
        <v>1279</v>
      </c>
      <c r="G15" s="84" t="s">
        <v>1336</v>
      </c>
      <c r="H15" s="84" t="s">
        <v>1333</v>
      </c>
      <c r="I15" s="97" t="s">
        <v>168</v>
      </c>
      <c r="J15" s="94">
        <v>671</v>
      </c>
      <c r="K15" s="96">
        <v>28345.72</v>
      </c>
      <c r="L15" s="94">
        <v>712.86877000000004</v>
      </c>
      <c r="M15" s="95">
        <v>5.0833034280950724E-5</v>
      </c>
      <c r="N15" s="95">
        <f t="shared" si="0"/>
        <v>0.20575003518525919</v>
      </c>
      <c r="O15" s="95">
        <f>L15/'סכום נכסי הקרן'!$C$42</f>
        <v>3.2845075334375774E-3</v>
      </c>
    </row>
    <row r="16" spans="2:65">
      <c r="B16" s="87" t="s">
        <v>1337</v>
      </c>
      <c r="C16" s="84" t="s">
        <v>1338</v>
      </c>
      <c r="D16" s="97" t="s">
        <v>28</v>
      </c>
      <c r="E16" s="84"/>
      <c r="F16" s="97" t="s">
        <v>1279</v>
      </c>
      <c r="G16" s="84" t="s">
        <v>1336</v>
      </c>
      <c r="H16" s="84" t="s">
        <v>1333</v>
      </c>
      <c r="I16" s="97" t="s">
        <v>168</v>
      </c>
      <c r="J16" s="94">
        <v>9600</v>
      </c>
      <c r="K16" s="96">
        <v>1548</v>
      </c>
      <c r="L16" s="94">
        <v>556.98279000000002</v>
      </c>
      <c r="M16" s="95">
        <v>5.8277464855347044E-5</v>
      </c>
      <c r="N16" s="95">
        <f t="shared" si="0"/>
        <v>0.16075781891817736</v>
      </c>
      <c r="O16" s="95">
        <f>L16/'סכום נכסי הקרן'!$C$42</f>
        <v>2.5662706051074171E-3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4"/>
      <c r="K17" s="96"/>
      <c r="L17" s="84"/>
      <c r="M17" s="84"/>
      <c r="N17" s="95"/>
      <c r="O17" s="84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253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119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236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9" t="s">
        <v>244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19 B21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E383628A-1671-48A2-BBB1-5A72222E6063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