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39" i="58" l="1"/>
  <c r="L42" i="62" l="1"/>
  <c r="L13" i="62"/>
  <c r="C11" i="84" l="1"/>
  <c r="C26" i="84"/>
  <c r="C10" i="84" l="1"/>
  <c r="C43" i="88" s="1"/>
  <c r="O161" i="78"/>
  <c r="O24" i="78"/>
  <c r="O23" i="78"/>
  <c r="O22" i="78"/>
  <c r="O20" i="78"/>
  <c r="O16" i="78"/>
  <c r="O17" i="78"/>
  <c r="O27" i="78" l="1"/>
  <c r="O12" i="78"/>
  <c r="N222" i="62"/>
  <c r="N221" i="62"/>
  <c r="N220" i="62"/>
  <c r="N219" i="62"/>
  <c r="N218" i="62"/>
  <c r="N217" i="62"/>
  <c r="N216" i="62"/>
  <c r="N215" i="62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8" i="62"/>
  <c r="N126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30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51" i="62"/>
  <c r="N151" i="62" s="1"/>
  <c r="L129" i="62"/>
  <c r="N129" i="62" s="1"/>
  <c r="Q12" i="61"/>
  <c r="Q11" i="61" s="1"/>
  <c r="Q168" i="61"/>
  <c r="Q13" i="61"/>
  <c r="O11" i="78" l="1"/>
  <c r="S220" i="61"/>
  <c r="O220" i="61"/>
  <c r="S192" i="61"/>
  <c r="O192" i="61"/>
  <c r="S129" i="61"/>
  <c r="S128" i="61"/>
  <c r="S127" i="61"/>
  <c r="O129" i="61"/>
  <c r="O128" i="61"/>
  <c r="O127" i="61"/>
  <c r="S119" i="61"/>
  <c r="S118" i="61"/>
  <c r="O119" i="61"/>
  <c r="O118" i="61"/>
  <c r="S109" i="61"/>
  <c r="S108" i="61"/>
  <c r="O109" i="61"/>
  <c r="O108" i="61"/>
  <c r="S67" i="61"/>
  <c r="S66" i="61"/>
  <c r="O67" i="61"/>
  <c r="O66" i="61"/>
  <c r="J12" i="58"/>
  <c r="J20" i="58"/>
  <c r="J40" i="58"/>
  <c r="J55" i="58"/>
  <c r="J53" i="58" s="1"/>
  <c r="J54" i="58"/>
  <c r="C37" i="88"/>
  <c r="C34" i="88"/>
  <c r="C31" i="88"/>
  <c r="C29" i="88"/>
  <c r="C28" i="88"/>
  <c r="C27" i="88"/>
  <c r="C26" i="88"/>
  <c r="C22" i="88"/>
  <c r="C21" i="88"/>
  <c r="C19" i="88"/>
  <c r="C18" i="88"/>
  <c r="C17" i="88"/>
  <c r="C16" i="88"/>
  <c r="C15" i="88"/>
  <c r="C13" i="88"/>
  <c r="J11" i="58" l="1"/>
  <c r="O10" i="78"/>
  <c r="C12" i="88"/>
  <c r="C23" i="88"/>
  <c r="J10" i="58" l="1"/>
  <c r="K11" i="58" s="1"/>
  <c r="P171" i="78"/>
  <c r="P167" i="78"/>
  <c r="P157" i="78"/>
  <c r="P153" i="78"/>
  <c r="P149" i="78"/>
  <c r="P145" i="78"/>
  <c r="P141" i="78"/>
  <c r="P137" i="78"/>
  <c r="P133" i="78"/>
  <c r="P129" i="78"/>
  <c r="P125" i="78"/>
  <c r="P121" i="78"/>
  <c r="P46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53" i="78"/>
  <c r="P49" i="78"/>
  <c r="P41" i="78"/>
  <c r="P37" i="78"/>
  <c r="P33" i="78"/>
  <c r="P29" i="78"/>
  <c r="P170" i="78"/>
  <c r="P160" i="78"/>
  <c r="P152" i="78"/>
  <c r="P144" i="78"/>
  <c r="P132" i="78"/>
  <c r="P124" i="78"/>
  <c r="P45" i="78"/>
  <c r="P112" i="78"/>
  <c r="P96" i="78"/>
  <c r="P88" i="78"/>
  <c r="P80" i="78"/>
  <c r="P72" i="78"/>
  <c r="P60" i="78"/>
  <c r="P52" i="78"/>
  <c r="P36" i="78"/>
  <c r="P23" i="78"/>
  <c r="P172" i="78"/>
  <c r="P168" i="78"/>
  <c r="P163" i="78"/>
  <c r="P158" i="78"/>
  <c r="P154" i="78"/>
  <c r="P150" i="78"/>
  <c r="P146" i="78"/>
  <c r="P142" i="78"/>
  <c r="P138" i="78"/>
  <c r="P134" i="78"/>
  <c r="P130" i="78"/>
  <c r="P126" i="78"/>
  <c r="P122" i="78"/>
  <c r="P47" i="78"/>
  <c r="P118" i="78"/>
  <c r="P114" i="78"/>
  <c r="P110" i="78"/>
  <c r="P106" i="78"/>
  <c r="P102" i="78"/>
  <c r="P98" i="78"/>
  <c r="P94" i="78"/>
  <c r="P90" i="78"/>
  <c r="P86" i="78"/>
  <c r="P82" i="78"/>
  <c r="P78" i="78"/>
  <c r="P74" i="78"/>
  <c r="P70" i="78"/>
  <c r="P66" i="78"/>
  <c r="P62" i="78"/>
  <c r="P58" i="78"/>
  <c r="P54" i="78"/>
  <c r="P50" i="78"/>
  <c r="P42" i="78"/>
  <c r="P38" i="78"/>
  <c r="P34" i="78"/>
  <c r="P30" i="78"/>
  <c r="P25" i="78"/>
  <c r="P21" i="78"/>
  <c r="P13" i="78"/>
  <c r="P174" i="78"/>
  <c r="P165" i="78"/>
  <c r="P156" i="78"/>
  <c r="P148" i="78"/>
  <c r="P140" i="78"/>
  <c r="P136" i="78"/>
  <c r="P128" i="78"/>
  <c r="P120" i="78"/>
  <c r="P116" i="78"/>
  <c r="P108" i="78"/>
  <c r="P104" i="78"/>
  <c r="P100" i="78"/>
  <c r="P92" i="78"/>
  <c r="P84" i="78"/>
  <c r="P76" i="78"/>
  <c r="P68" i="78"/>
  <c r="P64" i="78"/>
  <c r="P56" i="78"/>
  <c r="P48" i="78"/>
  <c r="P40" i="78"/>
  <c r="P32" i="78"/>
  <c r="P28" i="78"/>
  <c r="P19" i="78"/>
  <c r="P15" i="78"/>
  <c r="P173" i="78"/>
  <c r="P169" i="78"/>
  <c r="P164" i="78"/>
  <c r="P159" i="78"/>
  <c r="P155" i="78"/>
  <c r="P151" i="78"/>
  <c r="P147" i="78"/>
  <c r="P143" i="78"/>
  <c r="P139" i="78"/>
  <c r="P135" i="78"/>
  <c r="P131" i="78"/>
  <c r="P127" i="78"/>
  <c r="P123" i="78"/>
  <c r="P119" i="78"/>
  <c r="P44" i="78"/>
  <c r="P115" i="78"/>
  <c r="P111" i="78"/>
  <c r="P107" i="78"/>
  <c r="P103" i="78"/>
  <c r="P99" i="78"/>
  <c r="P83" i="78"/>
  <c r="P67" i="78"/>
  <c r="P51" i="78"/>
  <c r="P31" i="78"/>
  <c r="P14" i="78"/>
  <c r="P79" i="78"/>
  <c r="P63" i="78"/>
  <c r="P43" i="78"/>
  <c r="P10" i="78"/>
  <c r="P91" i="78"/>
  <c r="P75" i="78"/>
  <c r="P59" i="78"/>
  <c r="P39" i="78"/>
  <c r="P71" i="78"/>
  <c r="P55" i="78"/>
  <c r="P18" i="78"/>
  <c r="P95" i="78"/>
  <c r="P22" i="78"/>
  <c r="P87" i="78"/>
  <c r="P35" i="78"/>
  <c r="P16" i="78"/>
  <c r="P20" i="78"/>
  <c r="P161" i="78"/>
  <c r="P24" i="78"/>
  <c r="P17" i="78"/>
  <c r="P12" i="78"/>
  <c r="P27" i="78"/>
  <c r="C33" i="88"/>
  <c r="P11" i="78"/>
  <c r="K51" i="58" l="1"/>
  <c r="K47" i="58"/>
  <c r="K43" i="58"/>
  <c r="K39" i="58"/>
  <c r="K34" i="58"/>
  <c r="K30" i="58"/>
  <c r="K26" i="58"/>
  <c r="K22" i="58"/>
  <c r="K17" i="58"/>
  <c r="K13" i="58"/>
  <c r="K55" i="58"/>
  <c r="K50" i="58"/>
  <c r="K46" i="58"/>
  <c r="K42" i="58"/>
  <c r="K37" i="58"/>
  <c r="K33" i="58"/>
  <c r="K29" i="58"/>
  <c r="K25" i="58"/>
  <c r="K21" i="58"/>
  <c r="K16" i="58"/>
  <c r="K54" i="58"/>
  <c r="K49" i="58"/>
  <c r="K45" i="58"/>
  <c r="K41" i="58"/>
  <c r="K36" i="58"/>
  <c r="K32" i="58"/>
  <c r="K28" i="58"/>
  <c r="K24" i="58"/>
  <c r="K20" i="58"/>
  <c r="K15" i="58"/>
  <c r="K53" i="58"/>
  <c r="K48" i="58"/>
  <c r="K44" i="58"/>
  <c r="K40" i="58"/>
  <c r="K35" i="58"/>
  <c r="K31" i="58"/>
  <c r="K27" i="58"/>
  <c r="K23" i="58"/>
  <c r="K18" i="58"/>
  <c r="K14" i="58"/>
  <c r="K10" i="58"/>
  <c r="C11" i="88"/>
  <c r="C10" i="88" s="1"/>
  <c r="K12" i="58"/>
  <c r="C42" i="88" l="1"/>
  <c r="D10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O14" i="79" l="1"/>
  <c r="O10" i="79"/>
  <c r="O12" i="79"/>
  <c r="Q169" i="78"/>
  <c r="Q152" i="78"/>
  <c r="Q136" i="78"/>
  <c r="Q120" i="78"/>
  <c r="Q108" i="78"/>
  <c r="Q92" i="78"/>
  <c r="Q76" i="78"/>
  <c r="Q60" i="78"/>
  <c r="Q40" i="78"/>
  <c r="Q23" i="78"/>
  <c r="K75" i="76"/>
  <c r="K58" i="76"/>
  <c r="K41" i="76"/>
  <c r="K25" i="76"/>
  <c r="L12" i="74"/>
  <c r="K71" i="73"/>
  <c r="K55" i="73"/>
  <c r="K39" i="73"/>
  <c r="K20" i="73"/>
  <c r="Q137" i="78"/>
  <c r="Q97" i="78"/>
  <c r="Q168" i="78"/>
  <c r="Q151" i="78"/>
  <c r="Q135" i="78"/>
  <c r="Q119" i="78"/>
  <c r="Q107" i="78"/>
  <c r="Q91" i="78"/>
  <c r="Q75" i="78"/>
  <c r="Q59" i="78"/>
  <c r="Q39" i="78"/>
  <c r="Q18" i="78"/>
  <c r="K69" i="76"/>
  <c r="K53" i="76"/>
  <c r="K36" i="76"/>
  <c r="K20" i="76"/>
  <c r="K82" i="73"/>
  <c r="K66" i="73"/>
  <c r="K50" i="73"/>
  <c r="K33" i="73"/>
  <c r="K13" i="73"/>
  <c r="Q133" i="78"/>
  <c r="Q73" i="78"/>
  <c r="Q154" i="78"/>
  <c r="Q138" i="78"/>
  <c r="Q122" i="78"/>
  <c r="Q110" i="78"/>
  <c r="Q94" i="78"/>
  <c r="Q78" i="78"/>
  <c r="Q62" i="78"/>
  <c r="Q42" i="78"/>
  <c r="Q25" i="78"/>
  <c r="K72" i="76"/>
  <c r="K56" i="76"/>
  <c r="K39" i="76"/>
  <c r="K23" i="76"/>
  <c r="K85" i="73"/>
  <c r="K69" i="73"/>
  <c r="K53" i="73"/>
  <c r="K37" i="73"/>
  <c r="K17" i="73"/>
  <c r="Q149" i="78"/>
  <c r="Q113" i="78"/>
  <c r="Q69" i="78"/>
  <c r="K76" i="76"/>
  <c r="L13" i="74"/>
  <c r="K21" i="73"/>
  <c r="Q33" i="78"/>
  <c r="K38" i="76"/>
  <c r="K52" i="73"/>
  <c r="Q65" i="78"/>
  <c r="K67" i="76"/>
  <c r="K80" i="73"/>
  <c r="K11" i="73"/>
  <c r="K63" i="76"/>
  <c r="K44" i="73"/>
  <c r="M14" i="72"/>
  <c r="S40" i="71"/>
  <c r="S21" i="71"/>
  <c r="K19" i="67"/>
  <c r="O29" i="64"/>
  <c r="O12" i="64"/>
  <c r="N77" i="63"/>
  <c r="N61" i="63"/>
  <c r="O13" i="79"/>
  <c r="Q173" i="78"/>
  <c r="Q148" i="78"/>
  <c r="Q128" i="78"/>
  <c r="Q112" i="78"/>
  <c r="Q88" i="78"/>
  <c r="Q68" i="78"/>
  <c r="Q48" i="78"/>
  <c r="Q19" i="78"/>
  <c r="K66" i="76"/>
  <c r="K46" i="76"/>
  <c r="K21" i="76"/>
  <c r="K79" i="73"/>
  <c r="K59" i="73"/>
  <c r="K35" i="73"/>
  <c r="Q174" i="78"/>
  <c r="Q109" i="78"/>
  <c r="Q163" i="78"/>
  <c r="Q143" i="78"/>
  <c r="Q123" i="78"/>
  <c r="Q103" i="78"/>
  <c r="Q83" i="78"/>
  <c r="Q63" i="78"/>
  <c r="Q35" i="78"/>
  <c r="Q10" i="78"/>
  <c r="K57" i="76"/>
  <c r="K32" i="76"/>
  <c r="K12" i="76"/>
  <c r="K70" i="73"/>
  <c r="K46" i="73"/>
  <c r="K23" i="73"/>
  <c r="Q145" i="78"/>
  <c r="Q171" i="78"/>
  <c r="Q146" i="78"/>
  <c r="Q126" i="78"/>
  <c r="Q106" i="78"/>
  <c r="Q86" i="78"/>
  <c r="Q66" i="78"/>
  <c r="Q38" i="78"/>
  <c r="Q17" i="78"/>
  <c r="K60" i="76"/>
  <c r="K35" i="76"/>
  <c r="K15" i="76"/>
  <c r="K73" i="73"/>
  <c r="K49" i="73"/>
  <c r="K27" i="73"/>
  <c r="Q157" i="78"/>
  <c r="Q105" i="78"/>
  <c r="Q37" i="78"/>
  <c r="K26" i="76"/>
  <c r="K36" i="73"/>
  <c r="K71" i="76"/>
  <c r="K68" i="73"/>
  <c r="Q49" i="78"/>
  <c r="K34" i="76"/>
  <c r="K31" i="73"/>
  <c r="K47" i="76"/>
  <c r="M15" i="72"/>
  <c r="S17" i="71"/>
  <c r="K11" i="67"/>
  <c r="O16" i="64"/>
  <c r="N73" i="63"/>
  <c r="N53" i="63"/>
  <c r="N37" i="63"/>
  <c r="N20" i="63"/>
  <c r="O215" i="62"/>
  <c r="O199" i="62"/>
  <c r="O183" i="62"/>
  <c r="O167" i="62"/>
  <c r="O151" i="62"/>
  <c r="O134" i="62"/>
  <c r="O117" i="62"/>
  <c r="O101" i="62"/>
  <c r="O85" i="62"/>
  <c r="O66" i="62"/>
  <c r="O50" i="62"/>
  <c r="O69" i="62"/>
  <c r="S34" i="71"/>
  <c r="S16" i="71"/>
  <c r="K14" i="67"/>
  <c r="O24" i="64"/>
  <c r="N89" i="63"/>
  <c r="N72" i="63"/>
  <c r="N56" i="63"/>
  <c r="K12" i="81"/>
  <c r="Q164" i="78"/>
  <c r="Q140" i="78"/>
  <c r="Q116" i="78"/>
  <c r="Q84" i="78"/>
  <c r="Q56" i="78"/>
  <c r="Q28" i="78"/>
  <c r="K62" i="76"/>
  <c r="K33" i="76"/>
  <c r="K83" i="73"/>
  <c r="K51" i="73"/>
  <c r="K24" i="73"/>
  <c r="Q46" i="78"/>
  <c r="Q159" i="78"/>
  <c r="Q131" i="78"/>
  <c r="Q111" i="78"/>
  <c r="Q79" i="78"/>
  <c r="Q51" i="78"/>
  <c r="Q14" i="78"/>
  <c r="K49" i="76"/>
  <c r="K24" i="76"/>
  <c r="K74" i="73"/>
  <c r="K42" i="73"/>
  <c r="Q170" i="78"/>
  <c r="Q85" i="78"/>
  <c r="Q142" i="78"/>
  <c r="Q118" i="78"/>
  <c r="Q90" i="78"/>
  <c r="Q58" i="78"/>
  <c r="Q30" i="78"/>
  <c r="K64" i="76"/>
  <c r="K31" i="76"/>
  <c r="K81" i="73"/>
  <c r="K57" i="73"/>
  <c r="K22" i="73"/>
  <c r="Q129" i="78"/>
  <c r="Q57" i="78"/>
  <c r="K72" i="73"/>
  <c r="Q53" i="78"/>
  <c r="K84" i="73"/>
  <c r="Q29" i="78"/>
  <c r="K64" i="73"/>
  <c r="Q24" i="78"/>
  <c r="M11" i="72"/>
  <c r="S30" i="71"/>
  <c r="K15" i="67"/>
  <c r="N90" i="63"/>
  <c r="N65" i="63"/>
  <c r="N41" i="63"/>
  <c r="N15" i="63"/>
  <c r="O207" i="62"/>
  <c r="O187" i="62"/>
  <c r="O163" i="62"/>
  <c r="O142" i="62"/>
  <c r="O121" i="62"/>
  <c r="O97" i="62"/>
  <c r="O76" i="62"/>
  <c r="O54" i="62"/>
  <c r="O31" i="62"/>
  <c r="S24" i="71"/>
  <c r="K18" i="67"/>
  <c r="O20" i="64"/>
  <c r="N80" i="63"/>
  <c r="N60" i="63"/>
  <c r="N40" i="63"/>
  <c r="N23" i="63"/>
  <c r="O218" i="62"/>
  <c r="O202" i="62"/>
  <c r="O186" i="62"/>
  <c r="O170" i="62"/>
  <c r="O154" i="62"/>
  <c r="O137" i="62"/>
  <c r="O120" i="62"/>
  <c r="O104" i="62"/>
  <c r="O88" i="62"/>
  <c r="O70" i="62"/>
  <c r="S33" i="71"/>
  <c r="S15" i="71"/>
  <c r="K13" i="67"/>
  <c r="O23" i="64"/>
  <c r="N88" i="63"/>
  <c r="N71" i="63"/>
  <c r="N55" i="63"/>
  <c r="N39" i="63"/>
  <c r="N22" i="63"/>
  <c r="O217" i="62"/>
  <c r="O201" i="62"/>
  <c r="O185" i="62"/>
  <c r="O169" i="62"/>
  <c r="O153" i="62"/>
  <c r="O136" i="62"/>
  <c r="O119" i="62"/>
  <c r="O103" i="62"/>
  <c r="O87" i="62"/>
  <c r="O68" i="62"/>
  <c r="O52" i="62"/>
  <c r="O36" i="62"/>
  <c r="S36" i="71"/>
  <c r="N91" i="63"/>
  <c r="N25" i="63"/>
  <c r="O172" i="62"/>
  <c r="O106" i="62"/>
  <c r="O49" i="62"/>
  <c r="O21" i="62"/>
  <c r="O20" i="62"/>
  <c r="O192" i="62"/>
  <c r="O35" i="62"/>
  <c r="K12" i="67"/>
  <c r="N54" i="63"/>
  <c r="O200" i="62"/>
  <c r="O135" i="62"/>
  <c r="O67" i="62"/>
  <c r="O24" i="62"/>
  <c r="O208" i="62"/>
  <c r="O28" i="62"/>
  <c r="O17" i="64"/>
  <c r="N33" i="63"/>
  <c r="O180" i="62"/>
  <c r="O114" i="62"/>
  <c r="O53" i="62"/>
  <c r="O23" i="62"/>
  <c r="S22" i="71"/>
  <c r="N46" i="63"/>
  <c r="O43" i="62"/>
  <c r="U254" i="61"/>
  <c r="U238" i="61"/>
  <c r="U222" i="61"/>
  <c r="U206" i="61"/>
  <c r="U190" i="61"/>
  <c r="U174" i="61"/>
  <c r="U157" i="61"/>
  <c r="U141" i="61"/>
  <c r="U125" i="61"/>
  <c r="U109" i="61"/>
  <c r="U93" i="61"/>
  <c r="U77" i="61"/>
  <c r="U61" i="61"/>
  <c r="U45" i="61"/>
  <c r="U29" i="61"/>
  <c r="U13" i="61"/>
  <c r="R31" i="59"/>
  <c r="R14" i="59"/>
  <c r="U179" i="61"/>
  <c r="U258" i="61"/>
  <c r="U241" i="61"/>
  <c r="U225" i="61"/>
  <c r="U209" i="61"/>
  <c r="U193" i="61"/>
  <c r="U177" i="61"/>
  <c r="U160" i="61"/>
  <c r="U144" i="61"/>
  <c r="U128" i="61"/>
  <c r="U112" i="61"/>
  <c r="U96" i="61"/>
  <c r="U80" i="61"/>
  <c r="U64" i="61"/>
  <c r="U48" i="61"/>
  <c r="U32" i="61"/>
  <c r="U16" i="61"/>
  <c r="R34" i="59"/>
  <c r="R17" i="59"/>
  <c r="U223" i="61"/>
  <c r="U183" i="61"/>
  <c r="U138" i="61"/>
  <c r="U248" i="61"/>
  <c r="U232" i="61"/>
  <c r="U216" i="61"/>
  <c r="U200" i="61"/>
  <c r="U184" i="61"/>
  <c r="U168" i="61"/>
  <c r="K10" i="81"/>
  <c r="Q156" i="78"/>
  <c r="Q124" i="78"/>
  <c r="Q100" i="78"/>
  <c r="Q72" i="78"/>
  <c r="Q36" i="78"/>
  <c r="Q11" i="78"/>
  <c r="K50" i="76"/>
  <c r="K17" i="76"/>
  <c r="K67" i="73"/>
  <c r="K43" i="73"/>
  <c r="Q153" i="78"/>
  <c r="Q77" i="78"/>
  <c r="Q147" i="78"/>
  <c r="Q44" i="78"/>
  <c r="Q95" i="78"/>
  <c r="Q67" i="78"/>
  <c r="Q31" i="78"/>
  <c r="K65" i="76"/>
  <c r="K40" i="76"/>
  <c r="L11" i="74"/>
  <c r="K58" i="73"/>
  <c r="K28" i="73"/>
  <c r="Q117" i="78"/>
  <c r="Q158" i="78"/>
  <c r="Q130" i="78"/>
  <c r="Q102" i="78"/>
  <c r="Q74" i="78"/>
  <c r="Q50" i="78"/>
  <c r="Q13" i="78"/>
  <c r="K48" i="76"/>
  <c r="K19" i="76"/>
  <c r="K11" i="81"/>
  <c r="Q132" i="78"/>
  <c r="Q80" i="78"/>
  <c r="Q15" i="78"/>
  <c r="K29" i="76"/>
  <c r="K47" i="73"/>
  <c r="Q89" i="78"/>
  <c r="Q127" i="78"/>
  <c r="Q71" i="78"/>
  <c r="K73" i="76"/>
  <c r="K16" i="76"/>
  <c r="K38" i="73"/>
  <c r="Q167" i="78"/>
  <c r="Q114" i="78"/>
  <c r="Q54" i="78"/>
  <c r="K52" i="76"/>
  <c r="K77" i="73"/>
  <c r="K41" i="73"/>
  <c r="Q141" i="78"/>
  <c r="Q20" i="78"/>
  <c r="K40" i="73"/>
  <c r="K22" i="76"/>
  <c r="Q12" i="78"/>
  <c r="Q61" i="78"/>
  <c r="Q22" i="78"/>
  <c r="S26" i="71"/>
  <c r="O25" i="64"/>
  <c r="N69" i="63"/>
  <c r="N32" i="63"/>
  <c r="O219" i="62"/>
  <c r="O191" i="62"/>
  <c r="O159" i="62"/>
  <c r="O130" i="62"/>
  <c r="O105" i="62"/>
  <c r="O71" i="62"/>
  <c r="O42" i="62"/>
  <c r="S29" i="71"/>
  <c r="L15" i="65"/>
  <c r="O11" i="64"/>
  <c r="N64" i="63"/>
  <c r="N36" i="63"/>
  <c r="N14" i="63"/>
  <c r="O206" i="62"/>
  <c r="O182" i="62"/>
  <c r="O162" i="62"/>
  <c r="O141" i="62"/>
  <c r="O116" i="62"/>
  <c r="O96" i="62"/>
  <c r="O75" i="62"/>
  <c r="S28" i="71"/>
  <c r="Q11" i="68"/>
  <c r="O27" i="64"/>
  <c r="N84" i="63"/>
  <c r="N63" i="63"/>
  <c r="N43" i="63"/>
  <c r="N18" i="63"/>
  <c r="O209" i="62"/>
  <c r="O189" i="62"/>
  <c r="O165" i="62"/>
  <c r="O144" i="62"/>
  <c r="O123" i="62"/>
  <c r="O99" i="62"/>
  <c r="O78" i="62"/>
  <c r="O56" i="62"/>
  <c r="O33" i="62"/>
  <c r="K16" i="67"/>
  <c r="N42" i="63"/>
  <c r="O156" i="62"/>
  <c r="O73" i="62"/>
  <c r="O26" i="62"/>
  <c r="O12" i="62"/>
  <c r="O94" i="62"/>
  <c r="S14" i="71"/>
  <c r="N38" i="63"/>
  <c r="O168" i="62"/>
  <c r="O86" i="62"/>
  <c r="O16" i="62"/>
  <c r="O110" i="62"/>
  <c r="L13" i="65"/>
  <c r="N16" i="63"/>
  <c r="O147" i="62"/>
  <c r="O63" i="62"/>
  <c r="O19" i="62"/>
  <c r="N78" i="63"/>
  <c r="O77" i="62"/>
  <c r="U250" i="61"/>
  <c r="U230" i="61"/>
  <c r="U210" i="61"/>
  <c r="U186" i="61"/>
  <c r="U165" i="61"/>
  <c r="U145" i="61"/>
  <c r="U121" i="61"/>
  <c r="U101" i="61"/>
  <c r="U81" i="61"/>
  <c r="U57" i="61"/>
  <c r="U37" i="61"/>
  <c r="U17" i="61"/>
  <c r="R27" i="59"/>
  <c r="U203" i="61"/>
  <c r="U134" i="61"/>
  <c r="U237" i="61"/>
  <c r="U217" i="61"/>
  <c r="U197" i="61"/>
  <c r="U173" i="61"/>
  <c r="U152" i="61"/>
  <c r="U132" i="61"/>
  <c r="U108" i="61"/>
  <c r="U88" i="61"/>
  <c r="U68" i="61"/>
  <c r="U44" i="61"/>
  <c r="U24" i="61"/>
  <c r="R38" i="59"/>
  <c r="R13" i="59"/>
  <c r="U207" i="61"/>
  <c r="U146" i="61"/>
  <c r="U244" i="61"/>
  <c r="U224" i="61"/>
  <c r="U204" i="61"/>
  <c r="U180" i="61"/>
  <c r="U159" i="61"/>
  <c r="U143" i="61"/>
  <c r="U127" i="61"/>
  <c r="U111" i="61"/>
  <c r="U95" i="61"/>
  <c r="U79" i="61"/>
  <c r="U63" i="61"/>
  <c r="U47" i="61"/>
  <c r="U31" i="61"/>
  <c r="U15" i="61"/>
  <c r="R33" i="59"/>
  <c r="R16" i="59"/>
  <c r="U251" i="61"/>
  <c r="U219" i="61"/>
  <c r="U175" i="61"/>
  <c r="U122" i="61"/>
  <c r="U58" i="61"/>
  <c r="R28" i="59"/>
  <c r="U102" i="61"/>
  <c r="U38" i="61"/>
  <c r="R15" i="59"/>
  <c r="U82" i="61"/>
  <c r="U18" i="61"/>
  <c r="U110" i="61"/>
  <c r="U46" i="61"/>
  <c r="L50" i="58"/>
  <c r="L33" i="58"/>
  <c r="L16" i="58"/>
  <c r="D19" i="88"/>
  <c r="D18" i="88"/>
  <c r="L17" i="58"/>
  <c r="L49" i="58"/>
  <c r="L32" i="58"/>
  <c r="L15" i="58"/>
  <c r="L30" i="58"/>
  <c r="L44" i="58"/>
  <c r="O11" i="79"/>
  <c r="Q45" i="78"/>
  <c r="Q64" i="78"/>
  <c r="K70" i="76"/>
  <c r="K13" i="76"/>
  <c r="K30" i="73"/>
  <c r="Q172" i="78"/>
  <c r="Q115" i="78"/>
  <c r="Q55" i="78"/>
  <c r="K61" i="76"/>
  <c r="K78" i="73"/>
  <c r="K18" i="73"/>
  <c r="Q150" i="78"/>
  <c r="Q98" i="78"/>
  <c r="Q34" i="78"/>
  <c r="K44" i="76"/>
  <c r="K65" i="73"/>
  <c r="K32" i="73"/>
  <c r="Q121" i="78"/>
  <c r="K59" i="76"/>
  <c r="K14" i="76"/>
  <c r="K16" i="73"/>
  <c r="K51" i="76"/>
  <c r="Q41" i="78"/>
  <c r="M13" i="72"/>
  <c r="S13" i="71"/>
  <c r="O21" i="64"/>
  <c r="N57" i="63"/>
  <c r="N28" i="63"/>
  <c r="O211" i="62"/>
  <c r="O179" i="62"/>
  <c r="O155" i="62"/>
  <c r="O125" i="62"/>
  <c r="O93" i="62"/>
  <c r="O62" i="62"/>
  <c r="O37" i="62"/>
  <c r="S20" i="71"/>
  <c r="L11" i="65"/>
  <c r="N85" i="63"/>
  <c r="N52" i="63"/>
  <c r="N31" i="63"/>
  <c r="O222" i="62"/>
  <c r="O198" i="62"/>
  <c r="O178" i="62"/>
  <c r="O158" i="62"/>
  <c r="O133" i="62"/>
  <c r="O112" i="62"/>
  <c r="O92" i="62"/>
  <c r="O65" i="62"/>
  <c r="S23" i="71"/>
  <c r="K17" i="67"/>
  <c r="O19" i="64"/>
  <c r="N79" i="63"/>
  <c r="N59" i="63"/>
  <c r="N34" i="63"/>
  <c r="N13" i="63"/>
  <c r="O205" i="62"/>
  <c r="O181" i="62"/>
  <c r="O161" i="62"/>
  <c r="O140" i="62"/>
  <c r="O115" i="62"/>
  <c r="O95" i="62"/>
  <c r="O74" i="62"/>
  <c r="O48" i="62"/>
  <c r="O29" i="62"/>
  <c r="O26" i="64"/>
  <c r="O220" i="62"/>
  <c r="O139" i="62"/>
  <c r="O57" i="62"/>
  <c r="O17" i="62"/>
  <c r="O30" i="64"/>
  <c r="O59" i="62"/>
  <c r="O22" i="64"/>
  <c r="N21" i="63"/>
  <c r="O152" i="62"/>
  <c r="O55" i="62"/>
  <c r="O13" i="64"/>
  <c r="O51" i="62"/>
  <c r="N82" i="63"/>
  <c r="O212" i="62"/>
  <c r="O131" i="62"/>
  <c r="O45" i="62"/>
  <c r="O15" i="62"/>
  <c r="N62" i="63"/>
  <c r="O22" i="62"/>
  <c r="U246" i="61"/>
  <c r="U226" i="61"/>
  <c r="U202" i="61"/>
  <c r="U182" i="61"/>
  <c r="U161" i="61"/>
  <c r="U137" i="61"/>
  <c r="U117" i="61"/>
  <c r="U97" i="61"/>
  <c r="U73" i="61"/>
  <c r="U53" i="61"/>
  <c r="U33" i="61"/>
  <c r="R43" i="59"/>
  <c r="R22" i="59"/>
  <c r="U191" i="61"/>
  <c r="U253" i="61"/>
  <c r="U233" i="61"/>
  <c r="U213" i="61"/>
  <c r="U189" i="61"/>
  <c r="U169" i="61"/>
  <c r="U148" i="61"/>
  <c r="U124" i="61"/>
  <c r="U104" i="61"/>
  <c r="U84" i="61"/>
  <c r="U60" i="61"/>
  <c r="U40" i="61"/>
  <c r="U20" i="61"/>
  <c r="R30" i="59"/>
  <c r="U243" i="61"/>
  <c r="U195" i="61"/>
  <c r="U261" i="61"/>
  <c r="U240" i="61"/>
  <c r="U220" i="61"/>
  <c r="U196" i="61"/>
  <c r="U176" i="61"/>
  <c r="U155" i="61"/>
  <c r="U139" i="61"/>
  <c r="U123" i="61"/>
  <c r="U107" i="61"/>
  <c r="U91" i="61"/>
  <c r="U75" i="61"/>
  <c r="U59" i="61"/>
  <c r="U43" i="61"/>
  <c r="U27" i="61"/>
  <c r="U11" i="61"/>
  <c r="R29" i="59"/>
  <c r="R12" i="59"/>
  <c r="U247" i="61"/>
  <c r="U211" i="61"/>
  <c r="U162" i="61"/>
  <c r="U106" i="61"/>
  <c r="U42" i="61"/>
  <c r="R11" i="59"/>
  <c r="U86" i="61"/>
  <c r="U22" i="61"/>
  <c r="U130" i="61"/>
  <c r="U66" i="61"/>
  <c r="R36" i="59"/>
  <c r="U94" i="61"/>
  <c r="U30" i="61"/>
  <c r="L46" i="58"/>
  <c r="L29" i="58"/>
  <c r="D15" i="88"/>
  <c r="D11" i="88"/>
  <c r="D38" i="88"/>
  <c r="L45" i="58"/>
  <c r="L28" i="58"/>
  <c r="D26" i="88"/>
  <c r="L22" i="58"/>
  <c r="L40" i="58"/>
  <c r="L23" i="58"/>
  <c r="D42" i="88"/>
  <c r="L39" i="58"/>
  <c r="D29" i="88"/>
  <c r="D27" i="88"/>
  <c r="Q160" i="78"/>
  <c r="Q104" i="78"/>
  <c r="Q52" i="78"/>
  <c r="K54" i="76"/>
  <c r="K75" i="73"/>
  <c r="K14" i="73"/>
  <c r="Q155" i="78"/>
  <c r="Q99" i="78"/>
  <c r="Q43" i="78"/>
  <c r="K45" i="76"/>
  <c r="K37" i="76"/>
  <c r="Q87" i="78"/>
  <c r="K54" i="73"/>
  <c r="Q47" i="78"/>
  <c r="K68" i="76"/>
  <c r="K45" i="73"/>
  <c r="Q81" i="78"/>
  <c r="K55" i="76"/>
  <c r="K48" i="73"/>
  <c r="S35" i="71"/>
  <c r="N81" i="63"/>
  <c r="N11" i="63"/>
  <c r="O171" i="62"/>
  <c r="O109" i="62"/>
  <c r="O46" i="62"/>
  <c r="Q12" i="68"/>
  <c r="N68" i="63"/>
  <c r="N19" i="63"/>
  <c r="O190" i="62"/>
  <c r="O145" i="62"/>
  <c r="O100" i="62"/>
  <c r="S38" i="71"/>
  <c r="O31" i="64"/>
  <c r="N67" i="63"/>
  <c r="N26" i="63"/>
  <c r="O193" i="62"/>
  <c r="O148" i="62"/>
  <c r="O107" i="62"/>
  <c r="O60" i="62"/>
  <c r="S18" i="71"/>
  <c r="O188" i="62"/>
  <c r="O34" i="62"/>
  <c r="O143" i="62"/>
  <c r="N70" i="63"/>
  <c r="O102" i="62"/>
  <c r="O160" i="62"/>
  <c r="N50" i="63"/>
  <c r="O81" i="62"/>
  <c r="K20" i="67"/>
  <c r="U259" i="61"/>
  <c r="U214" i="61"/>
  <c r="U170" i="61"/>
  <c r="U129" i="61"/>
  <c r="U85" i="61"/>
  <c r="U41" i="61"/>
  <c r="R35" i="59"/>
  <c r="U150" i="61"/>
  <c r="U221" i="61"/>
  <c r="U181" i="61"/>
  <c r="U136" i="61"/>
  <c r="U92" i="61"/>
  <c r="U52" i="61"/>
  <c r="R42" i="59"/>
  <c r="U215" i="61"/>
  <c r="U252" i="61"/>
  <c r="U208" i="61"/>
  <c r="U163" i="61"/>
  <c r="U131" i="61"/>
  <c r="U99" i="61"/>
  <c r="U67" i="61"/>
  <c r="U35" i="61"/>
  <c r="R37" i="59"/>
  <c r="U255" i="61"/>
  <c r="U187" i="61"/>
  <c r="U74" i="61"/>
  <c r="U118" i="61"/>
  <c r="R23" i="59"/>
  <c r="U34" i="61"/>
  <c r="U62" i="61"/>
  <c r="L37" i="58"/>
  <c r="D28" i="88"/>
  <c r="L34" i="58"/>
  <c r="L36" i="58"/>
  <c r="L43" i="58"/>
  <c r="L31" i="58"/>
  <c r="L11" i="58"/>
  <c r="L26" i="58"/>
  <c r="D34" i="88"/>
  <c r="Q144" i="78"/>
  <c r="K63" i="73"/>
  <c r="Q27" i="78"/>
  <c r="Q161" i="78"/>
  <c r="Q82" i="78"/>
  <c r="K27" i="76"/>
  <c r="K12" i="73"/>
  <c r="Q96" i="78"/>
  <c r="K28" i="76"/>
  <c r="Q70" i="78"/>
  <c r="Q165" i="78"/>
  <c r="Q16" i="78"/>
  <c r="K30" i="76"/>
  <c r="L12" i="65"/>
  <c r="N24" i="63"/>
  <c r="O146" i="62"/>
  <c r="O80" i="62"/>
  <c r="S12" i="71"/>
  <c r="N48" i="63"/>
  <c r="O210" i="62"/>
  <c r="O149" i="62"/>
  <c r="O84" i="62"/>
  <c r="S11" i="71"/>
  <c r="N75" i="63"/>
  <c r="O221" i="62"/>
  <c r="O173" i="62"/>
  <c r="O111" i="62"/>
  <c r="O44" i="62"/>
  <c r="N58" i="63"/>
  <c r="O40" i="62"/>
  <c r="O18" i="62"/>
  <c r="O184" i="62"/>
  <c r="N12" i="63"/>
  <c r="O196" i="62"/>
  <c r="O30" i="62"/>
  <c r="O14" i="62"/>
  <c r="U198" i="61"/>
  <c r="U149" i="61"/>
  <c r="U89" i="61"/>
  <c r="U25" i="61"/>
  <c r="U239" i="61"/>
  <c r="U229" i="61"/>
  <c r="U164" i="61"/>
  <c r="U116" i="61"/>
  <c r="U56" i="61"/>
  <c r="R25" i="59"/>
  <c r="U158" i="61"/>
  <c r="U212" i="61"/>
  <c r="U151" i="61"/>
  <c r="U115" i="61"/>
  <c r="U71" i="61"/>
  <c r="U23" i="61"/>
  <c r="R20" i="59"/>
  <c r="U199" i="61"/>
  <c r="U26" i="61"/>
  <c r="U54" i="61"/>
  <c r="U50" i="61"/>
  <c r="U14" i="61"/>
  <c r="L21" i="58"/>
  <c r="L47" i="58"/>
  <c r="L24" i="58"/>
  <c r="L48" i="58"/>
  <c r="L14" i="58"/>
  <c r="L13" i="58"/>
  <c r="D12" i="88"/>
  <c r="Q32" i="78"/>
  <c r="K62" i="73"/>
  <c r="Q21" i="78"/>
  <c r="Q93" i="78"/>
  <c r="K60" i="73"/>
  <c r="K76" i="73"/>
  <c r="N86" i="63"/>
  <c r="O203" i="62"/>
  <c r="O138" i="62"/>
  <c r="O58" i="62"/>
  <c r="O28" i="64"/>
  <c r="N44" i="63"/>
  <c r="O194" i="62"/>
  <c r="O129" i="62"/>
  <c r="O79" i="62"/>
  <c r="L14" i="65"/>
  <c r="N51" i="63"/>
  <c r="O213" i="62"/>
  <c r="O157" i="62"/>
  <c r="O91" i="62"/>
  <c r="O39" i="62"/>
  <c r="O204" i="62"/>
  <c r="O13" i="62"/>
  <c r="S31" i="71"/>
  <c r="O118" i="62"/>
  <c r="S27" i="71"/>
  <c r="O164" i="62"/>
  <c r="O11" i="62"/>
  <c r="U242" i="61"/>
  <c r="U194" i="61"/>
  <c r="U133" i="61"/>
  <c r="U69" i="61"/>
  <c r="U21" i="61"/>
  <c r="U166" i="61"/>
  <c r="U205" i="61"/>
  <c r="U156" i="61"/>
  <c r="U100" i="61"/>
  <c r="U36" i="61"/>
  <c r="R21" i="59"/>
  <c r="U257" i="61"/>
  <c r="U192" i="61"/>
  <c r="U147" i="61"/>
  <c r="U103" i="61"/>
  <c r="U55" i="61"/>
  <c r="U19" i="61"/>
  <c r="U260" i="61"/>
  <c r="U154" i="61"/>
  <c r="R44" i="59"/>
  <c r="R40" i="59"/>
  <c r="R19" i="59"/>
  <c r="L55" i="58"/>
  <c r="D37" i="88"/>
  <c r="D21" i="88"/>
  <c r="L20" i="58"/>
  <c r="L35" i="58"/>
  <c r="D31" i="88"/>
  <c r="L10" i="58"/>
  <c r="D23" i="88"/>
  <c r="Q125" i="78"/>
  <c r="Q101" i="78"/>
  <c r="K11" i="76"/>
  <c r="K42" i="76"/>
  <c r="K25" i="73"/>
  <c r="M12" i="72"/>
  <c r="N49" i="63"/>
  <c r="O195" i="62"/>
  <c r="O113" i="62"/>
  <c r="O27" i="62"/>
  <c r="O15" i="64"/>
  <c r="N27" i="63"/>
  <c r="O174" i="62"/>
  <c r="O124" i="62"/>
  <c r="O61" i="62"/>
  <c r="O14" i="64"/>
  <c r="N47" i="63"/>
  <c r="O197" i="62"/>
  <c r="O132" i="62"/>
  <c r="O83" i="62"/>
  <c r="O25" i="62"/>
  <c r="O122" i="62"/>
  <c r="O32" i="62"/>
  <c r="N87" i="63"/>
  <c r="O47" i="62"/>
  <c r="Q14" i="68"/>
  <c r="O98" i="62"/>
  <c r="O176" i="62"/>
  <c r="U234" i="61"/>
  <c r="U178" i="61"/>
  <c r="U113" i="61"/>
  <c r="U65" i="61"/>
  <c r="R39" i="59"/>
  <c r="U249" i="61"/>
  <c r="U201" i="61"/>
  <c r="U140" i="61"/>
  <c r="U76" i="61"/>
  <c r="U28" i="61"/>
  <c r="U231" i="61"/>
  <c r="U236" i="61"/>
  <c r="U188" i="61"/>
  <c r="U135" i="61"/>
  <c r="U87" i="61"/>
  <c r="U51" i="61"/>
  <c r="R41" i="59"/>
  <c r="U235" i="61"/>
  <c r="U142" i="61"/>
  <c r="R32" i="59"/>
  <c r="U114" i="61"/>
  <c r="U126" i="61"/>
  <c r="L42" i="58"/>
  <c r="L12" i="58"/>
  <c r="L54" i="58"/>
  <c r="L51" i="58"/>
  <c r="L27" i="58"/>
  <c r="D22" i="88"/>
  <c r="D16" i="88"/>
  <c r="Q139" i="78"/>
  <c r="Q134" i="78"/>
  <c r="K61" i="73"/>
  <c r="K56" i="73"/>
  <c r="K18" i="76"/>
  <c r="Q13" i="68"/>
  <c r="N45" i="63"/>
  <c r="O175" i="62"/>
  <c r="O89" i="62"/>
  <c r="S39" i="71"/>
  <c r="N76" i="63"/>
  <c r="O214" i="62"/>
  <c r="O166" i="62"/>
  <c r="O108" i="62"/>
  <c r="S19" i="71"/>
  <c r="N92" i="63"/>
  <c r="N30" i="63"/>
  <c r="O177" i="62"/>
  <c r="O128" i="62"/>
  <c r="O64" i="62"/>
  <c r="N74" i="63"/>
  <c r="O90" i="62"/>
  <c r="N29" i="63"/>
  <c r="O216" i="62"/>
  <c r="O38" i="62"/>
  <c r="N66" i="63"/>
  <c r="O72" i="62"/>
  <c r="O126" i="62"/>
  <c r="U218" i="61"/>
  <c r="U153" i="61"/>
  <c r="U105" i="61"/>
  <c r="U49" i="61"/>
  <c r="R18" i="59"/>
  <c r="U245" i="61"/>
  <c r="U185" i="61"/>
  <c r="U120" i="61"/>
  <c r="U72" i="61"/>
  <c r="U12" i="61"/>
  <c r="U171" i="61"/>
  <c r="U228" i="61"/>
  <c r="U172" i="61"/>
  <c r="U119" i="61"/>
  <c r="U83" i="61"/>
  <c r="U39" i="61"/>
  <c r="R24" i="59"/>
  <c r="U227" i="61"/>
  <c r="U90" i="61"/>
  <c r="U70" i="61"/>
  <c r="U98" i="61"/>
  <c r="U78" i="61"/>
  <c r="L25" i="58"/>
  <c r="L41" i="58"/>
  <c r="L53" i="58"/>
  <c r="L18" i="58"/>
  <c r="D17" i="88"/>
  <c r="D13" i="88"/>
  <c r="D3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1231]}"/>
    <s v="{[Medida].[Medida].&amp;[2]}"/>
    <s v="{[Keren].[Keren].[All]}"/>
    <s v="{[Cheshbon KM].[Hie Peilut].[Peilut 7].&amp;[Kod_Peilut_L7_105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<sst xmlns="http://schemas.openxmlformats.org/spreadsheetml/2006/main" count="7575" uniqueCount="1996">
  <si>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</si>
  <si>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</si>
  <si>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</si>
  <si>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</si>
  <si>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</si>
  <si>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</si>
  <si>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</si>
  <si>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</si>
  <si>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</si>
  <si>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</si>
  <si>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</si>
  <si>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</si>
  <si>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</si>
  <si>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</si>
  <si>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</si>
  <si>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</si>
  <si>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</si>
  <si>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</si>
  <si>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</si>
  <si>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</si>
  <si>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</si>
  <si>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</si>
  <si>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</si>
  <si>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</si>
  <si>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</si>
  <si>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</si>
  <si>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</si>
  <si>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</si>
  <si>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</si>
  <si>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</si>
  <si>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</si>
  <si>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</si>
  <si>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</si>
  <si>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</si>
  <si>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</si>
  <si>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</si>
  <si>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</si>
  <si>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</si>
  <si>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</si>
  <si>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</si>
  <si>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</si>
  <si>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</si>
  <si>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</si>
  <si>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</si>
  <si>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</si>
  <si>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</si>
  <si>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</si>
  <si>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</si>
  <si>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</si>
  <si>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</si>
  <si>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</si>
  <si>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</si>
  <si>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</si>
  <si>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</si>
  <si>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</si>
  <si>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</si>
  <si>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</si>
  <si>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</si>
  <si>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</si>
  <si>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</si>
  <si>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</si>
  <si>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</si>
  <si>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</si>
  <si>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</si>
  <si>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</si>
  <si>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</si>
  <si>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</si>
  <si>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</si>
  <si>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</si>
  <si>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</si>
  <si>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</si>
  <si>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</si>
  <si>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</si>
  <si>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</si>
  <si>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</si>
  <si>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</si>
  <si>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</si>
  <si>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</si>
  <si>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</si>
  <si>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</si>
  <si>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</si>
  <si>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</si>
  <si>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</si>
  <si>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</si>
  <si>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</si>
  <si>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</si>
  <si>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</si>
  <si>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</si>
  <si>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</si>
  <si>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</si>
  <si>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</si>
  <si>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</si>
  <si>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</si>
  <si>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</si>
  <si>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</si>
  <si>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</si>
  <si>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</si>
  <si>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</si>
  <si>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</si>
  <si>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</si>
  <si>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</si>
  <si>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</si>
  <si>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</si>
  <si>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</si>
  <si>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</si>
  <si>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</si>
  <si>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</si>
  <si>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</si>
  <si>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</si>
  <si>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</si>
  <si>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</si>
  <si>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</si>
  <si>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</si>
  <si>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</si>
  <si>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</si>
  <si>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</si>
  <si>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</si>
  <si>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</si>
  <si>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</si>
  <si>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</si>
  <si>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</si>
  <si>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</si>
  <si>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</si>
  <si>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</si>
  <si>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</si>
  <si>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</si>
  <si>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</si>
  <si>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</si>
  <si>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</si>
  <si>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</si>
  <si>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</si>
  <si>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</si>
  <si>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</si>
  <si>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</si>
  <si>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</si>
  <si>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</si>
  <si>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</si>
  <si>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</si>
  <si>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</si>
  <si>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</si>
  <si>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</si>
  <si>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</si>
  <si>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</si>
  <si>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</si>
  <si>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</si>
  <si>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</si>
  <si>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</si>
  <si>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</si>
  <si>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</si>
  <si>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</si>
  <si>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</si>
  <si>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</si>
  <si>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</si>
  <si>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</si>
  <si>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</si>
  <si>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</si>
  <si>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</si>
  <si>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</si>
  <si>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</si>
  <si>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</si>
  <si>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</si>
  <si>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</si>
  <si>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</si>
  <si>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</si>
  <si>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</si>
  <si>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</si>
  <si>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</si>
  <si>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</si>
  <si>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</si>
  <si>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</si>
  <si>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</si>
  <si>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</si>
  <si>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</si>
  <si>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</si>
  <si>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</si>
  <si>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</si>
  <si>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</si>
  <si>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</si>
  <si>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</si>
  <si>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</si>
  <si>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</si>
  <si>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</si>
  <si>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</si>
  <si>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</si>
  <si>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</si>
  <si>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</si>
  <si>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</si>
  <si>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</si>
  <si>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</si>
  <si>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</si>
  <si>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</si>
  <si>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</si>
  <si>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</si>
  <si>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</si>
  <si>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</si>
  <si>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</si>
  <si>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</si>
  <si>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</si>
  <si>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</si>
  <si>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</si>
  <si>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</si>
  <si>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</si>
  <si>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</si>
  <si>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</si>
  <si>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</si>
  <si>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</si>
  <si>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</si>
  <si>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</si>
  <si>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</si>
  <si>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</si>
  <si>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</si>
  <si>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</si>
  <si>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</si>
  <si>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</si>
  <si>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</si>
  <si>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</si>
  <si>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</si>
  <si>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</si>
  <si>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</si>
  <si>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</si>
  <si>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</si>
  <si>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</si>
  <si>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</si>
  <si>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</si>
  <si>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</si>
  <si>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</si>
  <si>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</si>
  <si>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</si>
  <si>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</si>
  <si>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</si>
  <si>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</si>
  <si>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</si>
  <si>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</si>
  <si>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</si>
  <si>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</si>
  <si>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</si>
  <si>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</si>
  <si>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</si>
  <si>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</si>
  <si>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</si>
  <si>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</si>
  <si>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</si>
  <si>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</si>
  <si>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</si>
  <si>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</si>
  <si>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</si>
  <si>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</si>
  <si>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</si>
  <si>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</si>
  <si>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</si>
  <si>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</si>
  <si>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</si>
  <si>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</si>
  <si>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</si>
  <si>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</si>
  <si>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</si>
  <si>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</si>
  <si>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</si>
  <si>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</si>
  <si>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</si>
  <si>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</si>
  <si>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</si>
  <si>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</si>
  <si>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</si>
  <si>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</si>
  <si>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</si>
  <si>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</si>
  <si>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</si>
  <si>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</si>
  <si>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</si>
  <si>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</si>
  <si>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</si>
  <si>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</si>
  <si>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</si>
  <si>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</si>
  <si>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</si>
  <si>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</si>
  <si>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</si>
  <si>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</si>
  <si>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</si>
  <si>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</si>
  <si>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</si>
  <si>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</si>
  <si>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</si>
  <si>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</si>
  <si>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</si>
  <si>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</si>
  <si>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</si>
  <si>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</si>
  <si>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</si>
  <si>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</si>
  <si>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</si>
  <si>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</si>
  <si>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</si>
  <si>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</si>
  <si>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</si>
  <si>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</si>
  <si>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</si>
  <si>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</si>
  <si>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</si>
  <si>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</si>
  <si>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</si>
  <si>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</si>
  <si>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</si>
  <si>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</si>
  <si>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</si>
  <si>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</si>
  <si>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</si>
  <si>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</si>
  <si>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</si>
  <si>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</si>
  <si>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</si>
  <si>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</si>
  <si>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</si>
  <si>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</si>
  <si>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</si>
  <si>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</si>
  <si>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</si>
  <si>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</si>
  <si>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</si>
  <si>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</si>
  <si>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</si>
  <si>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</si>
  <si>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</si>
  <si>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</si>
  <si>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</si>
  <si>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</si>
  <si>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</si>
  <si>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</si>
  <si>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</si>
  <si>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</si>
  <si>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</si>
  <si>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</si>
  <si>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</si>
  <si>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</si>
  <si>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</si>
  <si>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</si>
  <si>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</si>
  <si>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</si>
  <si>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</si>
  <si>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</si>
  <si>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</si>
  <si>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</si>
  <si>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</si>
  <si>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</si>
  <si>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</si>
  <si>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</si>
  <si>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</si>
  <si>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</si>
  <si>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</si>
  <si>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</si>
  <si>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</si>
  <si>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</si>
  <si>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</si>
  <si>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</si>
  <si>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</si>
  <si>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</si>
  <si>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</si>
  <si>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</si>
  <si>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</si>
  <si>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</si>
  <si>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</si>
  <si>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</si>
  <si>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</si>
  <si>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</si>
  <si>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</si>
  <si>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</si>
  <si>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</si>
  <si>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</si>
  <si>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</si>
  <si>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</si>
  <si>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</si>
  <si>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</si>
  <si>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</si>
  <si>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</si>
  <si>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</si>
  <si>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</si>
  <si>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</si>
  <si>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</si>
  <si>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</si>
  <si>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</si>
  <si>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</si>
  <si>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</si>
  <si>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</si>
  <si>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</si>
  <si>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</si>
  <si>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</si>
  <si>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</si>
  <si>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</si>
  <si>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</si>
  <si>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</si>
  <si>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</si>
  <si>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</si>
  <si>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</si>
  <si>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</si>
  <si>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</si>
  <si>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</si>
  <si>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</si>
  <si>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</si>
  <si>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</si>
  <si>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</si>
  <si>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</si>
  <si>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</si>
  <si>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</si>
  <si>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</si>
  <si>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</si>
  <si>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</si>
  <si>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</si>
  <si>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</si>
  <si>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</si>
  <si>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</si>
  <si>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</si>
  <si>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</si>
  <si>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</si>
  <si>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</si>
  <si>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</si>
  <si>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</si>
  <si>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</si>
  <si>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</si>
  <si>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</si>
  <si>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</si>
  <si>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</si>
  <si>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</si>
  <si>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</si>
  <si>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</si>
  <si>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</si>
  <si>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</si>
  <si>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</si>
  <si>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</si>
  <si>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</si>
  <si>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</si>
  <si>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</si>
  <si>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</si>
  <si>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</si>
  <si>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</si>
  <si>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</si>
  <si>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</si>
  <si>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</si>
  <si>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</si>
  <si>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</si>
  <si>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</si>
  <si>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</si>
  <si>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</si>
  <si>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</si>
  <si>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</si>
  <si>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</si>
  <si>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</si>
  <si>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</si>
  <si>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</si>
  <si>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</si>
  <si>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</si>
  <si>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</si>
  <si>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</si>
  <si>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</si>
  <si>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</si>
  <si>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</si>
  <si>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</si>
  <si>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</si>
  <si>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</si>
  <si>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</si>
  <si>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</si>
  <si>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</si>
  <si>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</si>
  <si>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</si>
  <si>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</si>
  <si>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</si>
  <si>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</si>
  <si>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</si>
  <si>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</si>
  <si>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</si>
  <si>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</si>
  <si>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</si>
  <si>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</si>
  <si>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</si>
  <si>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</si>
  <si>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</si>
  <si>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</si>
  <si>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</si>
  <si>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</si>
  <si>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</si>
  <si>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</si>
  <si>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</si>
  <si>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</si>
  <si>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</si>
  <si>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</si>
  <si>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</si>
  <si>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</si>
  <si>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</si>
  <si>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</si>
  <si>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</si>
  <si>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</si>
  <si>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</si>
  <si>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</si>
  <si>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</si>
  <si>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</si>
  <si>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</si>
  <si>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</si>
  <si>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</si>
  <si>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</si>
  <si>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</si>
  <si>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</si>
  <si>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</si>
  <si>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</si>
  <si>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</si>
  <si>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</si>
  <si>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</si>
  <si>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</si>
  <si>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</si>
  <si>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</si>
  <si>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</si>
  <si>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</si>
  <si>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</si>
  <si>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</si>
  <si>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</si>
  <si>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</si>
  <si>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</si>
  <si>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</si>
  <si>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</si>
  <si>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</si>
  <si>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</si>
  <si>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</si>
  <si>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</si>
  <si>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</si>
  <si>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</si>
  <si>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</si>
  <si>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</si>
  <si>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</si>
  <si>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</si>
  <si>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</si>
  <si>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</si>
  <si>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</si>
  <si>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</si>
  <si>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</si>
  <si>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</si>
  <si>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</si>
  <si>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</si>
  <si>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</si>
  <si>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</si>
  <si>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</si>
  <si>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</si>
  <si>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</si>
  <si>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</si>
  <si>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</si>
  <si>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</si>
  <si>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</si>
  <si>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</si>
  <si>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</si>
  <si>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</si>
  <si>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</si>
  <si>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</si>
  <si>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</si>
  <si>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</si>
  <si>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</si>
  <si>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</si>
  <si>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</si>
  <si>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</si>
  <si>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</si>
  <si>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</si>
  <si>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</si>
  <si>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</si>
  <si>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</si>
  <si>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</si>
  <si>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</si>
  <si>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</si>
  <si>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</si>
  <si>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</si>
  <si>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</si>
  <si>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</si>
  <si>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</si>
  <si>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</si>
  <si>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</si>
  <si>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</si>
  <si>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</si>
  <si>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</si>
  <si>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</si>
  <si>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</si>
  <si>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</si>
  <si>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</si>
  <si>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</si>
  <si>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</si>
  <si>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</si>
  <si>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</si>
  <si>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</si>
  <si>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</si>
  <si>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</si>
  <si>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</si>
  <si>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</si>
  <si>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</si>
  <si>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</si>
  <si>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</si>
  <si>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</si>
  <si>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</si>
  <si>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</si>
  <si>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</si>
  <si>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</si>
  <si>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</si>
  <si>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</si>
  <si>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</si>
  <si>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</si>
  <si>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</si>
  <si>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</si>
  <si>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</si>
  <si>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</si>
  <si>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</si>
  <si>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</si>
  <si>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</si>
  <si>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</si>
  <si>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</si>
  <si>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</si>
  <si>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</si>
  <si>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</si>
  <si>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</si>
  <si>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</si>
  <si>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</si>
  <si>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</si>
  <si>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</si>
  <si>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</si>
  <si>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</si>
  <si>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</si>
  <si>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</si>
  <si>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</si>
  <si>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</si>
  <si>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</si>
  <si>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</si>
  <si>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</si>
  <si>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</si>
  <si>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</si>
  <si>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</si>
  <si>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</si>
  <si>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</si>
  <si>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</si>
  <si>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</si>
  <si>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</si>
  <si>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</si>
  <si>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</si>
  <si>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</si>
  <si>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</si>
  <si>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</si>
  <si>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</si>
  <si>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</si>
  <si>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</si>
  <si>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</si>
  <si>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</si>
  <si>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</si>
  <si>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</si>
  <si>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</si>
  <si>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</si>
  <si>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</si>
  <si>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</si>
  <si>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</si>
  <si>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</si>
  <si>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</si>
  <si>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</si>
  <si>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</si>
  <si>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</si>
  <si>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</si>
  <si>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</si>
  <si>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</si>
  <si>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</si>
  <si>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</si>
  <si>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</si>
  <si>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</si>
  <si>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</si>
  <si>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</si>
  <si>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</si>
  <si>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</si>
  <si>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</si>
  <si>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</si>
  <si>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</si>
  <si>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</si>
  <si>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</si>
  <si>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</si>
  <si>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</si>
  <si>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</si>
  <si>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</si>
  <si>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</si>
  <si>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</si>
  <si>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</si>
  <si>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</si>
  <si>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</si>
  <si>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</si>
  <si>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</si>
  <si>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</si>
  <si>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</si>
  <si>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</si>
  <si>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</si>
  <si>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</si>
  <si>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</si>
  <si>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</si>
  <si>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</si>
  <si>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</si>
  <si>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</si>
  <si>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</si>
  <si>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</si>
  <si>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</si>
  <si>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</si>
  <si>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</si>
  <si>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</si>
  <si>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</si>
  <si>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</si>
  <si>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</si>
  <si>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</si>
  <si>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</si>
  <si>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</si>
  <si>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</si>
  <si>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</si>
  <si>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</si>
  <si>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</si>
  <si>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</si>
  <si>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</si>
  <si>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</si>
  <si>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</si>
  <si>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</si>
  <si>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</si>
  <si>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</si>
  <si>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</si>
  <si>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</si>
  <si>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</si>
  <si>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</si>
  <si>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</si>
  <si>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</si>
  <si>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</si>
  <si>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</si>
  <si>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</si>
  <si>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</si>
  <si>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</si>
  <si>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</si>
  <si>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</si>
  <si>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</si>
  <si>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</si>
  <si>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</si>
  <si>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</si>
  <si>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</si>
  <si>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</si>
  <si>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</si>
  <si>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</si>
  <si>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</si>
  <si>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</si>
  <si>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</si>
  <si>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</si>
  <si>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</si>
  <si>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</si>
  <si>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</si>
  <si>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</si>
  <si>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</si>
  <si>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</si>
  <si>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</si>
  <si>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</si>
  <si>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</si>
  <si>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</si>
  <si>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</si>
  <si>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</si>
  <si>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</si>
  <si>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</si>
  <si>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</si>
  <si>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</si>
  <si>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</si>
  <si>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</si>
  <si>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</si>
  <si>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</si>
  <si>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</si>
  <si>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</si>
  <si>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</si>
  <si>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</si>
  <si>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</si>
  <si>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</si>
  <si>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</si>
  <si>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</si>
  <si>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</si>
  <si>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</si>
  <si>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</si>
  <si>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</si>
  <si>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</si>
  <si>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</si>
  <si>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</si>
  <si>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</si>
  <si>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</si>
  <si>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</si>
  <si>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</si>
  <si>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</si>
  <si>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</si>
  <si>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</si>
  <si>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</si>
  <si>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</si>
  <si>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</si>
  <si>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</si>
  <si>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</si>
  <si>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</si>
  <si>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</si>
  <si>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</si>
  <si>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</si>
  <si>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</si>
  <si>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</si>
  <si>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</si>
  <si>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</si>
  <si>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</si>
  <si>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</si>
  <si>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</si>
  <si>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</si>
  <si>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</si>
  <si>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</si>
  <si>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</si>
  <si>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</si>
  <si>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</si>
  <si>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</si>
  <si>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</si>
  <si>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</si>
  <si>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</si>
  <si>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</si>
  <si>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</si>
  <si>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</si>
  <si>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</si>
  <si>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</si>
  <si>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</si>
  <si>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</si>
  <si>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</si>
  <si>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</si>
  <si>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</si>
  <si>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</si>
  <si>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</si>
  <si>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</si>
  <si>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</si>
  <si>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</si>
  <si>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</si>
  <si>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</si>
  <si>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</si>
  <si>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</si>
  <si>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</si>
  <si>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</si>
  <si>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</si>
  <si>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</si>
  <si>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</si>
  <si>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</si>
  <si>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</si>
  <si>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</si>
  <si>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</si>
  <si>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</si>
  <si>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</si>
  <si>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</si>
  <si>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</si>
  <si>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</si>
  <si>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</si>
  <si>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</si>
  <si>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</si>
  <si>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</si>
  <si>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</si>
  <si>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</si>
  <si>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</si>
  <si>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</si>
  <si>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</si>
  <si>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</si>
  <si>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</si>
  <si>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</si>
  <si>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</si>
  <si>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</si>
  <si>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</si>
  <si>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</si>
  <si>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</si>
  <si>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</si>
  <si>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</si>
  <si>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</si>
  <si>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</si>
  <si>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</si>
  <si>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</si>
  <si>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</si>
  <si>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</si>
  <si>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</si>
  <si>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</si>
  <si>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</si>
  <si>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</si>
  <si>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</si>
  <si>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</si>
  <si>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</si>
  <si>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</si>
  <si>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</si>
  <si>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</si>
  <si>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</si>
  <si>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</si>
  <si>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</si>
  <si>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</si>
  <si>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</si>
  <si>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</si>
  <si>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</si>
  <si>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</si>
  <si>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</si>
  <si>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</si>
  <si>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</si>
  <si>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</si>
  <si>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</si>
  <si>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</si>
  <si>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</si>
  <si>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</si>
  <si>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</si>
  <si>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</si>
  <si>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</si>
  <si>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</si>
  <si>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</si>
  <si>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</si>
  <si>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</si>
  <si>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</si>
  <si>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</si>
  <si>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</si>
  <si>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</si>
  <si>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</si>
  <si>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</si>
  <si>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</si>
  <si>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</si>
  <si>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</si>
  <si>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</si>
  <si>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</si>
  <si>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</si>
  <si>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</si>
  <si>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</si>
  <si>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</si>
  <si>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</si>
  <si>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</si>
  <si>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</si>
  <si>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</si>
  <si>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</si>
  <si>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</si>
  <si>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</si>
  <si>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</si>
  <si>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</si>
  <si>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</si>
  <si>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</si>
  <si>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</si>
  <si>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</si>
  <si>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</si>
  <si>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</si>
  <si>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</si>
  <si>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</si>
  <si>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</si>
  <si>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</si>
  <si>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</si>
  <si>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</si>
  <si>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</si>
  <si>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</si>
  <si>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</si>
  <si>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</si>
  <si>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</si>
  <si>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</si>
  <si>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</si>
  <si>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</si>
  <si>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</si>
  <si>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</si>
  <si>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</si>
  <si>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</si>
  <si>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</si>
  <si>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</si>
  <si>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</si>
  <si>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</si>
  <si>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</si>
  <si>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</si>
  <si>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</si>
  <si>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</si>
  <si>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</si>
  <si>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</si>
  <si>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</si>
  <si>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</si>
  <si>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</si>
  <si>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</si>
  <si>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</si>
  <si>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</si>
  <si>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</si>
  <si>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</si>
  <si>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</si>
  <si>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</si>
  <si>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</si>
  <si>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</si>
  <si>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</si>
  <si>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</si>
  <si>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</si>
  <si>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</si>
  <si>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</si>
  <si>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</si>
  <si>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</si>
  <si>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</si>
  <si>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</si>
  <si>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</si>
  <si>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</si>
  <si>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</si>
  <si>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</si>
  <si>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</si>
  <si>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</si>
  <si>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</si>
  <si>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</si>
  <si>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</si>
  <si>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</si>
  <si>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</si>
  <si>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</si>
  <si>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</si>
  <si>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</si>
  <si>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</si>
  <si>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</si>
  <si>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</si>
  <si>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</si>
  <si>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</si>
  <si>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</si>
  <si>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</si>
  <si>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</si>
  <si>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</si>
  <si>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</si>
  <si>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</si>
  <si>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</si>
  <si>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</si>
  <si>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</si>
  <si>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</si>
  <si>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</si>
  <si>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</si>
  <si>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</si>
  <si>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</si>
  <si>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</si>
  <si>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</si>
  <si>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</si>
  <si>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</si>
  <si>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</si>
  <si>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</si>
  <si>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</si>
  <si>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</si>
  <si>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</si>
  <si>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</si>
  <si>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</si>
  <si>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</si>
  <si>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</si>
  <si>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</si>
  <si>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</si>
  <si>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</si>
  <si>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</si>
  <si>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</si>
  <si>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</si>
  <si>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</si>
  <si>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</si>
  <si>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</si>
  <si>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</si>
  <si>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</si>
  <si>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</si>
  <si>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</si>
  <si>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</si>
  <si>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</si>
  <si>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</si>
  <si>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</si>
  <si>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</si>
  <si>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</si>
  <si>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</si>
  <si>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</si>
  <si>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</si>
  <si>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</si>
  <si>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</si>
  <si>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</si>
  <si>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</si>
  <si>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</si>
  <si>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</si>
  <si>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</si>
  <si>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</si>
  <si>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</si>
  <si>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</si>
  <si>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</si>
  <si>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</si>
  <si>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</si>
  <si>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</si>
  <si>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</si>
  <si>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</si>
  <si>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</si>
  <si>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</si>
  <si>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</si>
  <si>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</si>
  <si>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</si>
  <si>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</si>
  <si>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</si>
  <si>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</si>
  <si>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</si>
  <si>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</si>
  <si>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</si>
  <si>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</si>
  <si>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</si>
  <si>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</si>
  <si>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</si>
  <si>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</si>
  <si>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</si>
  <si>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</si>
  <si>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</si>
  <si>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</si>
  <si>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</si>
  <si>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</si>
  <si>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</si>
  <si>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</si>
  <si>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</si>
  <si>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</si>
  <si>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</si>
  <si>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</si>
  <si>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</si>
  <si>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</si>
  <si>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</si>
  <si>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</si>
  <si>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</si>
  <si>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</si>
  <si>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</si>
  <si>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</si>
  <si>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</si>
  <si>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</si>
  <si>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</si>
  <si>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</si>
  <si>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</si>
  <si>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</si>
  <si>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</si>
  <si>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</si>
  <si>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מכשור רפואי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</si>
  <si>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</si>
  <si>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</si>
  <si>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</si>
  <si>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</si>
  <si>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</si>
  <si>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</si>
  <si>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</si>
  <si>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</si>
  <si>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</si>
  <si>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</si>
  <si>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</si>
  <si>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</si>
  <si>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</si>
  <si>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</si>
  <si>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</si>
  <si>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</si>
  <si>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</si>
  <si>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</si>
  <si>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</si>
  <si>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</si>
  <si>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</si>
  <si>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</si>
  <si>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</si>
  <si>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</si>
  <si>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</si>
  <si>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</si>
  <si>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</si>
  <si>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</si>
  <si>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</si>
  <si>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</si>
  <si>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</si>
  <si>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</si>
  <si>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</si>
  <si>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</si>
  <si>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</si>
  <si>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</si>
  <si>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</si>
  <si>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</si>
  <si>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</si>
  <si>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</si>
  <si>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</si>
  <si>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</si>
  <si>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</si>
  <si>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</si>
  <si>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</si>
  <si>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</si>
  <si>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</si>
  <si>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</si>
  <si>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</si>
  <si>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</si>
  <si>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</si>
  <si>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</si>
  <si>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</si>
  <si>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</si>
  <si>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</si>
  <si>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</si>
  <si>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</si>
  <si>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</si>
  <si>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</si>
  <si>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</si>
  <si>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</si>
  <si>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</si>
  <si>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</si>
  <si>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</si>
  <si>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</si>
  <si>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</si>
  <si>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</si>
  <si>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</si>
  <si>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</si>
  <si>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</si>
  <si>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</si>
  <si>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</si>
  <si>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</si>
  <si>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</si>
  <si>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</si>
  <si>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</si>
  <si>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</si>
  <si>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</si>
  <si>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</si>
  <si>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</si>
  <si>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</si>
  <si>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</si>
  <si>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</si>
  <si>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</si>
  <si>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</si>
  <si>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</si>
  <si>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</si>
  <si>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</si>
  <si>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</si>
  <si>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</si>
  <si>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</si>
  <si>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</si>
  <si>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</si>
  <si>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</si>
  <si>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</si>
  <si>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</si>
  <si>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</si>
  <si>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</si>
  <si>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</si>
  <si>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</si>
  <si>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</si>
  <si>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</si>
  <si>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</si>
  <si>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</si>
  <si>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</si>
  <si>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</si>
  <si>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</si>
  <si>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</si>
  <si>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</si>
  <si>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</si>
  <si>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</si>
  <si>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</si>
  <si>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</si>
  <si>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</si>
  <si>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</si>
  <si>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</si>
  <si>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</si>
  <si>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</si>
  <si>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</si>
  <si>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</si>
  <si>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</si>
  <si>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</si>
  <si>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</si>
  <si>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</si>
  <si>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</si>
  <si>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</si>
  <si>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</si>
  <si>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</si>
  <si>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</si>
  <si>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</si>
  <si>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</si>
  <si>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</si>
  <si>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</si>
  <si>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</si>
  <si>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</si>
  <si>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</si>
  <si>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</si>
  <si>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</si>
  <si>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</si>
  <si>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</si>
  <si>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</si>
  <si>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</si>
  <si>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</si>
  <si>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</si>
  <si>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</si>
  <si>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</si>
  <si>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</si>
  <si>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</si>
  <si>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</si>
  <si>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</si>
  <si>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</si>
  <si>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</si>
  <si>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</si>
  <si>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</si>
  <si>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</si>
  <si>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</si>
  <si>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</si>
  <si>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</si>
  <si>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</si>
  <si>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</si>
  <si>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</si>
  <si>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</si>
  <si>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</si>
  <si>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</si>
  <si>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</si>
  <si>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</si>
  <si>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</si>
  <si>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</si>
  <si>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</si>
  <si>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</si>
  <si>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</si>
  <si>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</si>
  <si>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</si>
  <si>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</si>
  <si>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</si>
  <si>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</si>
  <si>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</si>
  <si>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</si>
  <si>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</si>
  <si>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</si>
  <si>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</si>
  <si>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</si>
  <si>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</si>
  <si>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</si>
  <si>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</si>
  <si>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</si>
  <si>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</si>
  <si>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</si>
  <si>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</si>
  <si>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</si>
  <si>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</si>
  <si>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</si>
  <si>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</si>
  <si>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</si>
  <si>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</si>
  <si>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</si>
  <si>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</si>
  <si>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</si>
  <si>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</si>
  <si>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</si>
  <si>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</si>
  <si>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</si>
  <si>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</si>
  <si>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</si>
  <si>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</si>
  <si>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</si>
  <si>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</si>
  <si>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</si>
  <si>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</si>
  <si>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</si>
  <si>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</si>
  <si>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</si>
  <si>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</si>
  <si>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</si>
  <si>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</si>
  <si>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</si>
  <si>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</si>
  <si>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</si>
  <si>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</si>
  <si>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</si>
  <si>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</si>
  <si>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</si>
  <si>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</si>
  <si>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</si>
  <si>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</si>
  <si>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</si>
  <si>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</si>
  <si>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</si>
  <si>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</si>
  <si>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</si>
  <si>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</si>
  <si>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</si>
  <si>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</si>
  <si>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</si>
  <si>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</si>
  <si>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</si>
  <si>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</si>
  <si>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</si>
  <si>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</si>
  <si>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</si>
  <si>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</si>
  <si>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</si>
  <si>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</si>
  <si>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</si>
  <si>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</si>
  <si>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</si>
  <si>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</si>
  <si>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</si>
  <si>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</si>
  <si>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</si>
  <si>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</si>
  <si>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</si>
  <si>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</si>
  <si>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</si>
  <si>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</si>
  <si>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</si>
  <si>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</si>
  <si>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</si>
  <si>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</si>
  <si>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</si>
  <si>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</si>
  <si>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</si>
  <si>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</si>
  <si>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</si>
  <si>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</si>
  <si>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</si>
  <si>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</si>
  <si>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</si>
  <si>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</si>
  <si>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</si>
  <si>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</si>
  <si>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</si>
  <si>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</si>
  <si>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</si>
  <si>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</si>
  <si>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</si>
  <si>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</si>
  <si>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</si>
  <si>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</si>
  <si>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</si>
  <si>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</si>
  <si>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</si>
  <si>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</si>
  <si>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</si>
  <si>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</si>
  <si>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</si>
  <si>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</si>
  <si>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</si>
  <si>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</si>
  <si>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</si>
  <si>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</si>
  <si>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</si>
  <si>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</si>
  <si>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</si>
  <si>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</si>
  <si>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</si>
  <si>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</si>
  <si>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</si>
  <si>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</si>
  <si>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</si>
  <si>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</si>
  <si>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</si>
  <si>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</si>
  <si>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</si>
  <si>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</si>
  <si>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</si>
  <si>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</si>
  <si>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</si>
  <si>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</si>
  <si>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</si>
  <si>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</si>
  <si>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</si>
  <si>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</si>
  <si>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</si>
  <si>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</si>
  <si>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</si>
  <si>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</si>
  <si>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</si>
  <si>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</si>
  <si>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</si>
  <si>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</si>
  <si>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</si>
  <si>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</si>
  <si>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</si>
  <si>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</si>
  <si>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</si>
  <si>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</si>
  <si>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</si>
  <si>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</si>
  <si>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</si>
  <si>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</si>
  <si>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</si>
  <si>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</si>
  <si>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</si>
  <si>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</si>
  <si>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</si>
  <si>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</si>
  <si>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</si>
  <si>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</si>
  <si>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</si>
  <si>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</si>
  <si>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</si>
  <si>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</si>
  <si>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</si>
  <si>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</si>
  <si>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</si>
  <si>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</si>
  <si>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</si>
  <si>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</si>
  <si>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</si>
  <si>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</si>
  <si>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</si>
  <si>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</si>
  <si>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</si>
  <si>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</si>
  <si>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</si>
  <si>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</si>
  <si>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</si>
  <si>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</si>
  <si>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</si>
  <si>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</si>
  <si>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</si>
  <si>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</si>
  <si>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</si>
  <si>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</si>
  <si>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</si>
  <si>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</si>
  <si>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</si>
  <si>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</si>
  <si>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</si>
  <si>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</si>
  <si>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</si>
  <si>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</si>
  <si>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</si>
  <si>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</si>
  <si>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</si>
  <si>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</si>
  <si>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</si>
  <si>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</si>
  <si>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</si>
  <si>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</si>
  <si>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</si>
  <si>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</si>
  <si>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</si>
  <si>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</si>
  <si>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</si>
  <si>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</si>
  <si>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</si>
  <si>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</si>
  <si>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</si>
  <si>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</si>
  <si>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</si>
  <si>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</si>
  <si>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</si>
  <si>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</si>
  <si>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</si>
  <si>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</si>
  <si>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</si>
  <si>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</si>
  <si>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</si>
  <si>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</si>
  <si>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</si>
  <si>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</si>
  <si>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</si>
  <si>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</si>
  <si>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</si>
  <si>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</si>
  <si>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</si>
  <si>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</si>
  <si>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</si>
  <si>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</si>
  <si>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</si>
  <si>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</si>
  <si>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</si>
  <si>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</si>
  <si>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</si>
  <si>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</si>
  <si>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</si>
  <si>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</si>
  <si>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</si>
  <si>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</si>
  <si>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</si>
  <si>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</si>
  <si>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</si>
  <si>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</si>
  <si>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</si>
  <si>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</si>
  <si>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</si>
  <si>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</si>
  <si>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</si>
  <si>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</si>
  <si>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</si>
  <si>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</si>
  <si>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</si>
  <si>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</si>
  <si>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</si>
  <si>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</si>
  <si>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</si>
  <si>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</si>
  <si>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</si>
  <si>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</si>
  <si>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</si>
  <si>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</si>
  <si>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</si>
  <si>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</si>
  <si>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</si>
  <si>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</si>
  <si>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</si>
  <si>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</si>
  <si>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</si>
  <si>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</si>
  <si>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</si>
  <si>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</si>
  <si>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</si>
  <si>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</si>
  <si>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</si>
  <si>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</si>
  <si>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</si>
  <si>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</si>
  <si>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</si>
  <si>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</si>
  <si>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</si>
  <si>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</si>
  <si>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</si>
  <si>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</si>
  <si>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</si>
  <si>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</si>
  <si>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</si>
  <si>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</si>
  <si>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</si>
  <si>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</si>
  <si>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</si>
  <si>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</si>
  <si>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</si>
  <si>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</si>
  <si>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</si>
  <si>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</si>
  <si>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</si>
  <si>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</si>
  <si>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</si>
  <si>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</si>
  <si>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</si>
  <si>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</si>
  <si>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</si>
  <si>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</si>
  <si>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</si>
  <si>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</si>
  <si>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</si>
  <si>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</si>
  <si>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</si>
  <si>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</si>
  <si>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</si>
  <si>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</si>
  <si>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</si>
  <si>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</si>
  <si>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</si>
  <si>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</si>
  <si>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</si>
  <si>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</si>
  <si>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</si>
  <si>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</si>
  <si>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</si>
  <si>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</si>
  <si>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</si>
  <si>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</si>
  <si>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</si>
  <si>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</si>
  <si>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</si>
  <si>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</si>
  <si>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</si>
  <si>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</si>
  <si>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</si>
  <si>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</si>
  <si>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</si>
  <si>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</si>
  <si>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</si>
  <si>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</si>
  <si>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</si>
  <si>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</si>
  <si>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</si>
  <si>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</si>
  <si>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</si>
  <si>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</si>
  <si>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</si>
  <si>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</si>
  <si>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</si>
  <si>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</si>
  <si>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</si>
  <si>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</si>
  <si>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</si>
  <si>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</si>
  <si>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</si>
  <si>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</si>
  <si>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</si>
  <si>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</si>
  <si>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</si>
  <si>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</si>
  <si>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</si>
  <si>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</si>
  <si>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</si>
  <si>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</si>
  <si>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</si>
  <si>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</si>
  <si>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</si>
  <si>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</si>
  <si>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</si>
  <si>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</si>
  <si>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</si>
  <si>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</si>
  <si>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</si>
  <si>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</si>
  <si>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</si>
  <si>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</si>
  <si>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</si>
  <si>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</si>
  <si>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</si>
  <si>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</si>
  <si>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</si>
  <si>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</si>
  <si>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</si>
  <si>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</si>
  <si>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</si>
  <si>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</si>
  <si>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</si>
  <si>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</si>
  <si>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</si>
  <si>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</si>
  <si>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</si>
  <si>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</si>
  <si>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</si>
  <si>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</si>
  <si>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</si>
  <si>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</si>
  <si>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</si>
  <si>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</si>
  <si>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</si>
  <si>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</si>
  <si>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</si>
  <si>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</si>
  <si>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</si>
  <si>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</si>
  <si>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</si>
  <si>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</si>
  <si>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</si>
  <si>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</si>
  <si>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</si>
  <si>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</si>
  <si>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</si>
  <si>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</si>
  <si>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</si>
  <si>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</si>
  <si>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</si>
  <si>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אלון דלק מניה לא סחירה</t>
  </si>
  <si>
    <t>צים מניה</t>
  </si>
  <si>
    <t>347283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</si>
  <si>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</si>
  <si>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</si>
  <si>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</si>
  <si>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</si>
  <si>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</si>
  <si>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</si>
  <si>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</si>
  <si>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</si>
  <si>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</si>
  <si>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 ACCESS</t>
  </si>
  <si>
    <t>קרנות גידור</t>
  </si>
  <si>
    <t>JP Morgan IIF   עמיתים</t>
  </si>
  <si>
    <t>Co Invest Antlia BSREP III</t>
  </si>
  <si>
    <t>Portfolio EDGE</t>
  </si>
  <si>
    <t>Waterton Residential P V XIII</t>
  </si>
  <si>
    <t xml:space="preserve">  PGCO IV Co mingled Fund SCSP</t>
  </si>
  <si>
    <t xml:space="preserve"> ICG SDP III</t>
  </si>
  <si>
    <t>ACE IV*</t>
  </si>
  <si>
    <t>ADLS</t>
  </si>
  <si>
    <t>Apollo Natural Resources Partners II LP</t>
  </si>
  <si>
    <t>Ares PCS LP*</t>
  </si>
  <si>
    <t>CDL II</t>
  </si>
  <si>
    <t>co investment Anesthesia</t>
  </si>
  <si>
    <t>Copenhagen Infrastructure III</t>
  </si>
  <si>
    <t>CRECH V</t>
  </si>
  <si>
    <t>Crescent MPVIIC LP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</si>
  <si>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</si>
  <si>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</si>
  <si>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</si>
  <si>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</si>
  <si>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</si>
  <si>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</si>
  <si>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</si>
  <si>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</si>
  <si>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</si>
  <si>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</si>
  <si>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IK harbourvest tranche B</t>
  </si>
  <si>
    <t>INCLINE   HARBOURVEST A</t>
  </si>
  <si>
    <t>InfraRed Infrastructure Fund V</t>
  </si>
  <si>
    <t>Insight harbourvest tranche B</t>
  </si>
  <si>
    <t>Kartesia Credit Opportunities IV SCS</t>
  </si>
  <si>
    <t>KELSO INVESTMENT ASSOCIATES X   HARB B</t>
  </si>
  <si>
    <t>LS POWER FUND IV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</si>
  <si>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</si>
  <si>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</si>
  <si>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</si>
  <si>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</si>
  <si>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</si>
  <si>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</si>
  <si>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</si>
  <si>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</si>
  <si>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</si>
  <si>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</si>
  <si>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</si>
  <si>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</si>
  <si>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</si>
  <si>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</si>
  <si>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Senior Loan Fund I A SLP</t>
  </si>
  <si>
    <t>TDL IV</t>
  </si>
  <si>
    <t>Thoma Bravo Fund XII A  L P</t>
  </si>
  <si>
    <t>Thoma Bravo Harbourvest B</t>
  </si>
  <si>
    <t>VESTCOM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</si>
  <si>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</si>
  <si>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</si>
  <si>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</si>
  <si>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</si>
  <si>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</si>
  <si>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</si>
  <si>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</si>
  <si>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10002688</t>
  </si>
  <si>
    <t>10002501</t>
  </si>
  <si>
    <t>10002478</t>
  </si>
  <si>
    <t>10002480</t>
  </si>
  <si>
    <t>10002493</t>
  </si>
  <si>
    <t>10002489</t>
  </si>
  <si>
    <t>10002637</t>
  </si>
  <si>
    <t>10002652</t>
  </si>
  <si>
    <t>10002647</t>
  </si>
  <si>
    <t>10002668</t>
  </si>
  <si>
    <t>10002691</t>
  </si>
  <si>
    <t>10002693</t>
  </si>
  <si>
    <t>10002704</t>
  </si>
  <si>
    <t>10002748</t>
  </si>
  <si>
    <t>10002746</t>
  </si>
  <si>
    <t>10002729</t>
  </si>
  <si>
    <t>10002736</t>
  </si>
  <si>
    <t>10002717</t>
  </si>
  <si>
    <t>10002721</t>
  </si>
  <si>
    <t>10002731</t>
  </si>
  <si>
    <t>10002750</t>
  </si>
  <si>
    <t>10002775</t>
  </si>
  <si>
    <t>10002777</t>
  </si>
  <si>
    <t>10002783</t>
  </si>
  <si>
    <t>10002792</t>
  </si>
  <si>
    <t>10002794</t>
  </si>
  <si>
    <t>10002798</t>
  </si>
  <si>
    <t>10002796</t>
  </si>
  <si>
    <t>10002804</t>
  </si>
  <si>
    <t>פורוורד מט"ח-מט"ח</t>
  </si>
  <si>
    <t>10002696</t>
  </si>
  <si>
    <t>10002654</t>
  </si>
  <si>
    <t>10002677</t>
  </si>
  <si>
    <t>10002685</t>
  </si>
  <si>
    <t>10002662</t>
  </si>
  <si>
    <t>10002672</t>
  </si>
  <si>
    <t>10002658</t>
  </si>
  <si>
    <t>10002699</t>
  </si>
  <si>
    <t>10002702</t>
  </si>
  <si>
    <t>10002701</t>
  </si>
  <si>
    <t>10002737</t>
  </si>
  <si>
    <t>10002761</t>
  </si>
  <si>
    <t>10002728</t>
  </si>
  <si>
    <t>10002769</t>
  </si>
  <si>
    <t>10002706</t>
  </si>
  <si>
    <t>10002720</t>
  </si>
  <si>
    <t>10002773</t>
  </si>
  <si>
    <t>10002766</t>
  </si>
  <si>
    <t>10002726</t>
  </si>
  <si>
    <t>10002754</t>
  </si>
  <si>
    <t>10002770</t>
  </si>
  <si>
    <t>10002733</t>
  </si>
  <si>
    <t>10002758</t>
  </si>
  <si>
    <t>10002764</t>
  </si>
  <si>
    <t>10002779</t>
  </si>
  <si>
    <t>10002781</t>
  </si>
  <si>
    <t>10002782</t>
  </si>
  <si>
    <t>10002788</t>
  </si>
  <si>
    <t>10002802</t>
  </si>
  <si>
    <t>496761</t>
  </si>
  <si>
    <t/>
  </si>
  <si>
    <t>דולר ניו-זילנד</t>
  </si>
  <si>
    <t>כתר נורבגי</t>
  </si>
  <si>
    <t>רובל רוסי</t>
  </si>
  <si>
    <t>בנק דיסקונט לישראל בע"מ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</si>
  <si>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</si>
  <si>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</si>
  <si>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</si>
  <si>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</si>
  <si>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</si>
  <si>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</si>
  <si>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</si>
  <si>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30011000</t>
  </si>
  <si>
    <t>יו בנק</t>
  </si>
  <si>
    <t>30026000</t>
  </si>
  <si>
    <t>31012000</t>
  </si>
  <si>
    <t>30212000</t>
  </si>
  <si>
    <t>32012000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</si>
  <si>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</si>
  <si>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</si>
  <si>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</si>
  <si>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</si>
  <si>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</si>
  <si>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</si>
  <si>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</si>
  <si>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</si>
  <si>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</si>
  <si>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</si>
  <si>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30326000</t>
  </si>
  <si>
    <t>32026000</t>
  </si>
  <si>
    <t>30226000</t>
  </si>
  <si>
    <t>31726000</t>
  </si>
  <si>
    <t>UBS</t>
  </si>
  <si>
    <t>31091000</t>
  </si>
  <si>
    <t>Aa3</t>
  </si>
  <si>
    <t>MOODY'S</t>
  </si>
  <si>
    <t>31191000</t>
  </si>
  <si>
    <t>30791000</t>
  </si>
  <si>
    <t>31291000</t>
  </si>
  <si>
    <t>32091000</t>
  </si>
  <si>
    <t>30391000</t>
  </si>
  <si>
    <t>30891000</t>
  </si>
  <si>
    <t>31791000</t>
  </si>
  <si>
    <t>32691000</t>
  </si>
  <si>
    <t>30291000</t>
  </si>
  <si>
    <t>סוויסקי</t>
  </si>
  <si>
    <t>30396000</t>
  </si>
  <si>
    <t>דירוג פנימי</t>
  </si>
  <si>
    <t>מ.בטחון סחיר לאומי</t>
  </si>
  <si>
    <t>75001121</t>
  </si>
  <si>
    <t>פק מרווח בטחון לאומי</t>
  </si>
  <si>
    <t>75001127</t>
  </si>
  <si>
    <t>כן</t>
  </si>
  <si>
    <t>לא</t>
  </si>
  <si>
    <t>AA</t>
  </si>
  <si>
    <t>AA-</t>
  </si>
  <si>
    <t>A+</t>
  </si>
  <si>
    <t>A</t>
  </si>
  <si>
    <t>D</t>
  </si>
  <si>
    <t>A-</t>
  </si>
  <si>
    <t>פועלים 11.2.18</t>
  </si>
  <si>
    <t>501502</t>
  </si>
  <si>
    <t>פועלים 3.1.18</t>
  </si>
  <si>
    <t>494677</t>
  </si>
  <si>
    <t>קרדן אן.וי אגח ב חש 2/18</t>
  </si>
  <si>
    <t>1143270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</si>
  <si>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</si>
  <si>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</si>
  <si>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</si>
  <si>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</si>
  <si>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</si>
  <si>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</si>
  <si>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</si>
  <si>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113</t>
  </si>
  <si>
    <t>גורם 104</t>
  </si>
  <si>
    <t>סה"כ יתרות התחייבות להשקעה</t>
  </si>
  <si>
    <t>THOMA BRAVO</t>
  </si>
  <si>
    <t>Orbimed  II</t>
  </si>
  <si>
    <t>apollo natural pesources partners II</t>
  </si>
  <si>
    <t>Bluebay SLFI</t>
  </si>
  <si>
    <t>Migdal-HarbourVest 2016 Fund L.P. (Tranche B)</t>
  </si>
  <si>
    <t>harbourvest DOVER</t>
  </si>
  <si>
    <t>Warburg Pincus China 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</si>
  <si>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</si>
  <si>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</si>
  <si>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</si>
  <si>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</si>
  <si>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</si>
  <si>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</si>
  <si>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HARBOURVEST co-inv preston</t>
  </si>
  <si>
    <t>Apollo Fund IX</t>
  </si>
  <si>
    <t>ICG SDP III</t>
  </si>
  <si>
    <t>incline</t>
  </si>
  <si>
    <t>OWL ROCK</t>
  </si>
  <si>
    <t>harbourvest ח-ן מנוהל</t>
  </si>
  <si>
    <t>Patria VI</t>
  </si>
  <si>
    <t>Enlight</t>
  </si>
  <si>
    <t>Migdal-HarbourVes project Draco</t>
  </si>
  <si>
    <t>ACE IV</t>
  </si>
  <si>
    <t>brookfield III</t>
  </si>
  <si>
    <t>SVB IX</t>
  </si>
  <si>
    <t>Migdal-HarbourVest Project Saxa</t>
  </si>
  <si>
    <t>Court Square IV</t>
  </si>
  <si>
    <t>Vintage Fund of Funds (access) V</t>
  </si>
  <si>
    <t>PGCO IV Co-mingled Fund SCSP</t>
  </si>
  <si>
    <t xml:space="preserve">ADLS </t>
  </si>
  <si>
    <t>ADLS  co-inv</t>
  </si>
  <si>
    <t>IFM GIF</t>
  </si>
  <si>
    <t>HARBOURVEST A AE II</t>
  </si>
  <si>
    <t>KELSO INVESTMENT ASSOCIATES X - HARB B</t>
  </si>
  <si>
    <t>Vintage fund of funds ISRAEL V</t>
  </si>
  <si>
    <t xml:space="preserve">TDLIV </t>
  </si>
  <si>
    <t>Thoma Bravo Fund XIII</t>
  </si>
  <si>
    <t>Brookfield Capital Partners V</t>
  </si>
  <si>
    <t>Blackstone Real Estate Partners IX</t>
  </si>
  <si>
    <t>Astorg VII</t>
  </si>
  <si>
    <t>TPG ASIA VII L.P</t>
  </si>
  <si>
    <t>סה"כ בחו"ל</t>
  </si>
  <si>
    <t>פורוורד ריבית</t>
  </si>
  <si>
    <t>מובטחות משכנתא- גורם 01</t>
  </si>
  <si>
    <t>בבטחונות אחרים - גורם 80</t>
  </si>
  <si>
    <t>בבטחונות אחרים - גורם 114</t>
  </si>
  <si>
    <t>בבטחונות אחרים-גורם 7</t>
  </si>
  <si>
    <t>בבטחונות אחרים - גורם 94</t>
  </si>
  <si>
    <t>בבטחונות אחרים - גורם 29</t>
  </si>
  <si>
    <t>בבטחונות אחרים-גורם 29</t>
  </si>
  <si>
    <t>בבטחונות אחרים - גורם 111</t>
  </si>
  <si>
    <t>בבטחונות אחרים-גורם 41</t>
  </si>
  <si>
    <t>בבטחונות אחרים - גורם 41</t>
  </si>
  <si>
    <t>בבטחונות אחרים-גורם 75</t>
  </si>
  <si>
    <t>בבטחונות אחרים - גורם 69</t>
  </si>
  <si>
    <t>בבטחונות אחרים - גורם 37</t>
  </si>
  <si>
    <t>בבטחונות אחרים-גורם 35</t>
  </si>
  <si>
    <t>בבטחונות אחרים-גורם 63</t>
  </si>
  <si>
    <t>בבטחונות אחרים-גורם 33</t>
  </si>
  <si>
    <t>בבטחונות אחרים - גורם 89</t>
  </si>
  <si>
    <t>בבטחונות אחרים-גורם 61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</si>
  <si>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</si>
  <si>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</si>
  <si>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</si>
  <si>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</si>
  <si>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</si>
  <si>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אחרים-גורם 43</t>
  </si>
  <si>
    <t>בבטחונות אחרים - גורם 43</t>
  </si>
  <si>
    <t>בבטחונות אחרים - גורם 96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</si>
  <si>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</si>
  <si>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</si>
  <si>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</si>
  <si>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</si>
  <si>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</si>
  <si>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</si>
  <si>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</si>
  <si>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</si>
  <si>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</si>
  <si>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אחרים-גורם 103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</si>
  <si>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</si>
  <si>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</si>
  <si>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</si>
  <si>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</si>
  <si>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</si>
  <si>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</si>
  <si>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 - גורם 115*</t>
  </si>
  <si>
    <t>בבטחונות אחרים-גורם 84</t>
  </si>
  <si>
    <t>בבטחונות אחרים - גורם 86</t>
  </si>
  <si>
    <t>בבטחונות אחרים - גורם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</si>
</sst>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7" fontId="29" fillId="0" borderId="0" xfId="0" applyNumberFormat="1" applyFont="1" applyFill="1" applyBorder="1" applyAlignment="1">
      <alignment horizontal="right"/>
    </xf>
    <xf numFmtId="0" fontId="5" fillId="0" borderId="22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64" fontId="29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164" fontId="0" fillId="0" borderId="0" xfId="0" applyNumberFormat="1" applyFill="1"/>
    <xf numFmtId="0" fontId="4" fillId="0" borderId="0" xfId="0" applyFont="1" applyFill="1" applyAlignment="1">
      <alignment horizontal="center" readingOrder="2"/>
    </xf>
    <xf numFmtId="0" fontId="31" fillId="0" borderId="0" xfId="0" applyFont="1" applyFill="1" applyAlignment="1">
      <alignment horizontal="center"/>
    </xf>
    <xf numFmtId="10" fontId="3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D18" sqref="D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191</v>
      </c>
      <c r="C1" s="80" t="s" vm="1">
        <v>266</v>
      </c>
    </row>
    <row r="2" spans="1:31">
      <c r="B2" s="58" t="s">
        <v>190</v>
      </c>
      <c r="C2" s="80" t="s">
        <v>267</v>
      </c>
    </row>
    <row r="3" spans="1:31">
      <c r="B3" s="58" t="s">
        <v>192</v>
      </c>
      <c r="C3" s="80" t="s">
        <v>268</v>
      </c>
    </row>
    <row r="4" spans="1:31">
      <c r="B4" s="58" t="s">
        <v>193</v>
      </c>
      <c r="C4" s="80">
        <v>2145</v>
      </c>
    </row>
    <row r="6" spans="1:31" ht="26.25" customHeight="1">
      <c r="B6" s="149" t="s">
        <v>207</v>
      </c>
      <c r="C6" s="150"/>
      <c r="D6" s="151"/>
    </row>
    <row r="7" spans="1:31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120</v>
      </c>
    </row>
    <row r="8" spans="1:31" s="10" customFormat="1">
      <c r="B8" s="23"/>
      <c r="C8" s="26" t="s">
        <v>253</v>
      </c>
      <c r="D8" s="27" t="s">
        <v>20</v>
      </c>
      <c r="AE8" s="38" t="s">
        <v>121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130</v>
      </c>
    </row>
    <row r="10" spans="1:31" s="11" customFormat="1" ht="18" customHeight="1">
      <c r="B10" s="69" t="s">
        <v>206</v>
      </c>
      <c r="C10" s="134">
        <f>C11+C12+C23+C33+C34+C37</f>
        <v>621079.11246053386</v>
      </c>
      <c r="D10" s="135">
        <f>C10/$C$42</f>
        <v>1</v>
      </c>
      <c r="AE10" s="68"/>
    </row>
    <row r="11" spans="1:31">
      <c r="A11" s="46" t="s">
        <v>153</v>
      </c>
      <c r="B11" s="29" t="s">
        <v>208</v>
      </c>
      <c r="C11" s="134">
        <f>מזומנים!J10</f>
        <v>102467.34962503998</v>
      </c>
      <c r="D11" s="135">
        <f t="shared" ref="D11:D13" si="0">C11/$C$42</f>
        <v>0.16498276559180086</v>
      </c>
    </row>
    <row r="12" spans="1:31">
      <c r="B12" s="29" t="s">
        <v>209</v>
      </c>
      <c r="C12" s="134">
        <f>SUM(C13:C22)</f>
        <v>458304.11354783882</v>
      </c>
      <c r="D12" s="135">
        <f t="shared" si="0"/>
        <v>0.73791583769766766</v>
      </c>
    </row>
    <row r="13" spans="1:31">
      <c r="A13" s="56" t="s">
        <v>153</v>
      </c>
      <c r="B13" s="30" t="s">
        <v>77</v>
      </c>
      <c r="C13" s="134">
        <f>'תעודות התחייבות ממשלתיות'!O11</f>
        <v>114140.13373413697</v>
      </c>
      <c r="D13" s="135">
        <f t="shared" si="0"/>
        <v>0.18377712507823218</v>
      </c>
    </row>
    <row r="14" spans="1:31">
      <c r="A14" s="56" t="s">
        <v>153</v>
      </c>
      <c r="B14" s="30" t="s">
        <v>78</v>
      </c>
      <c r="C14" s="134" t="s" vm="2">
        <v>1831</v>
      </c>
      <c r="D14" s="135" t="s" vm="3">
        <v>1831</v>
      </c>
    </row>
    <row r="15" spans="1:31">
      <c r="A15" s="56" t="s">
        <v>153</v>
      </c>
      <c r="B15" s="30" t="s">
        <v>79</v>
      </c>
      <c r="C15" s="134">
        <f>'אג"ח קונצרני'!R11</f>
        <v>120302.88867638592</v>
      </c>
      <c r="D15" s="135">
        <f t="shared" ref="D15:D19" si="1">C15/$C$42</f>
        <v>0.1936997819807223</v>
      </c>
    </row>
    <row r="16" spans="1:31">
      <c r="A16" s="56" t="s">
        <v>153</v>
      </c>
      <c r="B16" s="30" t="s">
        <v>80</v>
      </c>
      <c r="C16" s="134">
        <f>מניות!L11</f>
        <v>80056.984797957004</v>
      </c>
      <c r="D16" s="135">
        <f t="shared" si="1"/>
        <v>0.12889981838351419</v>
      </c>
    </row>
    <row r="17" spans="1:4">
      <c r="A17" s="56" t="s">
        <v>153</v>
      </c>
      <c r="B17" s="30" t="s">
        <v>81</v>
      </c>
      <c r="C17" s="134">
        <f>'תעודות סל'!K11</f>
        <v>116078.52387302803</v>
      </c>
      <c r="D17" s="135">
        <f t="shared" si="1"/>
        <v>0.18689812866698874</v>
      </c>
    </row>
    <row r="18" spans="1:4">
      <c r="A18" s="56" t="s">
        <v>153</v>
      </c>
      <c r="B18" s="30" t="s">
        <v>82</v>
      </c>
      <c r="C18" s="134">
        <f>'קרנות נאמנות'!L11</f>
        <v>28732.455479999902</v>
      </c>
      <c r="D18" s="135">
        <f t="shared" si="1"/>
        <v>4.6262150672191041E-2</v>
      </c>
    </row>
    <row r="19" spans="1:4">
      <c r="A19" s="56" t="s">
        <v>153</v>
      </c>
      <c r="B19" s="30" t="s">
        <v>83</v>
      </c>
      <c r="C19" s="134">
        <f>'כתבי אופציה'!I11</f>
        <v>1.4462667809999998</v>
      </c>
      <c r="D19" s="135">
        <f t="shared" si="1"/>
        <v>2.3286353573706797E-6</v>
      </c>
    </row>
    <row r="20" spans="1:4">
      <c r="A20" s="56" t="s">
        <v>153</v>
      </c>
      <c r="B20" s="30" t="s">
        <v>84</v>
      </c>
      <c r="C20" s="134" t="s" vm="4">
        <v>1831</v>
      </c>
      <c r="D20" s="135" t="s" vm="5">
        <v>1831</v>
      </c>
    </row>
    <row r="21" spans="1:4">
      <c r="A21" s="56" t="s">
        <v>153</v>
      </c>
      <c r="B21" s="30" t="s">
        <v>85</v>
      </c>
      <c r="C21" s="134">
        <f>'חוזים עתידיים'!I11</f>
        <v>-2865.2987700000003</v>
      </c>
      <c r="D21" s="135">
        <f t="shared" ref="D21:D23" si="2">C21/$C$42</f>
        <v>-4.6134199532947172E-3</v>
      </c>
    </row>
    <row r="22" spans="1:4">
      <c r="A22" s="56" t="s">
        <v>153</v>
      </c>
      <c r="B22" s="30" t="s">
        <v>86</v>
      </c>
      <c r="C22" s="134">
        <f>'מוצרים מובנים'!N11</f>
        <v>1856.9794895500002</v>
      </c>
      <c r="D22" s="135">
        <f t="shared" si="2"/>
        <v>2.9899242339565895E-3</v>
      </c>
    </row>
    <row r="23" spans="1:4">
      <c r="B23" s="29" t="s">
        <v>210</v>
      </c>
      <c r="C23" s="134">
        <f>SUM(C24:C32)</f>
        <v>20670.632299999997</v>
      </c>
      <c r="D23" s="135">
        <f t="shared" si="2"/>
        <v>3.328180240695746E-2</v>
      </c>
    </row>
    <row r="24" spans="1:4">
      <c r="A24" s="56" t="s">
        <v>153</v>
      </c>
      <c r="B24" s="30" t="s">
        <v>87</v>
      </c>
      <c r="C24" s="134" t="s" vm="6">
        <v>1831</v>
      </c>
      <c r="D24" s="135" t="s" vm="7">
        <v>1831</v>
      </c>
    </row>
    <row r="25" spans="1:4">
      <c r="A25" s="56" t="s">
        <v>153</v>
      </c>
      <c r="B25" s="30" t="s">
        <v>88</v>
      </c>
      <c r="C25" s="134" t="s" vm="8">
        <v>1831</v>
      </c>
      <c r="D25" s="135" t="s" vm="9">
        <v>1831</v>
      </c>
    </row>
    <row r="26" spans="1:4">
      <c r="A26" s="56" t="s">
        <v>153</v>
      </c>
      <c r="B26" s="30" t="s">
        <v>79</v>
      </c>
      <c r="C26" s="134">
        <f>'לא סחיר - אג"ח קונצרני'!P11</f>
        <v>9717.3875900000003</v>
      </c>
      <c r="D26" s="135">
        <f t="shared" ref="D26:D29" si="3">C26/$C$42</f>
        <v>1.5645973910638458E-2</v>
      </c>
    </row>
    <row r="27" spans="1:4">
      <c r="A27" s="56" t="s">
        <v>153</v>
      </c>
      <c r="B27" s="30" t="s">
        <v>89</v>
      </c>
      <c r="C27" s="134">
        <f>'לא סחיר - מניות'!J11</f>
        <v>17.783290000000001</v>
      </c>
      <c r="D27" s="135">
        <f t="shared" si="3"/>
        <v>2.8632890147517287E-5</v>
      </c>
    </row>
    <row r="28" spans="1:4">
      <c r="A28" s="56" t="s">
        <v>153</v>
      </c>
      <c r="B28" s="30" t="s">
        <v>90</v>
      </c>
      <c r="C28" s="134">
        <f>'לא סחיר - קרנות השקעה'!H11</f>
        <v>14837.80683</v>
      </c>
      <c r="D28" s="135">
        <f t="shared" si="3"/>
        <v>2.3890365224515354E-2</v>
      </c>
    </row>
    <row r="29" spans="1:4">
      <c r="A29" s="56" t="s">
        <v>153</v>
      </c>
      <c r="B29" s="30" t="s">
        <v>91</v>
      </c>
      <c r="C29" s="134">
        <f>'לא סחיר - כתבי אופציה'!I11</f>
        <v>0.37533</v>
      </c>
      <c r="D29" s="135">
        <f t="shared" si="3"/>
        <v>6.0431914786677059E-7</v>
      </c>
    </row>
    <row r="30" spans="1:4">
      <c r="A30" s="56" t="s">
        <v>153</v>
      </c>
      <c r="B30" s="30" t="s">
        <v>233</v>
      </c>
      <c r="C30" s="134" t="s" vm="10">
        <v>1831</v>
      </c>
      <c r="D30" s="135" t="s" vm="11">
        <v>1831</v>
      </c>
    </row>
    <row r="31" spans="1:4">
      <c r="A31" s="56" t="s">
        <v>153</v>
      </c>
      <c r="B31" s="30" t="s">
        <v>114</v>
      </c>
      <c r="C31" s="134">
        <f>'לא סחיר - חוזים עתידיים'!I11</f>
        <v>-3902.7207400000002</v>
      </c>
      <c r="D31" s="135">
        <f>C31/$C$42</f>
        <v>-6.2837739374917339E-3</v>
      </c>
    </row>
    <row r="32" spans="1:4">
      <c r="A32" s="56" t="s">
        <v>153</v>
      </c>
      <c r="B32" s="30" t="s">
        <v>92</v>
      </c>
      <c r="C32" s="134" t="s" vm="12">
        <v>1831</v>
      </c>
      <c r="D32" s="135" t="s" vm="13">
        <v>1831</v>
      </c>
    </row>
    <row r="33" spans="1:4">
      <c r="A33" s="56" t="s">
        <v>153</v>
      </c>
      <c r="B33" s="29" t="s">
        <v>211</v>
      </c>
      <c r="C33" s="134">
        <f>הלוואות!O10</f>
        <v>32382.364929999992</v>
      </c>
      <c r="D33" s="135">
        <f t="shared" ref="D33:D34" si="4">C33/$C$42</f>
        <v>5.2138872939568891E-2</v>
      </c>
    </row>
    <row r="34" spans="1:4">
      <c r="A34" s="56" t="s">
        <v>153</v>
      </c>
      <c r="B34" s="29" t="s">
        <v>212</v>
      </c>
      <c r="C34" s="134">
        <f>'פקדונות מעל 3 חודשים'!M10</f>
        <v>7231.7402300000003</v>
      </c>
      <c r="D34" s="135">
        <f t="shared" si="4"/>
        <v>1.1643831011076768E-2</v>
      </c>
    </row>
    <row r="35" spans="1:4">
      <c r="A35" s="56" t="s">
        <v>153</v>
      </c>
      <c r="B35" s="29" t="s">
        <v>213</v>
      </c>
      <c r="C35" s="134" t="s" vm="14">
        <v>1831</v>
      </c>
      <c r="D35" s="135" t="s" vm="15">
        <v>1831</v>
      </c>
    </row>
    <row r="36" spans="1:4">
      <c r="A36" s="56" t="s">
        <v>153</v>
      </c>
      <c r="B36" s="57" t="s">
        <v>214</v>
      </c>
      <c r="C36" s="134" t="s" vm="16">
        <v>1831</v>
      </c>
      <c r="D36" s="135" t="s" vm="17">
        <v>1831</v>
      </c>
    </row>
    <row r="37" spans="1:4">
      <c r="A37" s="56" t="s">
        <v>153</v>
      </c>
      <c r="B37" s="29" t="s">
        <v>215</v>
      </c>
      <c r="C37" s="134">
        <f>'השקעות אחרות '!I10</f>
        <v>22.911827655</v>
      </c>
      <c r="D37" s="135">
        <f t="shared" ref="D37:D38" si="5">C37/$C$42</f>
        <v>3.6890352928196278E-5</v>
      </c>
    </row>
    <row r="38" spans="1:4">
      <c r="A38" s="56"/>
      <c r="B38" s="70" t="s">
        <v>217</v>
      </c>
      <c r="C38" s="134">
        <v>0</v>
      </c>
      <c r="D38" s="135">
        <f t="shared" si="5"/>
        <v>0</v>
      </c>
    </row>
    <row r="39" spans="1:4">
      <c r="A39" s="56" t="s">
        <v>153</v>
      </c>
      <c r="B39" s="71" t="s">
        <v>218</v>
      </c>
      <c r="C39" s="134" t="s" vm="18">
        <v>1831</v>
      </c>
      <c r="D39" s="135" t="s" vm="19">
        <v>1831</v>
      </c>
    </row>
    <row r="40" spans="1:4">
      <c r="A40" s="56" t="s">
        <v>153</v>
      </c>
      <c r="B40" s="71" t="s">
        <v>251</v>
      </c>
      <c r="C40" s="134" t="s" vm="20">
        <v>1831</v>
      </c>
      <c r="D40" s="135" t="s" vm="21">
        <v>1831</v>
      </c>
    </row>
    <row r="41" spans="1:4">
      <c r="A41" s="56" t="s">
        <v>153</v>
      </c>
      <c r="B41" s="71" t="s">
        <v>219</v>
      </c>
      <c r="C41" s="134" t="s" vm="22">
        <v>1831</v>
      </c>
      <c r="D41" s="135" t="s" vm="23">
        <v>1831</v>
      </c>
    </row>
    <row r="42" spans="1:4">
      <c r="B42" s="71" t="s">
        <v>93</v>
      </c>
      <c r="C42" s="134">
        <f>C38+C10</f>
        <v>621079.11246053386</v>
      </c>
      <c r="D42" s="135">
        <f>C42/$C$42</f>
        <v>1</v>
      </c>
    </row>
    <row r="43" spans="1:4">
      <c r="A43" s="56" t="s">
        <v>153</v>
      </c>
      <c r="B43" s="71" t="s">
        <v>216</v>
      </c>
      <c r="C43" s="134">
        <f>'יתרת התחייבות להשקעה'!C10</f>
        <v>42033.791057641793</v>
      </c>
      <c r="D43" s="135"/>
    </row>
    <row r="44" spans="1:4">
      <c r="B44" s="6" t="s">
        <v>119</v>
      </c>
    </row>
    <row r="45" spans="1:4">
      <c r="C45" s="77" t="s">
        <v>198</v>
      </c>
      <c r="D45" s="36" t="s">
        <v>113</v>
      </c>
    </row>
    <row r="46" spans="1:4">
      <c r="C46" s="78" t="s">
        <v>1</v>
      </c>
      <c r="D46" s="25" t="s">
        <v>2</v>
      </c>
    </row>
    <row r="47" spans="1:4">
      <c r="C47" s="116" t="s">
        <v>179</v>
      </c>
      <c r="D47" s="117" vm="24">
        <v>2.6452</v>
      </c>
    </row>
    <row r="48" spans="1:4">
      <c r="C48" s="116" t="s">
        <v>188</v>
      </c>
      <c r="D48" s="117">
        <v>0.96568071730392657</v>
      </c>
    </row>
    <row r="49" spans="2:4">
      <c r="C49" s="116" t="s">
        <v>184</v>
      </c>
      <c r="D49" s="117" vm="25">
        <v>2.7517</v>
      </c>
    </row>
    <row r="50" spans="2:4">
      <c r="B50" s="12"/>
      <c r="C50" s="116" t="s">
        <v>1287</v>
      </c>
      <c r="D50" s="117" vm="26">
        <v>3.8071999999999999</v>
      </c>
    </row>
    <row r="51" spans="2:4">
      <c r="C51" s="116" t="s">
        <v>177</v>
      </c>
      <c r="D51" s="117" vm="27">
        <v>4.2915999999999999</v>
      </c>
    </row>
    <row r="52" spans="2:4">
      <c r="C52" s="116" t="s">
        <v>178</v>
      </c>
      <c r="D52" s="117" vm="28">
        <v>4.7934000000000001</v>
      </c>
    </row>
    <row r="53" spans="2:4">
      <c r="C53" s="116" t="s">
        <v>180</v>
      </c>
      <c r="D53" s="117">
        <v>0.47864732325296283</v>
      </c>
    </row>
    <row r="54" spans="2:4">
      <c r="C54" s="116" t="s">
        <v>185</v>
      </c>
      <c r="D54" s="117" vm="29">
        <v>3.4113000000000002</v>
      </c>
    </row>
    <row r="55" spans="2:4">
      <c r="C55" s="116" t="s">
        <v>186</v>
      </c>
      <c r="D55" s="117">
        <v>0.19088362617774382</v>
      </c>
    </row>
    <row r="56" spans="2:4">
      <c r="C56" s="116" t="s">
        <v>183</v>
      </c>
      <c r="D56" s="117" vm="30">
        <v>0.5746</v>
      </c>
    </row>
    <row r="57" spans="2:4">
      <c r="C57" s="116" t="s">
        <v>1832</v>
      </c>
      <c r="D57" s="117">
        <v>2.5160324000000003</v>
      </c>
    </row>
    <row r="58" spans="2:4">
      <c r="C58" s="116" t="s">
        <v>182</v>
      </c>
      <c r="D58" s="117" vm="31">
        <v>0.41889999999999999</v>
      </c>
    </row>
    <row r="59" spans="2:4">
      <c r="C59" s="116" t="s">
        <v>175</v>
      </c>
      <c r="D59" s="117" vm="32">
        <v>3.7480000000000002</v>
      </c>
    </row>
    <row r="60" spans="2:4">
      <c r="C60" s="116" t="s">
        <v>189</v>
      </c>
      <c r="D60" s="117" vm="33">
        <v>0.26100000000000001</v>
      </c>
    </row>
    <row r="61" spans="2:4">
      <c r="C61" s="116" t="s">
        <v>1833</v>
      </c>
      <c r="D61" s="117" vm="34">
        <v>0.43149999999999999</v>
      </c>
    </row>
    <row r="62" spans="2:4">
      <c r="C62" s="116" t="s">
        <v>1834</v>
      </c>
      <c r="D62" s="117">
        <v>5.3951501227871679E-2</v>
      </c>
    </row>
    <row r="63" spans="2:4">
      <c r="C63" s="116" t="s">
        <v>176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H21" sqref="H2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266</v>
      </c>
    </row>
    <row r="2" spans="2:60">
      <c r="B2" s="58" t="s">
        <v>190</v>
      </c>
      <c r="C2" s="80" t="s">
        <v>267</v>
      </c>
    </row>
    <row r="3" spans="2:60">
      <c r="B3" s="58" t="s">
        <v>192</v>
      </c>
      <c r="C3" s="80" t="s">
        <v>268</v>
      </c>
    </row>
    <row r="4" spans="2:60">
      <c r="B4" s="58" t="s">
        <v>193</v>
      </c>
      <c r="C4" s="80">
        <v>2145</v>
      </c>
    </row>
    <row r="6" spans="2:60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78.75">
      <c r="B8" s="23" t="s">
        <v>127</v>
      </c>
      <c r="C8" s="31" t="s">
        <v>48</v>
      </c>
      <c r="D8" s="31" t="s">
        <v>131</v>
      </c>
      <c r="E8" s="31" t="s">
        <v>70</v>
      </c>
      <c r="F8" s="31" t="s">
        <v>111</v>
      </c>
      <c r="G8" s="31" t="s">
        <v>250</v>
      </c>
      <c r="H8" s="31" t="s">
        <v>249</v>
      </c>
      <c r="I8" s="31" t="s">
        <v>67</v>
      </c>
      <c r="J8" s="31" t="s">
        <v>64</v>
      </c>
      <c r="K8" s="31" t="s">
        <v>194</v>
      </c>
      <c r="L8" s="31" t="s">
        <v>196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257</v>
      </c>
      <c r="H9" s="17"/>
      <c r="I9" s="17" t="s">
        <v>253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4" t="s">
        <v>51</v>
      </c>
      <c r="C11" s="119"/>
      <c r="D11" s="119"/>
      <c r="E11" s="119"/>
      <c r="F11" s="119"/>
      <c r="G11" s="120"/>
      <c r="H11" s="122"/>
      <c r="I11" s="120">
        <v>1.4462667809999998</v>
      </c>
      <c r="J11" s="119"/>
      <c r="K11" s="121">
        <v>1</v>
      </c>
      <c r="L11" s="121">
        <f>I11/'סכום נכסי הקרן'!$C$42</f>
        <v>2.3286353573706797E-6</v>
      </c>
      <c r="BC11" s="102"/>
      <c r="BD11" s="3"/>
      <c r="BE11" s="102"/>
      <c r="BG11" s="102"/>
    </row>
    <row r="12" spans="2:60" s="4" customFormat="1" ht="18" customHeight="1">
      <c r="B12" s="125" t="s">
        <v>26</v>
      </c>
      <c r="C12" s="119"/>
      <c r="D12" s="119"/>
      <c r="E12" s="119"/>
      <c r="F12" s="119"/>
      <c r="G12" s="120"/>
      <c r="H12" s="122"/>
      <c r="I12" s="120">
        <v>1.4462667809999998</v>
      </c>
      <c r="J12" s="119"/>
      <c r="K12" s="121">
        <v>1</v>
      </c>
      <c r="L12" s="121">
        <f>I12/'סכום נכסי הקרן'!$C$42</f>
        <v>2.3286353573706797E-6</v>
      </c>
      <c r="BC12" s="102"/>
      <c r="BD12" s="3"/>
      <c r="BE12" s="102"/>
      <c r="BG12" s="102"/>
    </row>
    <row r="13" spans="2:60">
      <c r="B13" s="104" t="s">
        <v>1622</v>
      </c>
      <c r="C13" s="84"/>
      <c r="D13" s="84"/>
      <c r="E13" s="84"/>
      <c r="F13" s="84"/>
      <c r="G13" s="93"/>
      <c r="H13" s="95"/>
      <c r="I13" s="93">
        <v>1.4462667809999998</v>
      </c>
      <c r="J13" s="84"/>
      <c r="K13" s="94">
        <v>1</v>
      </c>
      <c r="L13" s="94">
        <f>I13/'סכום נכסי הקרן'!$C$42</f>
        <v>2.3286353573706797E-6</v>
      </c>
      <c r="BD13" s="3"/>
    </row>
    <row r="14" spans="2:60" ht="20.25">
      <c r="B14" s="89" t="s">
        <v>1623</v>
      </c>
      <c r="C14" s="86" t="s">
        <v>1624</v>
      </c>
      <c r="D14" s="99" t="s">
        <v>132</v>
      </c>
      <c r="E14" s="99" t="s">
        <v>1106</v>
      </c>
      <c r="F14" s="99" t="s">
        <v>176</v>
      </c>
      <c r="G14" s="96">
        <v>3979.0696539999999</v>
      </c>
      <c r="H14" s="98">
        <v>34.799999999999997</v>
      </c>
      <c r="I14" s="96">
        <v>1.384716254</v>
      </c>
      <c r="J14" s="97">
        <v>6.1804531082832468E-4</v>
      </c>
      <c r="K14" s="97">
        <v>0.95744178888113463</v>
      </c>
      <c r="L14" s="97">
        <f>I14/'סכום נכסי הקרן'!$C$42</f>
        <v>2.2295328022128439E-6</v>
      </c>
      <c r="BD14" s="4"/>
    </row>
    <row r="15" spans="2:60">
      <c r="B15" s="89" t="s">
        <v>1625</v>
      </c>
      <c r="C15" s="86" t="s">
        <v>1626</v>
      </c>
      <c r="D15" s="99" t="s">
        <v>132</v>
      </c>
      <c r="E15" s="99" t="s">
        <v>202</v>
      </c>
      <c r="F15" s="99" t="s">
        <v>176</v>
      </c>
      <c r="G15" s="96">
        <v>1061.2159830000001</v>
      </c>
      <c r="H15" s="98">
        <v>5.8</v>
      </c>
      <c r="I15" s="96">
        <v>6.1550527000000001E-2</v>
      </c>
      <c r="J15" s="97">
        <v>8.8474405003580777E-4</v>
      </c>
      <c r="K15" s="97">
        <v>4.2558211118865492E-2</v>
      </c>
      <c r="L15" s="97">
        <f>I15/'סכום נכסי הקרן'!$C$42</f>
        <v>9.9102555157836183E-8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265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256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191</v>
      </c>
      <c r="C1" s="80" t="s" vm="1">
        <v>266</v>
      </c>
    </row>
    <row r="2" spans="2:61">
      <c r="B2" s="58" t="s">
        <v>190</v>
      </c>
      <c r="C2" s="80" t="s">
        <v>267</v>
      </c>
    </row>
    <row r="3" spans="2:61">
      <c r="B3" s="58" t="s">
        <v>192</v>
      </c>
      <c r="C3" s="80" t="s">
        <v>268</v>
      </c>
    </row>
    <row r="4" spans="2:61">
      <c r="B4" s="58" t="s">
        <v>193</v>
      </c>
      <c r="C4" s="80">
        <v>2145</v>
      </c>
    </row>
    <row r="6" spans="2:61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127</v>
      </c>
      <c r="C8" s="31" t="s">
        <v>48</v>
      </c>
      <c r="D8" s="31" t="s">
        <v>131</v>
      </c>
      <c r="E8" s="31" t="s">
        <v>70</v>
      </c>
      <c r="F8" s="31" t="s">
        <v>111</v>
      </c>
      <c r="G8" s="31" t="s">
        <v>250</v>
      </c>
      <c r="H8" s="31" t="s">
        <v>249</v>
      </c>
      <c r="I8" s="31" t="s">
        <v>67</v>
      </c>
      <c r="J8" s="31" t="s">
        <v>64</v>
      </c>
      <c r="K8" s="31" t="s">
        <v>194</v>
      </c>
      <c r="L8" s="32" t="s">
        <v>196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257</v>
      </c>
      <c r="H9" s="17"/>
      <c r="I9" s="17" t="s">
        <v>253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265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256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G24" sqref="G24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191</v>
      </c>
      <c r="C1" s="80" t="s" vm="1">
        <v>266</v>
      </c>
    </row>
    <row r="2" spans="1:60">
      <c r="B2" s="58" t="s">
        <v>190</v>
      </c>
      <c r="C2" s="80" t="s">
        <v>267</v>
      </c>
    </row>
    <row r="3" spans="1:60">
      <c r="B3" s="58" t="s">
        <v>192</v>
      </c>
      <c r="C3" s="80" t="s">
        <v>268</v>
      </c>
    </row>
    <row r="4" spans="1:60">
      <c r="B4" s="58" t="s">
        <v>193</v>
      </c>
      <c r="C4" s="80">
        <v>2145</v>
      </c>
    </row>
    <row r="6" spans="1:60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132</v>
      </c>
      <c r="BF6" s="1" t="s">
        <v>199</v>
      </c>
      <c r="BH6" s="3" t="s">
        <v>176</v>
      </c>
    </row>
    <row r="7" spans="1:60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134</v>
      </c>
      <c r="BF7" s="1" t="s">
        <v>154</v>
      </c>
      <c r="BH7" s="3" t="s">
        <v>175</v>
      </c>
    </row>
    <row r="8" spans="1:60" s="3" customFormat="1" ht="78.75">
      <c r="A8" s="2"/>
      <c r="B8" s="23" t="s">
        <v>127</v>
      </c>
      <c r="C8" s="31" t="s">
        <v>48</v>
      </c>
      <c r="D8" s="31" t="s">
        <v>131</v>
      </c>
      <c r="E8" s="31" t="s">
        <v>70</v>
      </c>
      <c r="F8" s="31" t="s">
        <v>111</v>
      </c>
      <c r="G8" s="31" t="s">
        <v>250</v>
      </c>
      <c r="H8" s="31" t="s">
        <v>249</v>
      </c>
      <c r="I8" s="31" t="s">
        <v>67</v>
      </c>
      <c r="J8" s="31" t="s">
        <v>194</v>
      </c>
      <c r="K8" s="31" t="s">
        <v>196</v>
      </c>
      <c r="BC8" s="1" t="s">
        <v>147</v>
      </c>
      <c r="BD8" s="1" t="s">
        <v>148</v>
      </c>
      <c r="BE8" s="1" t="s">
        <v>155</v>
      </c>
      <c r="BG8" s="4" t="s">
        <v>177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257</v>
      </c>
      <c r="H9" s="17"/>
      <c r="I9" s="17" t="s">
        <v>253</v>
      </c>
      <c r="J9" s="33" t="s">
        <v>20</v>
      </c>
      <c r="K9" s="59" t="s">
        <v>20</v>
      </c>
      <c r="BC9" s="1" t="s">
        <v>144</v>
      </c>
      <c r="BE9" s="1" t="s">
        <v>156</v>
      </c>
      <c r="BG9" s="4" t="s">
        <v>178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140</v>
      </c>
      <c r="BD10" s="3"/>
      <c r="BE10" s="1" t="s">
        <v>200</v>
      </c>
      <c r="BG10" s="1" t="s">
        <v>184</v>
      </c>
    </row>
    <row r="11" spans="1:60" s="4" customFormat="1" ht="18" customHeight="1">
      <c r="A11" s="115"/>
      <c r="B11" s="124" t="s">
        <v>52</v>
      </c>
      <c r="C11" s="119"/>
      <c r="D11" s="119"/>
      <c r="E11" s="119"/>
      <c r="F11" s="119"/>
      <c r="G11" s="120"/>
      <c r="H11" s="122"/>
      <c r="I11" s="120">
        <v>-2865.2987700000003</v>
      </c>
      <c r="J11" s="121">
        <v>1</v>
      </c>
      <c r="K11" s="121">
        <f>I11/'סכום נכסי הקרן'!$C$42</f>
        <v>-4.6134199532947172E-3</v>
      </c>
      <c r="L11" s="143"/>
      <c r="M11" s="143"/>
      <c r="N11" s="3"/>
      <c r="O11" s="3"/>
      <c r="BC11" s="102" t="s">
        <v>139</v>
      </c>
      <c r="BD11" s="3"/>
      <c r="BE11" s="102" t="s">
        <v>157</v>
      </c>
      <c r="BG11" s="102" t="s">
        <v>179</v>
      </c>
    </row>
    <row r="12" spans="1:60" s="102" customFormat="1" ht="20.25">
      <c r="A12" s="115"/>
      <c r="B12" s="125" t="s">
        <v>247</v>
      </c>
      <c r="C12" s="119"/>
      <c r="D12" s="119"/>
      <c r="E12" s="119"/>
      <c r="F12" s="119"/>
      <c r="G12" s="120"/>
      <c r="H12" s="122"/>
      <c r="I12" s="120">
        <v>-2865.2987700000003</v>
      </c>
      <c r="J12" s="121">
        <v>1</v>
      </c>
      <c r="K12" s="121">
        <f>I12/'סכום נכסי הקרן'!$C$42</f>
        <v>-4.6134199532947172E-3</v>
      </c>
      <c r="L12" s="143"/>
      <c r="M12" s="143"/>
      <c r="N12" s="3"/>
      <c r="O12" s="3"/>
      <c r="BC12" s="102" t="s">
        <v>137</v>
      </c>
      <c r="BD12" s="4"/>
      <c r="BE12" s="102" t="s">
        <v>158</v>
      </c>
      <c r="BG12" s="102" t="s">
        <v>180</v>
      </c>
    </row>
    <row r="13" spans="1:60">
      <c r="B13" s="85" t="s">
        <v>1627</v>
      </c>
      <c r="C13" s="86" t="s">
        <v>1628</v>
      </c>
      <c r="D13" s="99" t="s">
        <v>28</v>
      </c>
      <c r="E13" s="99" t="s">
        <v>1629</v>
      </c>
      <c r="F13" s="99" t="s">
        <v>175</v>
      </c>
      <c r="G13" s="96">
        <v>7</v>
      </c>
      <c r="H13" s="98">
        <v>134900</v>
      </c>
      <c r="I13" s="96">
        <v>-87.926169999999999</v>
      </c>
      <c r="J13" s="97">
        <v>3.0686562574415228E-2</v>
      </c>
      <c r="K13" s="97">
        <f>I13/'סכום נכסי הקרן'!$C$42</f>
        <v>-1.4157000007883412E-4</v>
      </c>
      <c r="L13" s="143"/>
      <c r="M13" s="143"/>
      <c r="P13" s="1"/>
      <c r="BC13" s="1" t="s">
        <v>141</v>
      </c>
      <c r="BE13" s="1" t="s">
        <v>159</v>
      </c>
      <c r="BG13" s="1" t="s">
        <v>181</v>
      </c>
    </row>
    <row r="14" spans="1:60">
      <c r="B14" s="85" t="s">
        <v>1630</v>
      </c>
      <c r="C14" s="86" t="s">
        <v>1631</v>
      </c>
      <c r="D14" s="99" t="s">
        <v>28</v>
      </c>
      <c r="E14" s="99" t="s">
        <v>1629</v>
      </c>
      <c r="F14" s="99" t="s">
        <v>177</v>
      </c>
      <c r="G14" s="96">
        <v>14</v>
      </c>
      <c r="H14" s="98">
        <v>297400</v>
      </c>
      <c r="I14" s="96">
        <v>-35.016930000000002</v>
      </c>
      <c r="J14" s="97">
        <v>1.2221039692834544E-2</v>
      </c>
      <c r="K14" s="97">
        <f>I14/'סכום נכסי הקרן'!$C$42</f>
        <v>-5.6380788368929626E-5</v>
      </c>
      <c r="L14" s="143"/>
      <c r="M14" s="143"/>
      <c r="P14" s="1"/>
      <c r="BC14" s="1" t="s">
        <v>138</v>
      </c>
      <c r="BE14" s="1" t="s">
        <v>160</v>
      </c>
      <c r="BG14" s="1" t="s">
        <v>183</v>
      </c>
    </row>
    <row r="15" spans="1:60">
      <c r="B15" s="85" t="s">
        <v>1632</v>
      </c>
      <c r="C15" s="86" t="s">
        <v>1633</v>
      </c>
      <c r="D15" s="99" t="s">
        <v>28</v>
      </c>
      <c r="E15" s="99" t="s">
        <v>1629</v>
      </c>
      <c r="F15" s="99" t="s">
        <v>178</v>
      </c>
      <c r="G15" s="96">
        <v>9</v>
      </c>
      <c r="H15" s="98">
        <v>665900</v>
      </c>
      <c r="I15" s="96">
        <v>-60.402059999999999</v>
      </c>
      <c r="J15" s="97">
        <v>2.1080545118860324E-2</v>
      </c>
      <c r="K15" s="97">
        <f>I15/'סכום נכסי הקרן'!$C$42</f>
        <v>-9.7253407477679771E-5</v>
      </c>
      <c r="L15" s="143"/>
      <c r="M15" s="143"/>
      <c r="P15" s="1"/>
      <c r="BC15" s="1" t="s">
        <v>149</v>
      </c>
      <c r="BE15" s="1" t="s">
        <v>201</v>
      </c>
      <c r="BG15" s="1" t="s">
        <v>185</v>
      </c>
    </row>
    <row r="16" spans="1:60" ht="20.25">
      <c r="B16" s="85" t="s">
        <v>1634</v>
      </c>
      <c r="C16" s="86" t="s">
        <v>1635</v>
      </c>
      <c r="D16" s="99" t="s">
        <v>28</v>
      </c>
      <c r="E16" s="99" t="s">
        <v>1629</v>
      </c>
      <c r="F16" s="99" t="s">
        <v>175</v>
      </c>
      <c r="G16" s="96">
        <v>150</v>
      </c>
      <c r="H16" s="98">
        <v>250525</v>
      </c>
      <c r="I16" s="96">
        <v>-2591.37781</v>
      </c>
      <c r="J16" s="97">
        <v>0.90440055924778817</v>
      </c>
      <c r="K16" s="97">
        <f>I16/'סכום נכסי הקרן'!$C$42</f>
        <v>-4.1723795858046465E-3</v>
      </c>
      <c r="L16" s="143"/>
      <c r="M16" s="143"/>
      <c r="P16" s="1"/>
      <c r="BC16" s="4" t="s">
        <v>135</v>
      </c>
      <c r="BD16" s="1" t="s">
        <v>150</v>
      </c>
      <c r="BE16" s="1" t="s">
        <v>161</v>
      </c>
      <c r="BG16" s="1" t="s">
        <v>186</v>
      </c>
    </row>
    <row r="17" spans="2:60">
      <c r="B17" s="85" t="s">
        <v>1636</v>
      </c>
      <c r="C17" s="86" t="s">
        <v>1637</v>
      </c>
      <c r="D17" s="99" t="s">
        <v>28</v>
      </c>
      <c r="E17" s="99" t="s">
        <v>1629</v>
      </c>
      <c r="F17" s="99" t="s">
        <v>179</v>
      </c>
      <c r="G17" s="96">
        <v>2</v>
      </c>
      <c r="H17" s="98">
        <v>556100</v>
      </c>
      <c r="I17" s="96">
        <v>2.4798800000000001</v>
      </c>
      <c r="J17" s="97">
        <v>-8.6548740604806102E-4</v>
      </c>
      <c r="K17" s="97">
        <f>I17/'סכום נכסי הקרן'!$C$42</f>
        <v>3.992856868387411E-6</v>
      </c>
      <c r="L17" s="143"/>
      <c r="M17" s="143"/>
      <c r="P17" s="1"/>
      <c r="BC17" s="1" t="s">
        <v>145</v>
      </c>
      <c r="BE17" s="1" t="s">
        <v>162</v>
      </c>
      <c r="BG17" s="1" t="s">
        <v>187</v>
      </c>
    </row>
    <row r="18" spans="2:60">
      <c r="B18" s="85" t="s">
        <v>1638</v>
      </c>
      <c r="C18" s="86" t="s">
        <v>1639</v>
      </c>
      <c r="D18" s="99" t="s">
        <v>28</v>
      </c>
      <c r="E18" s="99" t="s">
        <v>1629</v>
      </c>
      <c r="F18" s="99" t="s">
        <v>177</v>
      </c>
      <c r="G18" s="96">
        <v>8</v>
      </c>
      <c r="H18" s="98">
        <v>11920</v>
      </c>
      <c r="I18" s="96">
        <v>-1.0299800000000001</v>
      </c>
      <c r="J18" s="97">
        <v>3.5946687681717742E-4</v>
      </c>
      <c r="K18" s="97">
        <f>I18/'סכום נכסי הקרן'!$C$42</f>
        <v>-1.6583716620569005E-6</v>
      </c>
      <c r="L18" s="143"/>
      <c r="M18" s="143"/>
      <c r="BD18" s="1" t="s">
        <v>133</v>
      </c>
      <c r="BF18" s="1" t="s">
        <v>163</v>
      </c>
      <c r="BH18" s="1" t="s">
        <v>28</v>
      </c>
    </row>
    <row r="19" spans="2:60">
      <c r="B19" s="85" t="s">
        <v>1640</v>
      </c>
      <c r="C19" s="86" t="s">
        <v>1641</v>
      </c>
      <c r="D19" s="99" t="s">
        <v>28</v>
      </c>
      <c r="E19" s="99" t="s">
        <v>1629</v>
      </c>
      <c r="F19" s="99" t="s">
        <v>177</v>
      </c>
      <c r="G19" s="96">
        <v>9</v>
      </c>
      <c r="H19" s="98">
        <v>11600</v>
      </c>
      <c r="I19" s="96">
        <v>-31.304560000000002</v>
      </c>
      <c r="J19" s="97">
        <v>1.0925408661659392E-2</v>
      </c>
      <c r="K19" s="97">
        <f>I19/'סכום נכסי הקרן'!$C$42</f>
        <v>-5.0403498317598365E-5</v>
      </c>
      <c r="L19" s="143"/>
      <c r="M19" s="143"/>
      <c r="BD19" s="1" t="s">
        <v>146</v>
      </c>
      <c r="BF19" s="1" t="s">
        <v>164</v>
      </c>
    </row>
    <row r="20" spans="2:60">
      <c r="B20" s="85" t="s">
        <v>1642</v>
      </c>
      <c r="C20" s="86" t="s">
        <v>1643</v>
      </c>
      <c r="D20" s="99" t="s">
        <v>28</v>
      </c>
      <c r="E20" s="99" t="s">
        <v>1629</v>
      </c>
      <c r="F20" s="99" t="s">
        <v>185</v>
      </c>
      <c r="G20" s="96">
        <v>2</v>
      </c>
      <c r="H20" s="98">
        <v>149350</v>
      </c>
      <c r="I20" s="96">
        <v>-60.721139999999998</v>
      </c>
      <c r="J20" s="97">
        <v>2.1191905233673064E-2</v>
      </c>
      <c r="K20" s="97">
        <f>I20/'סכום נכסי הקרן'!$C$42</f>
        <v>-9.7767158453358047E-5</v>
      </c>
      <c r="L20" s="143"/>
      <c r="M20" s="143"/>
      <c r="BD20" s="1" t="s">
        <v>151</v>
      </c>
      <c r="BF20" s="1" t="s">
        <v>165</v>
      </c>
    </row>
    <row r="21" spans="2:60">
      <c r="B21" s="107"/>
      <c r="C21" s="86"/>
      <c r="D21" s="86"/>
      <c r="E21" s="86"/>
      <c r="F21" s="86"/>
      <c r="G21" s="96"/>
      <c r="H21" s="98"/>
      <c r="I21" s="86"/>
      <c r="J21" s="97"/>
      <c r="K21" s="86"/>
      <c r="BD21" s="1" t="s">
        <v>136</v>
      </c>
      <c r="BE21" s="1" t="s">
        <v>152</v>
      </c>
      <c r="BF21" s="1" t="s">
        <v>166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142</v>
      </c>
      <c r="BF22" s="1" t="s">
        <v>167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143</v>
      </c>
      <c r="BF23" s="1" t="s">
        <v>202</v>
      </c>
    </row>
    <row r="24" spans="2:60">
      <c r="B24" s="101" t="s">
        <v>265</v>
      </c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205</v>
      </c>
    </row>
    <row r="25" spans="2:60">
      <c r="B25" s="101" t="s">
        <v>123</v>
      </c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168</v>
      </c>
    </row>
    <row r="26" spans="2:60">
      <c r="B26" s="101" t="s">
        <v>248</v>
      </c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169</v>
      </c>
    </row>
    <row r="27" spans="2:60">
      <c r="B27" s="101" t="s">
        <v>256</v>
      </c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170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171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K24" sqref="K24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191</v>
      </c>
      <c r="C1" s="80" t="s" vm="1">
        <v>266</v>
      </c>
    </row>
    <row r="2" spans="2:81">
      <c r="B2" s="58" t="s">
        <v>190</v>
      </c>
      <c r="C2" s="80" t="s">
        <v>267</v>
      </c>
    </row>
    <row r="3" spans="2:81">
      <c r="B3" s="58" t="s">
        <v>192</v>
      </c>
      <c r="C3" s="80" t="s">
        <v>268</v>
      </c>
      <c r="E3" s="2"/>
    </row>
    <row r="4" spans="2:81">
      <c r="B4" s="58" t="s">
        <v>193</v>
      </c>
      <c r="C4" s="80">
        <v>2145</v>
      </c>
    </row>
    <row r="6" spans="2:81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105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127</v>
      </c>
      <c r="C8" s="31" t="s">
        <v>48</v>
      </c>
      <c r="D8" s="14" t="s">
        <v>55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67</v>
      </c>
      <c r="O8" s="31" t="s">
        <v>64</v>
      </c>
      <c r="P8" s="31" t="s">
        <v>194</v>
      </c>
      <c r="Q8" s="32" t="s">
        <v>196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257</v>
      </c>
      <c r="M9" s="33"/>
      <c r="N9" s="33" t="s">
        <v>253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4" t="s">
        <v>54</v>
      </c>
      <c r="C11" s="119"/>
      <c r="D11" s="119"/>
      <c r="E11" s="119"/>
      <c r="F11" s="119"/>
      <c r="G11" s="119"/>
      <c r="H11" s="120">
        <v>3.8000000000010767</v>
      </c>
      <c r="I11" s="119"/>
      <c r="J11" s="119"/>
      <c r="K11" s="126">
        <v>7.3000000000026906E-3</v>
      </c>
      <c r="L11" s="120"/>
      <c r="M11" s="119"/>
      <c r="N11" s="120">
        <v>1856.9794895500002</v>
      </c>
      <c r="O11" s="119"/>
      <c r="P11" s="121">
        <v>1</v>
      </c>
      <c r="Q11" s="121">
        <f>N11/'סכום נכסי הקרן'!$C$42</f>
        <v>2.9899242339565895E-3</v>
      </c>
      <c r="R11" s="138"/>
      <c r="S11" s="102"/>
      <c r="T11" s="102"/>
      <c r="U11" s="102"/>
      <c r="V11" s="102"/>
      <c r="W11" s="102"/>
      <c r="X11" s="102"/>
      <c r="CC11" s="102"/>
    </row>
    <row r="12" spans="2:81" s="102" customFormat="1" ht="21.75" customHeight="1">
      <c r="B12" s="125" t="s">
        <v>245</v>
      </c>
      <c r="C12" s="119"/>
      <c r="D12" s="119"/>
      <c r="E12" s="119"/>
      <c r="F12" s="119"/>
      <c r="G12" s="119"/>
      <c r="H12" s="120">
        <v>3.8000000000010767</v>
      </c>
      <c r="I12" s="119"/>
      <c r="J12" s="119"/>
      <c r="K12" s="126">
        <v>7.3000000000026906E-3</v>
      </c>
      <c r="L12" s="120"/>
      <c r="M12" s="119"/>
      <c r="N12" s="120">
        <v>1856.9794895500002</v>
      </c>
      <c r="O12" s="119"/>
      <c r="P12" s="121">
        <v>1</v>
      </c>
      <c r="Q12" s="121">
        <f>N12/'סכום נכסי הקרן'!$C$42</f>
        <v>2.9899242339565895E-3</v>
      </c>
      <c r="R12" s="138"/>
    </row>
    <row r="13" spans="2:81" s="102" customFormat="1">
      <c r="B13" s="118" t="s">
        <v>53</v>
      </c>
      <c r="C13" s="119"/>
      <c r="D13" s="119"/>
      <c r="E13" s="119"/>
      <c r="F13" s="119"/>
      <c r="G13" s="119"/>
      <c r="H13" s="120">
        <v>3.8000000000010767</v>
      </c>
      <c r="I13" s="119"/>
      <c r="J13" s="119"/>
      <c r="K13" s="126">
        <v>7.3000000000026906E-3</v>
      </c>
      <c r="L13" s="120"/>
      <c r="M13" s="119"/>
      <c r="N13" s="120">
        <v>1856.9794895500002</v>
      </c>
      <c r="O13" s="119"/>
      <c r="P13" s="121">
        <v>1</v>
      </c>
      <c r="Q13" s="121">
        <f>N13/'סכום נכסי הקרן'!$C$42</f>
        <v>2.9899242339565895E-3</v>
      </c>
      <c r="R13" s="138"/>
    </row>
    <row r="14" spans="2:81">
      <c r="B14" s="89" t="s">
        <v>1644</v>
      </c>
      <c r="C14" s="86" t="s">
        <v>1645</v>
      </c>
      <c r="D14" s="99" t="s">
        <v>1646</v>
      </c>
      <c r="E14" s="86" t="s">
        <v>329</v>
      </c>
      <c r="F14" s="86" t="s">
        <v>378</v>
      </c>
      <c r="G14" s="86"/>
      <c r="H14" s="96">
        <v>3.8000000000010767</v>
      </c>
      <c r="I14" s="99" t="s">
        <v>176</v>
      </c>
      <c r="J14" s="100">
        <v>6.1999999999999998E-3</v>
      </c>
      <c r="K14" s="100">
        <v>7.3000000000026906E-3</v>
      </c>
      <c r="L14" s="96">
        <v>1840780.6589939999</v>
      </c>
      <c r="M14" s="108">
        <v>100.88</v>
      </c>
      <c r="N14" s="96">
        <v>1856.9794895500002</v>
      </c>
      <c r="O14" s="97">
        <v>3.9051134420941197E-4</v>
      </c>
      <c r="P14" s="97">
        <v>1</v>
      </c>
      <c r="Q14" s="97">
        <f>N14/'סכום נכסי הקרן'!$C$42</f>
        <v>2.9899242339565895E-3</v>
      </c>
      <c r="R14" s="137"/>
    </row>
    <row r="15" spans="2:81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96"/>
      <c r="M15" s="86"/>
      <c r="N15" s="86"/>
      <c r="O15" s="86"/>
      <c r="P15" s="97"/>
      <c r="Q15" s="86"/>
      <c r="R15" s="137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37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1" t="s">
        <v>265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1" t="s">
        <v>123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1" t="s">
        <v>248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1" t="s">
        <v>256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191</v>
      </c>
      <c r="C1" s="80" t="s" vm="1">
        <v>266</v>
      </c>
    </row>
    <row r="2" spans="2:72">
      <c r="B2" s="58" t="s">
        <v>190</v>
      </c>
      <c r="C2" s="80" t="s">
        <v>267</v>
      </c>
    </row>
    <row r="3" spans="2:72">
      <c r="B3" s="58" t="s">
        <v>192</v>
      </c>
      <c r="C3" s="80" t="s">
        <v>268</v>
      </c>
    </row>
    <row r="4" spans="2:72">
      <c r="B4" s="58" t="s">
        <v>193</v>
      </c>
      <c r="C4" s="80">
        <v>2145</v>
      </c>
    </row>
    <row r="6" spans="2:72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127</v>
      </c>
      <c r="C8" s="31" t="s">
        <v>48</v>
      </c>
      <c r="D8" s="31" t="s">
        <v>15</v>
      </c>
      <c r="E8" s="31" t="s">
        <v>71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250</v>
      </c>
      <c r="L8" s="31" t="s">
        <v>249</v>
      </c>
      <c r="M8" s="31" t="s">
        <v>120</v>
      </c>
      <c r="N8" s="31" t="s">
        <v>64</v>
      </c>
      <c r="O8" s="31" t="s">
        <v>194</v>
      </c>
      <c r="P8" s="32" t="s">
        <v>196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257</v>
      </c>
      <c r="L9" s="33"/>
      <c r="M9" s="33" t="s">
        <v>253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248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256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191</v>
      </c>
      <c r="C1" s="80" t="s" vm="1">
        <v>266</v>
      </c>
    </row>
    <row r="2" spans="2:65">
      <c r="B2" s="58" t="s">
        <v>190</v>
      </c>
      <c r="C2" s="80" t="s">
        <v>267</v>
      </c>
    </row>
    <row r="3" spans="2:65">
      <c r="B3" s="58" t="s">
        <v>192</v>
      </c>
      <c r="C3" s="80" t="s">
        <v>268</v>
      </c>
    </row>
    <row r="4" spans="2:65">
      <c r="B4" s="58" t="s">
        <v>193</v>
      </c>
      <c r="C4" s="80">
        <v>2145</v>
      </c>
    </row>
    <row r="6" spans="2:65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127</v>
      </c>
      <c r="C8" s="31" t="s">
        <v>48</v>
      </c>
      <c r="D8" s="31" t="s">
        <v>129</v>
      </c>
      <c r="E8" s="31" t="s">
        <v>128</v>
      </c>
      <c r="F8" s="31" t="s">
        <v>70</v>
      </c>
      <c r="G8" s="31" t="s">
        <v>15</v>
      </c>
      <c r="H8" s="31" t="s">
        <v>71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31" t="s">
        <v>250</v>
      </c>
      <c r="O8" s="31" t="s">
        <v>249</v>
      </c>
      <c r="P8" s="31" t="s">
        <v>120</v>
      </c>
      <c r="Q8" s="31" t="s">
        <v>64</v>
      </c>
      <c r="R8" s="31" t="s">
        <v>194</v>
      </c>
      <c r="S8" s="32" t="s">
        <v>196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257</v>
      </c>
      <c r="O9" s="33"/>
      <c r="P9" s="33" t="s">
        <v>253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265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256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191</v>
      </c>
      <c r="C1" s="80" t="s" vm="1">
        <v>266</v>
      </c>
    </row>
    <row r="2" spans="2:81">
      <c r="B2" s="58" t="s">
        <v>190</v>
      </c>
      <c r="C2" s="80" t="s">
        <v>267</v>
      </c>
    </row>
    <row r="3" spans="2:81">
      <c r="B3" s="58" t="s">
        <v>192</v>
      </c>
      <c r="C3" s="80" t="s">
        <v>268</v>
      </c>
    </row>
    <row r="4" spans="2:81">
      <c r="B4" s="58" t="s">
        <v>193</v>
      </c>
      <c r="C4" s="80">
        <v>2145</v>
      </c>
    </row>
    <row r="6" spans="2:81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78.75">
      <c r="B8" s="23" t="s">
        <v>127</v>
      </c>
      <c r="C8" s="31" t="s">
        <v>48</v>
      </c>
      <c r="D8" s="31" t="s">
        <v>129</v>
      </c>
      <c r="E8" s="31" t="s">
        <v>128</v>
      </c>
      <c r="F8" s="31" t="s">
        <v>70</v>
      </c>
      <c r="G8" s="31" t="s">
        <v>15</v>
      </c>
      <c r="H8" s="31" t="s">
        <v>71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73" t="s">
        <v>250</v>
      </c>
      <c r="O8" s="31" t="s">
        <v>249</v>
      </c>
      <c r="P8" s="31" t="s">
        <v>120</v>
      </c>
      <c r="Q8" s="31" t="s">
        <v>64</v>
      </c>
      <c r="R8" s="31" t="s">
        <v>194</v>
      </c>
      <c r="S8" s="32" t="s">
        <v>196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257</v>
      </c>
      <c r="O9" s="33"/>
      <c r="P9" s="33" t="s">
        <v>253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197</v>
      </c>
      <c r="T10" s="5"/>
      <c r="BZ10" s="1"/>
    </row>
    <row r="11" spans="2:81" s="136" customFormat="1" ht="18" customHeight="1">
      <c r="B11" s="109" t="s">
        <v>56</v>
      </c>
      <c r="C11" s="82"/>
      <c r="D11" s="82"/>
      <c r="E11" s="82"/>
      <c r="F11" s="82"/>
      <c r="G11" s="82"/>
      <c r="H11" s="82"/>
      <c r="I11" s="82"/>
      <c r="J11" s="92">
        <v>6.121705140774365</v>
      </c>
      <c r="K11" s="82"/>
      <c r="L11" s="82"/>
      <c r="M11" s="91">
        <v>2.5601692752280143E-2</v>
      </c>
      <c r="N11" s="90"/>
      <c r="O11" s="92"/>
      <c r="P11" s="90">
        <v>9717.3875900000003</v>
      </c>
      <c r="Q11" s="82"/>
      <c r="R11" s="91">
        <v>1</v>
      </c>
      <c r="S11" s="91">
        <f>P11/'סכום נכסי הקרן'!$C$42</f>
        <v>1.5645973910638458E-2</v>
      </c>
      <c r="T11" s="142"/>
      <c r="BZ11" s="137"/>
      <c r="CC11" s="137"/>
    </row>
    <row r="12" spans="2:81" s="137" customFormat="1" ht="17.25" customHeight="1">
      <c r="B12" s="110" t="s">
        <v>245</v>
      </c>
      <c r="C12" s="84"/>
      <c r="D12" s="84"/>
      <c r="E12" s="84"/>
      <c r="F12" s="84"/>
      <c r="G12" s="84"/>
      <c r="H12" s="84"/>
      <c r="I12" s="84"/>
      <c r="J12" s="95">
        <v>6.2818669475856463</v>
      </c>
      <c r="K12" s="84"/>
      <c r="L12" s="84"/>
      <c r="M12" s="94">
        <v>2.4684504845351039E-2</v>
      </c>
      <c r="N12" s="93"/>
      <c r="O12" s="95"/>
      <c r="P12" s="93">
        <v>9314.3819000000003</v>
      </c>
      <c r="Q12" s="84"/>
      <c r="R12" s="94">
        <v>0.95852736280533601</v>
      </c>
      <c r="S12" s="94">
        <f>P12/'סכום נכסי הקרן'!$C$42</f>
        <v>1.4997094111085369E-2</v>
      </c>
    </row>
    <row r="13" spans="2:81" s="137" customFormat="1">
      <c r="B13" s="111" t="s">
        <v>65</v>
      </c>
      <c r="C13" s="84"/>
      <c r="D13" s="84"/>
      <c r="E13" s="84"/>
      <c r="F13" s="84"/>
      <c r="G13" s="84"/>
      <c r="H13" s="84"/>
      <c r="I13" s="84"/>
      <c r="J13" s="95">
        <v>7.0372300265041341</v>
      </c>
      <c r="K13" s="84"/>
      <c r="L13" s="84"/>
      <c r="M13" s="94">
        <v>1.8733914402411414E-2</v>
      </c>
      <c r="N13" s="93"/>
      <c r="O13" s="95"/>
      <c r="P13" s="93">
        <v>6193.9508900000001</v>
      </c>
      <c r="Q13" s="84"/>
      <c r="R13" s="94">
        <v>0.63740906006199549</v>
      </c>
      <c r="S13" s="94">
        <f>P13/'סכום נכסי הקרן'!$C$42</f>
        <v>9.9728855241345629E-3</v>
      </c>
    </row>
    <row r="14" spans="2:81" s="137" customFormat="1">
      <c r="B14" s="112" t="s">
        <v>1647</v>
      </c>
      <c r="C14" s="86" t="s">
        <v>1648</v>
      </c>
      <c r="D14" s="99" t="s">
        <v>1649</v>
      </c>
      <c r="E14" s="86" t="s">
        <v>1650</v>
      </c>
      <c r="F14" s="99" t="s">
        <v>591</v>
      </c>
      <c r="G14" s="86" t="s">
        <v>329</v>
      </c>
      <c r="H14" s="86" t="s">
        <v>378</v>
      </c>
      <c r="I14" s="114">
        <v>39076</v>
      </c>
      <c r="J14" s="98">
        <v>8.34</v>
      </c>
      <c r="K14" s="99" t="s">
        <v>176</v>
      </c>
      <c r="L14" s="100">
        <v>4.9000000000000002E-2</v>
      </c>
      <c r="M14" s="97">
        <v>2.3199999999999998E-2</v>
      </c>
      <c r="N14" s="96">
        <v>387888</v>
      </c>
      <c r="O14" s="98">
        <v>148.15</v>
      </c>
      <c r="P14" s="96">
        <v>574.65602999999999</v>
      </c>
      <c r="Q14" s="97">
        <v>1.9758994306556189E-4</v>
      </c>
      <c r="R14" s="97">
        <v>5.9136884751964491E-2</v>
      </c>
      <c r="S14" s="97">
        <f>P14/'סכום נכסי הקרן'!$C$42</f>
        <v>9.2525415598566951E-4</v>
      </c>
    </row>
    <row r="15" spans="2:81" s="137" customFormat="1">
      <c r="B15" s="112" t="s">
        <v>1651</v>
      </c>
      <c r="C15" s="86" t="s">
        <v>1652</v>
      </c>
      <c r="D15" s="99" t="s">
        <v>1649</v>
      </c>
      <c r="E15" s="86" t="s">
        <v>1650</v>
      </c>
      <c r="F15" s="99" t="s">
        <v>591</v>
      </c>
      <c r="G15" s="86" t="s">
        <v>329</v>
      </c>
      <c r="H15" s="86" t="s">
        <v>378</v>
      </c>
      <c r="I15" s="114">
        <v>42639</v>
      </c>
      <c r="J15" s="98">
        <v>11.25</v>
      </c>
      <c r="K15" s="99" t="s">
        <v>176</v>
      </c>
      <c r="L15" s="100">
        <v>4.0999999999999995E-2</v>
      </c>
      <c r="M15" s="97">
        <v>2.8300000000000006E-2</v>
      </c>
      <c r="N15" s="96">
        <v>1962467.48</v>
      </c>
      <c r="O15" s="98">
        <v>120.95</v>
      </c>
      <c r="P15" s="96">
        <v>2373.6046000000001</v>
      </c>
      <c r="Q15" s="97">
        <v>4.5036146141713798E-4</v>
      </c>
      <c r="R15" s="97">
        <v>0.24426365399303787</v>
      </c>
      <c r="S15" s="97">
        <f>P15/'סכום נכסי הקרן'!$C$42</f>
        <v>3.8217427576922895E-3</v>
      </c>
    </row>
    <row r="16" spans="2:81" s="137" customFormat="1">
      <c r="B16" s="112" t="s">
        <v>1653</v>
      </c>
      <c r="C16" s="86" t="s">
        <v>1654</v>
      </c>
      <c r="D16" s="99" t="s">
        <v>1649</v>
      </c>
      <c r="E16" s="86" t="s">
        <v>1655</v>
      </c>
      <c r="F16" s="99" t="s">
        <v>580</v>
      </c>
      <c r="G16" s="86" t="s">
        <v>329</v>
      </c>
      <c r="H16" s="86" t="s">
        <v>378</v>
      </c>
      <c r="I16" s="114">
        <v>38918</v>
      </c>
      <c r="J16" s="98">
        <v>1.3499999999999999</v>
      </c>
      <c r="K16" s="99" t="s">
        <v>176</v>
      </c>
      <c r="L16" s="100">
        <v>0.05</v>
      </c>
      <c r="M16" s="97">
        <v>2.1999999999999997E-3</v>
      </c>
      <c r="N16" s="96">
        <v>12645.3</v>
      </c>
      <c r="O16" s="98">
        <v>127.01</v>
      </c>
      <c r="P16" s="96">
        <v>16.060790000000001</v>
      </c>
      <c r="Q16" s="97">
        <v>6.5840262971590842E-4</v>
      </c>
      <c r="R16" s="97">
        <v>1.6527888644194751E-3</v>
      </c>
      <c r="S16" s="97">
        <f>P16/'סכום נכסי הקרן'!$C$42</f>
        <v>2.5859491452500868E-5</v>
      </c>
    </row>
    <row r="17" spans="2:19" s="137" customFormat="1">
      <c r="B17" s="112" t="s">
        <v>1656</v>
      </c>
      <c r="C17" s="86" t="s">
        <v>1657</v>
      </c>
      <c r="D17" s="99" t="s">
        <v>1649</v>
      </c>
      <c r="E17" s="86" t="s">
        <v>1658</v>
      </c>
      <c r="F17" s="99" t="s">
        <v>591</v>
      </c>
      <c r="G17" s="86" t="s">
        <v>329</v>
      </c>
      <c r="H17" s="86" t="s">
        <v>172</v>
      </c>
      <c r="I17" s="114">
        <v>42796</v>
      </c>
      <c r="J17" s="98">
        <v>7.83</v>
      </c>
      <c r="K17" s="99" t="s">
        <v>176</v>
      </c>
      <c r="L17" s="100">
        <v>2.1400000000000002E-2</v>
      </c>
      <c r="M17" s="97">
        <v>1.9200000000000002E-2</v>
      </c>
      <c r="N17" s="96">
        <v>508000</v>
      </c>
      <c r="O17" s="98">
        <v>104.14</v>
      </c>
      <c r="P17" s="96">
        <v>529.03121999999996</v>
      </c>
      <c r="Q17" s="97">
        <v>1.9565100174853455E-3</v>
      </c>
      <c r="R17" s="97">
        <v>5.444171235326839E-2</v>
      </c>
      <c r="S17" s="97">
        <f>P17/'סכום נכסי הקרן'!$C$42</f>
        <v>8.5179361112972061E-4</v>
      </c>
    </row>
    <row r="18" spans="2:19" s="137" customFormat="1">
      <c r="B18" s="112" t="s">
        <v>1659</v>
      </c>
      <c r="C18" s="86" t="s">
        <v>1660</v>
      </c>
      <c r="D18" s="99" t="s">
        <v>1649</v>
      </c>
      <c r="E18" s="86" t="s">
        <v>447</v>
      </c>
      <c r="F18" s="99" t="s">
        <v>448</v>
      </c>
      <c r="G18" s="86" t="s">
        <v>363</v>
      </c>
      <c r="H18" s="86" t="s">
        <v>378</v>
      </c>
      <c r="I18" s="114">
        <v>39856</v>
      </c>
      <c r="J18" s="98">
        <v>1.07</v>
      </c>
      <c r="K18" s="99" t="s">
        <v>176</v>
      </c>
      <c r="L18" s="100">
        <v>6.8499999999999991E-2</v>
      </c>
      <c r="M18" s="97">
        <v>1.4000000000000002E-2</v>
      </c>
      <c r="N18" s="96">
        <v>183072</v>
      </c>
      <c r="O18" s="98">
        <v>122.65</v>
      </c>
      <c r="P18" s="96">
        <v>224.53781000000001</v>
      </c>
      <c r="Q18" s="97">
        <v>3.6248220476743935E-4</v>
      </c>
      <c r="R18" s="97">
        <v>2.3106808071653752E-2</v>
      </c>
      <c r="S18" s="97">
        <f>P18/'סכום נכסי הקרן'!$C$42</f>
        <v>3.6152851624722467E-4</v>
      </c>
    </row>
    <row r="19" spans="2:19" s="137" customFormat="1">
      <c r="B19" s="112" t="s">
        <v>1661</v>
      </c>
      <c r="C19" s="86" t="s">
        <v>1662</v>
      </c>
      <c r="D19" s="99" t="s">
        <v>1649</v>
      </c>
      <c r="E19" s="86" t="s">
        <v>1663</v>
      </c>
      <c r="F19" s="99" t="s">
        <v>591</v>
      </c>
      <c r="G19" s="86" t="s">
        <v>363</v>
      </c>
      <c r="H19" s="86" t="s">
        <v>172</v>
      </c>
      <c r="I19" s="114">
        <v>39350</v>
      </c>
      <c r="J19" s="98">
        <v>4.3000000000000007</v>
      </c>
      <c r="K19" s="99" t="s">
        <v>176</v>
      </c>
      <c r="L19" s="100">
        <v>5.5999999999999994E-2</v>
      </c>
      <c r="M19" s="97">
        <v>9.4000000000000021E-3</v>
      </c>
      <c r="N19" s="96">
        <v>143901.70000000001</v>
      </c>
      <c r="O19" s="98">
        <v>146.83000000000001</v>
      </c>
      <c r="P19" s="96">
        <v>211.29086999999998</v>
      </c>
      <c r="Q19" s="97">
        <v>1.7549735123964706E-4</v>
      </c>
      <c r="R19" s="97">
        <v>2.1743587774293974E-2</v>
      </c>
      <c r="S19" s="97">
        <f>P19/'סכום נכסי הקרן'!$C$42</f>
        <v>3.4019960704028079E-4</v>
      </c>
    </row>
    <row r="20" spans="2:19" s="137" customFormat="1">
      <c r="B20" s="112" t="s">
        <v>1664</v>
      </c>
      <c r="C20" s="86" t="s">
        <v>1665</v>
      </c>
      <c r="D20" s="99" t="s">
        <v>1649</v>
      </c>
      <c r="E20" s="86" t="s">
        <v>447</v>
      </c>
      <c r="F20" s="99" t="s">
        <v>448</v>
      </c>
      <c r="G20" s="86" t="s">
        <v>392</v>
      </c>
      <c r="H20" s="86" t="s">
        <v>172</v>
      </c>
      <c r="I20" s="114">
        <v>42935</v>
      </c>
      <c r="J20" s="98">
        <v>2.59</v>
      </c>
      <c r="K20" s="99" t="s">
        <v>176</v>
      </c>
      <c r="L20" s="100">
        <v>0.06</v>
      </c>
      <c r="M20" s="97">
        <v>8.0000000000000019E-3</v>
      </c>
      <c r="N20" s="96">
        <v>891222</v>
      </c>
      <c r="O20" s="98">
        <v>123.89</v>
      </c>
      <c r="P20" s="96">
        <v>1104.1349</v>
      </c>
      <c r="Q20" s="97">
        <v>2.4082207441095837E-4</v>
      </c>
      <c r="R20" s="97">
        <v>0.11362466401322169</v>
      </c>
      <c r="S20" s="97">
        <f>P20/'סכום נכסי הקרן'!$C$42</f>
        <v>1.7777685287559267E-3</v>
      </c>
    </row>
    <row r="21" spans="2:19" s="137" customFormat="1">
      <c r="B21" s="112" t="s">
        <v>1666</v>
      </c>
      <c r="C21" s="86" t="s">
        <v>1667</v>
      </c>
      <c r="D21" s="99" t="s">
        <v>1649</v>
      </c>
      <c r="E21" s="86" t="s">
        <v>1668</v>
      </c>
      <c r="F21" s="99" t="s">
        <v>377</v>
      </c>
      <c r="G21" s="86" t="s">
        <v>392</v>
      </c>
      <c r="H21" s="86" t="s">
        <v>378</v>
      </c>
      <c r="I21" s="114">
        <v>38652</v>
      </c>
      <c r="J21" s="98">
        <v>1.57</v>
      </c>
      <c r="K21" s="99" t="s">
        <v>176</v>
      </c>
      <c r="L21" s="100">
        <v>5.2999999999999999E-2</v>
      </c>
      <c r="M21" s="97">
        <v>3.0000000000000005E-3</v>
      </c>
      <c r="N21" s="96">
        <v>15127.49</v>
      </c>
      <c r="O21" s="98">
        <v>132.78</v>
      </c>
      <c r="P21" s="96">
        <v>20.086279999999999</v>
      </c>
      <c r="Q21" s="97">
        <v>7.0893565253836061E-5</v>
      </c>
      <c r="R21" s="97">
        <v>2.067045264374393E-3</v>
      </c>
      <c r="S21" s="97">
        <f>P21/'סכום נכסי הקרן'!$C$42</f>
        <v>3.2340936278510524E-5</v>
      </c>
    </row>
    <row r="22" spans="2:19" s="137" customFormat="1">
      <c r="B22" s="112" t="s">
        <v>1669</v>
      </c>
      <c r="C22" s="86" t="s">
        <v>1670</v>
      </c>
      <c r="D22" s="99" t="s">
        <v>1649</v>
      </c>
      <c r="E22" s="86" t="s">
        <v>351</v>
      </c>
      <c r="F22" s="99" t="s">
        <v>328</v>
      </c>
      <c r="G22" s="86" t="s">
        <v>595</v>
      </c>
      <c r="H22" s="86" t="s">
        <v>378</v>
      </c>
      <c r="I22" s="114">
        <v>39656</v>
      </c>
      <c r="J22" s="98">
        <v>3.4799999999999995</v>
      </c>
      <c r="K22" s="99" t="s">
        <v>176</v>
      </c>
      <c r="L22" s="100">
        <v>5.7500000000000002E-2</v>
      </c>
      <c r="M22" s="97">
        <v>5.2999999999999992E-3</v>
      </c>
      <c r="N22" s="96">
        <v>762638</v>
      </c>
      <c r="O22" s="98">
        <v>143.04</v>
      </c>
      <c r="P22" s="96">
        <v>1090.8773700000002</v>
      </c>
      <c r="Q22" s="97">
        <v>5.857434715821813E-4</v>
      </c>
      <c r="R22" s="97">
        <v>0.11226035391678764</v>
      </c>
      <c r="S22" s="97">
        <f>P22/'סכום נכסי הקרן'!$C$42</f>
        <v>1.756422568581099E-3</v>
      </c>
    </row>
    <row r="23" spans="2:19" s="137" customFormat="1">
      <c r="B23" s="112" t="s">
        <v>1671</v>
      </c>
      <c r="C23" s="86" t="s">
        <v>1672</v>
      </c>
      <c r="D23" s="99" t="s">
        <v>1649</v>
      </c>
      <c r="E23" s="86"/>
      <c r="F23" s="99" t="s">
        <v>377</v>
      </c>
      <c r="G23" s="86" t="s">
        <v>669</v>
      </c>
      <c r="H23" s="86" t="s">
        <v>378</v>
      </c>
      <c r="I23" s="114">
        <v>38890</v>
      </c>
      <c r="J23" s="98">
        <v>1.21</v>
      </c>
      <c r="K23" s="99" t="s">
        <v>176</v>
      </c>
      <c r="L23" s="100">
        <v>6.7000000000000004E-2</v>
      </c>
      <c r="M23" s="97">
        <v>3.5799999999999998E-2</v>
      </c>
      <c r="N23" s="96">
        <v>15232.28</v>
      </c>
      <c r="O23" s="98">
        <v>130.53</v>
      </c>
      <c r="P23" s="96">
        <v>19.88269</v>
      </c>
      <c r="Q23" s="97">
        <v>3.1578034986335269E-4</v>
      </c>
      <c r="R23" s="97">
        <v>2.0460941601692351E-3</v>
      </c>
      <c r="S23" s="97">
        <f>P23/'סכום נכסי הקרן'!$C$42</f>
        <v>3.2013135848717556E-5</v>
      </c>
    </row>
    <row r="24" spans="2:19" s="137" customFormat="1">
      <c r="B24" s="112" t="s">
        <v>1673</v>
      </c>
      <c r="C24" s="86" t="s">
        <v>1674</v>
      </c>
      <c r="D24" s="99" t="s">
        <v>1649</v>
      </c>
      <c r="E24" s="86" t="s">
        <v>1675</v>
      </c>
      <c r="F24" s="99" t="s">
        <v>886</v>
      </c>
      <c r="G24" s="86" t="s">
        <v>1601</v>
      </c>
      <c r="H24" s="86"/>
      <c r="I24" s="114">
        <v>39104</v>
      </c>
      <c r="J24" s="98">
        <v>2.2899999999999996</v>
      </c>
      <c r="K24" s="99" t="s">
        <v>176</v>
      </c>
      <c r="L24" s="100">
        <v>5.5999999999999994E-2</v>
      </c>
      <c r="M24" s="97">
        <v>0.16039999999999999</v>
      </c>
      <c r="N24" s="96">
        <v>29993.9</v>
      </c>
      <c r="O24" s="98">
        <v>99.314599999999999</v>
      </c>
      <c r="P24" s="96">
        <v>29.788330000000002</v>
      </c>
      <c r="Q24" s="97">
        <v>4.7458698626815936E-5</v>
      </c>
      <c r="R24" s="97">
        <v>3.0654668988046407E-3</v>
      </c>
      <c r="S24" s="97">
        <f>P24/'סכום נכסי הקרן'!$C$42</f>
        <v>4.7962215122623185E-5</v>
      </c>
    </row>
    <row r="25" spans="2:19" s="137" customFormat="1">
      <c r="B25" s="113"/>
      <c r="C25" s="86"/>
      <c r="D25" s="86"/>
      <c r="E25" s="86"/>
      <c r="F25" s="86"/>
      <c r="G25" s="86"/>
      <c r="H25" s="86"/>
      <c r="I25" s="86"/>
      <c r="J25" s="98"/>
      <c r="K25" s="86"/>
      <c r="L25" s="86"/>
      <c r="M25" s="97"/>
      <c r="N25" s="96"/>
      <c r="O25" s="98"/>
      <c r="P25" s="86"/>
      <c r="Q25" s="86"/>
      <c r="R25" s="97"/>
      <c r="S25" s="86"/>
    </row>
    <row r="26" spans="2:19" s="137" customFormat="1">
      <c r="B26" s="111" t="s">
        <v>66</v>
      </c>
      <c r="C26" s="84"/>
      <c r="D26" s="84"/>
      <c r="E26" s="84"/>
      <c r="F26" s="84"/>
      <c r="G26" s="84"/>
      <c r="H26" s="84"/>
      <c r="I26" s="84"/>
      <c r="J26" s="95">
        <v>5.1814531561385984</v>
      </c>
      <c r="K26" s="84"/>
      <c r="L26" s="84"/>
      <c r="M26" s="94">
        <v>3.155687753734869E-2</v>
      </c>
      <c r="N26" s="93"/>
      <c r="O26" s="95"/>
      <c r="P26" s="93">
        <v>2522.3819399999998</v>
      </c>
      <c r="Q26" s="84"/>
      <c r="R26" s="94">
        <v>0.25957407962153745</v>
      </c>
      <c r="S26" s="94">
        <f>P26/'סכום נכסי הקרן'!$C$42</f>
        <v>4.061289277636564E-3</v>
      </c>
    </row>
    <row r="27" spans="2:19" s="137" customFormat="1">
      <c r="B27" s="112" t="s">
        <v>1676</v>
      </c>
      <c r="C27" s="86" t="s">
        <v>1677</v>
      </c>
      <c r="D27" s="99" t="s">
        <v>1649</v>
      </c>
      <c r="E27" s="86" t="s">
        <v>1658</v>
      </c>
      <c r="F27" s="99" t="s">
        <v>591</v>
      </c>
      <c r="G27" s="86" t="s">
        <v>329</v>
      </c>
      <c r="H27" s="86" t="s">
        <v>172</v>
      </c>
      <c r="I27" s="114">
        <v>42796</v>
      </c>
      <c r="J27" s="98">
        <v>7.23</v>
      </c>
      <c r="K27" s="99" t="s">
        <v>176</v>
      </c>
      <c r="L27" s="100">
        <v>3.7400000000000003E-2</v>
      </c>
      <c r="M27" s="97">
        <v>3.5699999999999996E-2</v>
      </c>
      <c r="N27" s="96">
        <v>508000</v>
      </c>
      <c r="O27" s="98">
        <v>102.52</v>
      </c>
      <c r="P27" s="96">
        <v>520.80160999999998</v>
      </c>
      <c r="Q27" s="97">
        <v>9.8629668891658806E-4</v>
      </c>
      <c r="R27" s="97">
        <v>5.3594817040739234E-2</v>
      </c>
      <c r="S27" s="97">
        <f>P27/'סכום נכסי הקרן'!$C$42</f>
        <v>8.3854310916484738E-4</v>
      </c>
    </row>
    <row r="28" spans="2:19" s="137" customFormat="1">
      <c r="B28" s="112" t="s">
        <v>1678</v>
      </c>
      <c r="C28" s="86" t="s">
        <v>1679</v>
      </c>
      <c r="D28" s="99" t="s">
        <v>1649</v>
      </c>
      <c r="E28" s="86" t="s">
        <v>1658</v>
      </c>
      <c r="F28" s="99" t="s">
        <v>591</v>
      </c>
      <c r="G28" s="86" t="s">
        <v>329</v>
      </c>
      <c r="H28" s="86" t="s">
        <v>172</v>
      </c>
      <c r="I28" s="114">
        <v>42796</v>
      </c>
      <c r="J28" s="98">
        <v>3.9599999999999995</v>
      </c>
      <c r="K28" s="99" t="s">
        <v>176</v>
      </c>
      <c r="L28" s="100">
        <v>2.5000000000000001E-2</v>
      </c>
      <c r="M28" s="97">
        <v>2.23E-2</v>
      </c>
      <c r="N28" s="96">
        <v>813209</v>
      </c>
      <c r="O28" s="98">
        <v>101.83</v>
      </c>
      <c r="P28" s="96">
        <v>828.09073000000001</v>
      </c>
      <c r="Q28" s="97">
        <v>1.1212098232997287E-3</v>
      </c>
      <c r="R28" s="97">
        <v>8.5217423132547904E-2</v>
      </c>
      <c r="S28" s="97">
        <f>P28/'סכום נכסי הקרן'!$C$42</f>
        <v>1.3333095790636826E-3</v>
      </c>
    </row>
    <row r="29" spans="2:19" s="137" customFormat="1">
      <c r="B29" s="112" t="s">
        <v>1680</v>
      </c>
      <c r="C29" s="86" t="s">
        <v>1681</v>
      </c>
      <c r="D29" s="99" t="s">
        <v>1649</v>
      </c>
      <c r="E29" s="86" t="s">
        <v>1682</v>
      </c>
      <c r="F29" s="99" t="s">
        <v>377</v>
      </c>
      <c r="G29" s="86" t="s">
        <v>392</v>
      </c>
      <c r="H29" s="86" t="s">
        <v>172</v>
      </c>
      <c r="I29" s="114">
        <v>42598</v>
      </c>
      <c r="J29" s="98">
        <v>5.3999999999999995</v>
      </c>
      <c r="K29" s="99" t="s">
        <v>176</v>
      </c>
      <c r="L29" s="100">
        <v>3.1E-2</v>
      </c>
      <c r="M29" s="97">
        <v>3.4699999999999995E-2</v>
      </c>
      <c r="N29" s="96">
        <v>817434.95</v>
      </c>
      <c r="O29" s="98">
        <v>98.29</v>
      </c>
      <c r="P29" s="96">
        <v>803.45681000000002</v>
      </c>
      <c r="Q29" s="97">
        <v>1.1513168309859154E-3</v>
      </c>
      <c r="R29" s="97">
        <v>8.2682387890632647E-2</v>
      </c>
      <c r="S29" s="97">
        <f>P29/'סכום נכסי הקרן'!$C$42</f>
        <v>1.2936464838061274E-3</v>
      </c>
    </row>
    <row r="30" spans="2:19" s="137" customFormat="1">
      <c r="B30" s="112" t="s">
        <v>1683</v>
      </c>
      <c r="C30" s="86" t="s">
        <v>1684</v>
      </c>
      <c r="D30" s="99" t="s">
        <v>1649</v>
      </c>
      <c r="E30" s="86" t="s">
        <v>1685</v>
      </c>
      <c r="F30" s="99" t="s">
        <v>377</v>
      </c>
      <c r="G30" s="86" t="s">
        <v>595</v>
      </c>
      <c r="H30" s="86" t="s">
        <v>378</v>
      </c>
      <c r="I30" s="114">
        <v>43312</v>
      </c>
      <c r="J30" s="98">
        <v>4.92</v>
      </c>
      <c r="K30" s="99" t="s">
        <v>176</v>
      </c>
      <c r="L30" s="100">
        <v>3.5499999999999997E-2</v>
      </c>
      <c r="M30" s="97">
        <v>4.1000000000000009E-2</v>
      </c>
      <c r="N30" s="96">
        <v>339000</v>
      </c>
      <c r="O30" s="98">
        <v>97.54</v>
      </c>
      <c r="P30" s="96">
        <v>330.66059999999999</v>
      </c>
      <c r="Q30" s="97">
        <v>1.059375E-3</v>
      </c>
      <c r="R30" s="97">
        <v>3.4027725758338304E-2</v>
      </c>
      <c r="S30" s="97">
        <f>P30/'סכום נכסי הקרן'!$C$42</f>
        <v>5.3239690945332133E-4</v>
      </c>
    </row>
    <row r="31" spans="2:19" s="137" customFormat="1">
      <c r="B31" s="112" t="s">
        <v>1686</v>
      </c>
      <c r="C31" s="86" t="s">
        <v>1687</v>
      </c>
      <c r="D31" s="99" t="s">
        <v>1649</v>
      </c>
      <c r="E31" s="86" t="s">
        <v>1688</v>
      </c>
      <c r="F31" s="99" t="s">
        <v>377</v>
      </c>
      <c r="G31" s="86" t="s">
        <v>669</v>
      </c>
      <c r="H31" s="86" t="s">
        <v>172</v>
      </c>
      <c r="I31" s="114">
        <v>41903</v>
      </c>
      <c r="J31" s="98">
        <v>1.51</v>
      </c>
      <c r="K31" s="99" t="s">
        <v>176</v>
      </c>
      <c r="L31" s="100">
        <v>5.1500000000000004E-2</v>
      </c>
      <c r="M31" s="97">
        <v>2.7999999999999997E-2</v>
      </c>
      <c r="N31" s="96">
        <v>37234.9</v>
      </c>
      <c r="O31" s="98">
        <v>105.74</v>
      </c>
      <c r="P31" s="96">
        <v>39.372190000000003</v>
      </c>
      <c r="Q31" s="97">
        <v>5.8823529411764712E-4</v>
      </c>
      <c r="R31" s="97">
        <v>4.0517257992793519E-3</v>
      </c>
      <c r="S31" s="97">
        <f>P31/'סכום נכסי הקרן'!$C$42</f>
        <v>6.3393196148585487E-5</v>
      </c>
    </row>
    <row r="32" spans="2:19" s="137" customFormat="1">
      <c r="B32" s="113"/>
      <c r="C32" s="86"/>
      <c r="D32" s="86"/>
      <c r="E32" s="86"/>
      <c r="F32" s="86"/>
      <c r="G32" s="86"/>
      <c r="H32" s="86"/>
      <c r="I32" s="86"/>
      <c r="J32" s="98"/>
      <c r="K32" s="86"/>
      <c r="L32" s="86"/>
      <c r="M32" s="97"/>
      <c r="N32" s="96"/>
      <c r="O32" s="98"/>
      <c r="P32" s="86"/>
      <c r="Q32" s="86"/>
      <c r="R32" s="97"/>
      <c r="S32" s="86"/>
    </row>
    <row r="33" spans="2:19" s="137" customFormat="1">
      <c r="B33" s="111" t="s">
        <v>50</v>
      </c>
      <c r="C33" s="84"/>
      <c r="D33" s="84"/>
      <c r="E33" s="84"/>
      <c r="F33" s="84"/>
      <c r="G33" s="84"/>
      <c r="H33" s="84"/>
      <c r="I33" s="84"/>
      <c r="J33" s="95">
        <v>3.099823807099976</v>
      </c>
      <c r="K33" s="84"/>
      <c r="L33" s="84"/>
      <c r="M33" s="94">
        <v>5.7328843221844651E-2</v>
      </c>
      <c r="N33" s="93"/>
      <c r="O33" s="95"/>
      <c r="P33" s="93">
        <v>598.04907000000003</v>
      </c>
      <c r="Q33" s="84"/>
      <c r="R33" s="94">
        <v>6.1544223121803049E-2</v>
      </c>
      <c r="S33" s="94">
        <f>P33/'סכום נכסי הקרן'!$C$42</f>
        <v>9.6291930931424253E-4</v>
      </c>
    </row>
    <row r="34" spans="2:19" s="137" customFormat="1">
      <c r="B34" s="112" t="s">
        <v>1689</v>
      </c>
      <c r="C34" s="86" t="s">
        <v>1690</v>
      </c>
      <c r="D34" s="99" t="s">
        <v>1649</v>
      </c>
      <c r="E34" s="86" t="s">
        <v>920</v>
      </c>
      <c r="F34" s="99" t="s">
        <v>202</v>
      </c>
      <c r="G34" s="86" t="s">
        <v>493</v>
      </c>
      <c r="H34" s="86" t="s">
        <v>378</v>
      </c>
      <c r="I34" s="114">
        <v>42954</v>
      </c>
      <c r="J34" s="98">
        <v>1.6600000000000001</v>
      </c>
      <c r="K34" s="99" t="s">
        <v>175</v>
      </c>
      <c r="L34" s="100">
        <v>3.7000000000000005E-2</v>
      </c>
      <c r="M34" s="97">
        <v>3.9299999999999995E-2</v>
      </c>
      <c r="N34" s="96">
        <v>25378</v>
      </c>
      <c r="O34" s="98">
        <v>100.76</v>
      </c>
      <c r="P34" s="96">
        <v>95.83963</v>
      </c>
      <c r="Q34" s="97">
        <v>3.7762633176596631E-4</v>
      </c>
      <c r="R34" s="97">
        <v>9.8626950003133512E-3</v>
      </c>
      <c r="S34" s="97">
        <f>P34/'סכום נכסי הקרן'!$C$42</f>
        <v>1.5431146866348703E-4</v>
      </c>
    </row>
    <row r="35" spans="2:19" s="137" customFormat="1">
      <c r="B35" s="112" t="s">
        <v>1691</v>
      </c>
      <c r="C35" s="86" t="s">
        <v>1692</v>
      </c>
      <c r="D35" s="99" t="s">
        <v>1649</v>
      </c>
      <c r="E35" s="86" t="s">
        <v>920</v>
      </c>
      <c r="F35" s="99" t="s">
        <v>202</v>
      </c>
      <c r="G35" s="86" t="s">
        <v>493</v>
      </c>
      <c r="H35" s="86" t="s">
        <v>378</v>
      </c>
      <c r="I35" s="114">
        <v>42625</v>
      </c>
      <c r="J35" s="98">
        <v>3.4100000000000006</v>
      </c>
      <c r="K35" s="99" t="s">
        <v>175</v>
      </c>
      <c r="L35" s="100">
        <v>4.4500000000000005E-2</v>
      </c>
      <c r="M35" s="97">
        <v>4.9599999999999998E-2</v>
      </c>
      <c r="N35" s="96">
        <v>132288</v>
      </c>
      <c r="O35" s="98">
        <v>99.77</v>
      </c>
      <c r="P35" s="96">
        <v>494.67502000000002</v>
      </c>
      <c r="Q35" s="97">
        <v>9.6470316595950723E-4</v>
      </c>
      <c r="R35" s="97">
        <v>5.0906173641675233E-2</v>
      </c>
      <c r="S35" s="97">
        <f>P35/'סכום נכסי הקרן'!$C$42</f>
        <v>7.9647666468808177E-4</v>
      </c>
    </row>
    <row r="36" spans="2:19" s="137" customFormat="1">
      <c r="B36" s="112" t="s">
        <v>1693</v>
      </c>
      <c r="C36" s="86" t="s">
        <v>1694</v>
      </c>
      <c r="D36" s="99" t="s">
        <v>1649</v>
      </c>
      <c r="E36" s="86" t="s">
        <v>1695</v>
      </c>
      <c r="F36" s="99" t="s">
        <v>591</v>
      </c>
      <c r="G36" s="86" t="s">
        <v>1601</v>
      </c>
      <c r="H36" s="86"/>
      <c r="I36" s="114">
        <v>41840</v>
      </c>
      <c r="J36" s="98">
        <v>1.05</v>
      </c>
      <c r="K36" s="99" t="s">
        <v>175</v>
      </c>
      <c r="L36" s="100">
        <v>5.5999999999999994E-2</v>
      </c>
      <c r="M36" s="97">
        <v>0.57140000000000002</v>
      </c>
      <c r="N36" s="96">
        <v>3589.72</v>
      </c>
      <c r="O36" s="98">
        <v>56</v>
      </c>
      <c r="P36" s="96">
        <v>7.5344199999999999</v>
      </c>
      <c r="Q36" s="97">
        <v>1.420389673745072E-4</v>
      </c>
      <c r="R36" s="97">
        <v>7.7535447981446628E-4</v>
      </c>
      <c r="S36" s="97">
        <f>P36/'סכום נכסי הקרן'!$C$42</f>
        <v>1.213117596267379E-5</v>
      </c>
    </row>
    <row r="37" spans="2:19" s="137" customFormat="1">
      <c r="B37" s="113"/>
      <c r="C37" s="86"/>
      <c r="D37" s="86"/>
      <c r="E37" s="86"/>
      <c r="F37" s="86"/>
      <c r="G37" s="86"/>
      <c r="H37" s="86"/>
      <c r="I37" s="86"/>
      <c r="J37" s="98"/>
      <c r="K37" s="86"/>
      <c r="L37" s="86"/>
      <c r="M37" s="97"/>
      <c r="N37" s="96"/>
      <c r="O37" s="98"/>
      <c r="P37" s="86"/>
      <c r="Q37" s="86"/>
      <c r="R37" s="97"/>
      <c r="S37" s="86"/>
    </row>
    <row r="38" spans="2:19" s="137" customFormat="1">
      <c r="B38" s="110" t="s">
        <v>244</v>
      </c>
      <c r="C38" s="84"/>
      <c r="D38" s="84"/>
      <c r="E38" s="84"/>
      <c r="F38" s="84"/>
      <c r="G38" s="84"/>
      <c r="H38" s="84"/>
      <c r="I38" s="84"/>
      <c r="J38" s="95">
        <v>2.42</v>
      </c>
      <c r="K38" s="84"/>
      <c r="L38" s="84"/>
      <c r="M38" s="94">
        <v>4.6800000000000008E-2</v>
      </c>
      <c r="N38" s="93"/>
      <c r="O38" s="95"/>
      <c r="P38" s="93">
        <v>403.00569000000002</v>
      </c>
      <c r="Q38" s="84"/>
      <c r="R38" s="94">
        <v>4.1472637194663965E-2</v>
      </c>
      <c r="S38" s="94">
        <f>P38/'סכום נכסי הקרן'!$C$42</f>
        <v>6.4887979955308638E-4</v>
      </c>
    </row>
    <row r="39" spans="2:19" s="137" customFormat="1">
      <c r="B39" s="111" t="s">
        <v>76</v>
      </c>
      <c r="C39" s="84"/>
      <c r="D39" s="84"/>
      <c r="E39" s="84"/>
      <c r="F39" s="84"/>
      <c r="G39" s="84"/>
      <c r="H39" s="84"/>
      <c r="I39" s="84"/>
      <c r="J39" s="95">
        <v>2.42</v>
      </c>
      <c r="K39" s="84"/>
      <c r="L39" s="84"/>
      <c r="M39" s="94">
        <v>4.6800000000000008E-2</v>
      </c>
      <c r="N39" s="93"/>
      <c r="O39" s="95"/>
      <c r="P39" s="93">
        <v>403.00569000000002</v>
      </c>
      <c r="Q39" s="84"/>
      <c r="R39" s="94">
        <v>4.1472637194663965E-2</v>
      </c>
      <c r="S39" s="94">
        <f>P39/'סכום נכסי הקרן'!$C$42</f>
        <v>6.4887979955308638E-4</v>
      </c>
    </row>
    <row r="40" spans="2:19" s="137" customFormat="1">
      <c r="B40" s="112" t="s">
        <v>1696</v>
      </c>
      <c r="C40" s="86">
        <v>4279</v>
      </c>
      <c r="D40" s="99" t="s">
        <v>1649</v>
      </c>
      <c r="E40" s="86"/>
      <c r="F40" s="99" t="s">
        <v>1320</v>
      </c>
      <c r="G40" s="86" t="s">
        <v>1697</v>
      </c>
      <c r="H40" s="86" t="s">
        <v>1698</v>
      </c>
      <c r="I40" s="114">
        <v>43465</v>
      </c>
      <c r="J40" s="98">
        <v>2.42</v>
      </c>
      <c r="K40" s="99" t="s">
        <v>175</v>
      </c>
      <c r="L40" s="100">
        <v>0.06</v>
      </c>
      <c r="M40" s="97">
        <v>4.6800000000000008E-2</v>
      </c>
      <c r="N40" s="96">
        <v>102590.9</v>
      </c>
      <c r="O40" s="98">
        <v>104.81</v>
      </c>
      <c r="P40" s="96">
        <v>403.00569000000002</v>
      </c>
      <c r="Q40" s="97">
        <v>1.2435260606060604E-4</v>
      </c>
      <c r="R40" s="97">
        <v>4.1472637194663965E-2</v>
      </c>
      <c r="S40" s="97">
        <f>P40/'סכום נכסי הקרן'!$C$42</f>
        <v>6.4887979955308638E-4</v>
      </c>
    </row>
    <row r="41" spans="2:19" s="137" customFormat="1">
      <c r="B41" s="139"/>
    </row>
    <row r="42" spans="2:19" s="137" customFormat="1">
      <c r="B42" s="139"/>
    </row>
    <row r="43" spans="2:19" s="137" customFormat="1">
      <c r="B43" s="139"/>
    </row>
    <row r="44" spans="2:19" s="137" customFormat="1">
      <c r="B44" s="140" t="s">
        <v>265</v>
      </c>
    </row>
    <row r="45" spans="2:19">
      <c r="B45" s="101" t="s">
        <v>123</v>
      </c>
      <c r="C45" s="1"/>
      <c r="D45" s="1"/>
      <c r="E45" s="1"/>
    </row>
    <row r="46" spans="2:19">
      <c r="B46" s="101" t="s">
        <v>248</v>
      </c>
      <c r="C46" s="1"/>
      <c r="D46" s="1"/>
      <c r="E46" s="1"/>
    </row>
    <row r="47" spans="2:19">
      <c r="B47" s="101" t="s">
        <v>256</v>
      </c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40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AH32:XFD35 D1:XFD31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191</v>
      </c>
      <c r="C1" s="80" t="s" vm="1">
        <v>266</v>
      </c>
    </row>
    <row r="2" spans="2:98">
      <c r="B2" s="58" t="s">
        <v>190</v>
      </c>
      <c r="C2" s="80" t="s">
        <v>267</v>
      </c>
    </row>
    <row r="3" spans="2:98">
      <c r="B3" s="58" t="s">
        <v>192</v>
      </c>
      <c r="C3" s="80" t="s">
        <v>268</v>
      </c>
    </row>
    <row r="4" spans="2:98">
      <c r="B4" s="58" t="s">
        <v>193</v>
      </c>
      <c r="C4" s="80">
        <v>2145</v>
      </c>
    </row>
    <row r="6" spans="2:98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63">
      <c r="B8" s="23" t="s">
        <v>127</v>
      </c>
      <c r="C8" s="31" t="s">
        <v>48</v>
      </c>
      <c r="D8" s="31" t="s">
        <v>129</v>
      </c>
      <c r="E8" s="31" t="s">
        <v>128</v>
      </c>
      <c r="F8" s="31" t="s">
        <v>70</v>
      </c>
      <c r="G8" s="31" t="s">
        <v>111</v>
      </c>
      <c r="H8" s="31" t="s">
        <v>250</v>
      </c>
      <c r="I8" s="31" t="s">
        <v>249</v>
      </c>
      <c r="J8" s="31" t="s">
        <v>120</v>
      </c>
      <c r="K8" s="31" t="s">
        <v>64</v>
      </c>
      <c r="L8" s="31" t="s">
        <v>194</v>
      </c>
      <c r="M8" s="32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257</v>
      </c>
      <c r="I9" s="33"/>
      <c r="J9" s="33" t="s">
        <v>253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4" t="s">
        <v>30</v>
      </c>
      <c r="C11" s="119"/>
      <c r="D11" s="119"/>
      <c r="E11" s="119"/>
      <c r="F11" s="119"/>
      <c r="G11" s="119"/>
      <c r="H11" s="120"/>
      <c r="I11" s="120"/>
      <c r="J11" s="120">
        <v>17.783290000000001</v>
      </c>
      <c r="K11" s="119"/>
      <c r="L11" s="121">
        <v>1</v>
      </c>
      <c r="M11" s="121">
        <f>J11/'סכום נכסי הקרן'!$C$42</f>
        <v>2.8632890147517287E-5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CT11" s="102"/>
    </row>
    <row r="12" spans="2:98" s="102" customFormat="1" ht="17.25" customHeight="1">
      <c r="B12" s="125" t="s">
        <v>245</v>
      </c>
      <c r="C12" s="119"/>
      <c r="D12" s="119"/>
      <c r="E12" s="119"/>
      <c r="F12" s="119"/>
      <c r="G12" s="119"/>
      <c r="H12" s="120"/>
      <c r="I12" s="120"/>
      <c r="J12" s="120">
        <v>17.783290000000001</v>
      </c>
      <c r="K12" s="119"/>
      <c r="L12" s="121">
        <v>1</v>
      </c>
      <c r="M12" s="121">
        <f>J12/'סכום נכסי הקרן'!$C$42</f>
        <v>2.8632890147517287E-5</v>
      </c>
    </row>
    <row r="13" spans="2:98">
      <c r="B13" s="104" t="s">
        <v>245</v>
      </c>
      <c r="C13" s="84"/>
      <c r="D13" s="84"/>
      <c r="E13" s="84"/>
      <c r="F13" s="84"/>
      <c r="G13" s="84"/>
      <c r="H13" s="93"/>
      <c r="I13" s="93"/>
      <c r="J13" s="93">
        <v>17.783290000000001</v>
      </c>
      <c r="K13" s="84"/>
      <c r="L13" s="94">
        <v>1</v>
      </c>
      <c r="M13" s="94">
        <f>J13/'סכום נכסי הקרן'!$C$42</f>
        <v>2.8632890147517287E-5</v>
      </c>
    </row>
    <row r="14" spans="2:98">
      <c r="B14" s="89" t="s">
        <v>1699</v>
      </c>
      <c r="C14" s="86">
        <v>5992</v>
      </c>
      <c r="D14" s="99" t="s">
        <v>28</v>
      </c>
      <c r="E14" s="86" t="s">
        <v>1675</v>
      </c>
      <c r="F14" s="99" t="s">
        <v>886</v>
      </c>
      <c r="G14" s="99" t="s">
        <v>176</v>
      </c>
      <c r="H14" s="96">
        <v>1296</v>
      </c>
      <c r="I14" s="96">
        <v>150.63999999999999</v>
      </c>
      <c r="J14" s="96">
        <v>1.9522999999999999</v>
      </c>
      <c r="K14" s="97">
        <v>4.7472527472527471E-5</v>
      </c>
      <c r="L14" s="97">
        <v>0.1097828354595803</v>
      </c>
      <c r="M14" s="97">
        <f>J14/'סכום נכסי הקרן'!$C$42</f>
        <v>3.1433998677971282E-6</v>
      </c>
    </row>
    <row r="15" spans="2:98">
      <c r="B15" s="89" t="s">
        <v>1700</v>
      </c>
      <c r="C15" s="86" t="s">
        <v>1701</v>
      </c>
      <c r="D15" s="99" t="s">
        <v>28</v>
      </c>
      <c r="E15" s="86" t="s">
        <v>1695</v>
      </c>
      <c r="F15" s="99" t="s">
        <v>591</v>
      </c>
      <c r="G15" s="99" t="s">
        <v>175</v>
      </c>
      <c r="H15" s="96">
        <v>291.22000000000003</v>
      </c>
      <c r="I15" s="96">
        <v>1450.4</v>
      </c>
      <c r="J15" s="96">
        <v>15.83099</v>
      </c>
      <c r="K15" s="97">
        <v>2.9700795560316677E-5</v>
      </c>
      <c r="L15" s="97">
        <v>0.89021716454041966</v>
      </c>
      <c r="M15" s="97">
        <f>J15/'סכום נכסי הקרן'!$C$42</f>
        <v>2.5489490279720156E-5</v>
      </c>
    </row>
    <row r="16" spans="2:98">
      <c r="B16" s="85"/>
      <c r="C16" s="86"/>
      <c r="D16" s="86"/>
      <c r="E16" s="86"/>
      <c r="F16" s="86"/>
      <c r="G16" s="86"/>
      <c r="H16" s="96"/>
      <c r="I16" s="96"/>
      <c r="J16" s="86"/>
      <c r="K16" s="86"/>
      <c r="L16" s="97"/>
      <c r="M16" s="86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1" t="s">
        <v>265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1" t="s">
        <v>248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1" t="s">
        <v>256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R637"/>
  <sheetViews>
    <sheetView rightToLeft="1" zoomScale="90" zoomScaleNormal="90" workbookViewId="0">
      <selection activeCell="P22" sqref="P22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14062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4">
      <c r="B1" s="58" t="s">
        <v>191</v>
      </c>
      <c r="C1" s="80" t="s" vm="1">
        <v>266</v>
      </c>
    </row>
    <row r="2" spans="2:44">
      <c r="B2" s="58" t="s">
        <v>190</v>
      </c>
      <c r="C2" s="80" t="s">
        <v>267</v>
      </c>
    </row>
    <row r="3" spans="2:44">
      <c r="B3" s="58" t="s">
        <v>192</v>
      </c>
      <c r="C3" s="80" t="s">
        <v>268</v>
      </c>
    </row>
    <row r="4" spans="2:44">
      <c r="B4" s="58" t="s">
        <v>193</v>
      </c>
      <c r="C4" s="80">
        <v>2145</v>
      </c>
    </row>
    <row r="6" spans="2:44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44" ht="26.25" customHeight="1">
      <c r="B7" s="163" t="s">
        <v>106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44" s="3" customFormat="1" ht="78.75">
      <c r="B8" s="23" t="s">
        <v>127</v>
      </c>
      <c r="C8" s="31" t="s">
        <v>48</v>
      </c>
      <c r="D8" s="31" t="s">
        <v>111</v>
      </c>
      <c r="E8" s="31" t="s">
        <v>112</v>
      </c>
      <c r="F8" s="31" t="s">
        <v>250</v>
      </c>
      <c r="G8" s="31" t="s">
        <v>249</v>
      </c>
      <c r="H8" s="31" t="s">
        <v>120</v>
      </c>
      <c r="I8" s="31" t="s">
        <v>64</v>
      </c>
      <c r="J8" s="31" t="s">
        <v>194</v>
      </c>
      <c r="K8" s="32" t="s">
        <v>196</v>
      </c>
      <c r="AR8" s="1"/>
    </row>
    <row r="9" spans="2:44" s="3" customFormat="1" ht="21" customHeight="1">
      <c r="B9" s="16"/>
      <c r="C9" s="17"/>
      <c r="D9" s="17"/>
      <c r="E9" s="33" t="s">
        <v>22</v>
      </c>
      <c r="F9" s="33" t="s">
        <v>257</v>
      </c>
      <c r="G9" s="33"/>
      <c r="H9" s="33" t="s">
        <v>253</v>
      </c>
      <c r="I9" s="33" t="s">
        <v>20</v>
      </c>
      <c r="J9" s="33" t="s">
        <v>20</v>
      </c>
      <c r="K9" s="34" t="s">
        <v>20</v>
      </c>
      <c r="AR9" s="1"/>
    </row>
    <row r="10" spans="2:4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R10" s="1"/>
    </row>
    <row r="11" spans="2:44" s="136" customFormat="1" ht="18" customHeight="1">
      <c r="B11" s="81" t="s">
        <v>1702</v>
      </c>
      <c r="C11" s="82"/>
      <c r="D11" s="82"/>
      <c r="E11" s="82"/>
      <c r="F11" s="90"/>
      <c r="G11" s="92"/>
      <c r="H11" s="90">
        <v>14837.80683</v>
      </c>
      <c r="I11" s="82"/>
      <c r="J11" s="91">
        <v>1</v>
      </c>
      <c r="K11" s="91">
        <f>H11/'סכום נכסי הקרן'!$C$42</f>
        <v>2.3890365224515354E-2</v>
      </c>
      <c r="L11" s="143"/>
      <c r="AR11" s="137"/>
    </row>
    <row r="12" spans="2:44" s="137" customFormat="1" ht="21" customHeight="1">
      <c r="B12" s="83" t="s">
        <v>1703</v>
      </c>
      <c r="C12" s="84"/>
      <c r="D12" s="84"/>
      <c r="E12" s="84"/>
      <c r="F12" s="93"/>
      <c r="G12" s="95"/>
      <c r="H12" s="93">
        <v>510.79597999999999</v>
      </c>
      <c r="I12" s="84"/>
      <c r="J12" s="94">
        <v>3.442530192314143E-2</v>
      </c>
      <c r="K12" s="94">
        <f>H12/'סכום נכסי הקרן'!$C$42</f>
        <v>8.2243303590805953E-4</v>
      </c>
      <c r="L12" s="143"/>
    </row>
    <row r="13" spans="2:44" s="137" customFormat="1">
      <c r="B13" s="104" t="s">
        <v>240</v>
      </c>
      <c r="C13" s="84"/>
      <c r="D13" s="84"/>
      <c r="E13" s="84"/>
      <c r="F13" s="93"/>
      <c r="G13" s="95"/>
      <c r="H13" s="93">
        <v>95.878299999999996</v>
      </c>
      <c r="I13" s="84"/>
      <c r="J13" s="94">
        <v>6.461756855207691E-3</v>
      </c>
      <c r="K13" s="94">
        <f>H13/'סכום נכסי הקרן'!$C$42</f>
        <v>1.5437373126292754E-4</v>
      </c>
      <c r="L13" s="143"/>
    </row>
    <row r="14" spans="2:44" s="137" customFormat="1">
      <c r="B14" s="89" t="s">
        <v>1704</v>
      </c>
      <c r="C14" s="86">
        <v>5277</v>
      </c>
      <c r="D14" s="99" t="s">
        <v>175</v>
      </c>
      <c r="E14" s="114">
        <v>42545</v>
      </c>
      <c r="F14" s="96">
        <v>24476.87</v>
      </c>
      <c r="G14" s="98">
        <v>104.5117</v>
      </c>
      <c r="H14" s="96">
        <v>95.878299999999996</v>
      </c>
      <c r="I14" s="97">
        <v>3.3333333333333332E-4</v>
      </c>
      <c r="J14" s="97">
        <v>6.461756855207691E-3</v>
      </c>
      <c r="K14" s="97">
        <f>H14/'סכום נכסי הקרן'!$C$42</f>
        <v>1.5437373126292754E-4</v>
      </c>
      <c r="L14" s="143"/>
    </row>
    <row r="15" spans="2:44" s="137" customFormat="1">
      <c r="B15" s="85"/>
      <c r="C15" s="86"/>
      <c r="D15" s="86"/>
      <c r="E15" s="86"/>
      <c r="F15" s="96"/>
      <c r="G15" s="98"/>
      <c r="H15" s="86"/>
      <c r="I15" s="86"/>
      <c r="J15" s="97"/>
      <c r="K15" s="86"/>
      <c r="L15" s="143"/>
    </row>
    <row r="16" spans="2:44" s="137" customFormat="1">
      <c r="B16" s="104" t="s">
        <v>243</v>
      </c>
      <c r="C16" s="84"/>
      <c r="D16" s="84"/>
      <c r="E16" s="84"/>
      <c r="F16" s="93"/>
      <c r="G16" s="95"/>
      <c r="H16" s="93">
        <v>414.91768000000002</v>
      </c>
      <c r="I16" s="84"/>
      <c r="J16" s="94">
        <v>2.7963545067933738E-2</v>
      </c>
      <c r="K16" s="94">
        <f>H16/'סכום נכסי הקרן'!$C$42</f>
        <v>6.6805930464513207E-4</v>
      </c>
      <c r="L16" s="143"/>
    </row>
    <row r="17" spans="2:12" s="137" customFormat="1">
      <c r="B17" s="89" t="s">
        <v>1705</v>
      </c>
      <c r="C17" s="86">
        <v>5322</v>
      </c>
      <c r="D17" s="99" t="s">
        <v>177</v>
      </c>
      <c r="E17" s="114">
        <v>43191</v>
      </c>
      <c r="F17" s="96">
        <v>70647.78</v>
      </c>
      <c r="G17" s="98">
        <v>105.372</v>
      </c>
      <c r="H17" s="96">
        <v>319.47949999999997</v>
      </c>
      <c r="I17" s="97">
        <v>7.8569296000000001E-4</v>
      </c>
      <c r="J17" s="97">
        <v>2.1531450278356266E-2</v>
      </c>
      <c r="K17" s="97">
        <f>H17/'סכום נכסי הקרן'!$C$42</f>
        <v>5.1439421096342397E-4</v>
      </c>
      <c r="L17" s="143"/>
    </row>
    <row r="18" spans="2:12" s="137" customFormat="1">
      <c r="B18" s="89" t="s">
        <v>1706</v>
      </c>
      <c r="C18" s="86">
        <v>5310</v>
      </c>
      <c r="D18" s="99" t="s">
        <v>175</v>
      </c>
      <c r="E18" s="114">
        <v>43116</v>
      </c>
      <c r="F18" s="96">
        <v>25878.78</v>
      </c>
      <c r="G18" s="98">
        <v>98.396299999999997</v>
      </c>
      <c r="H18" s="96">
        <v>95.438179999999988</v>
      </c>
      <c r="I18" s="97">
        <v>3.7340437623874912E-4</v>
      </c>
      <c r="J18" s="97">
        <v>6.4320947895774696E-3</v>
      </c>
      <c r="K18" s="97">
        <f>H18/'סכום נכסי הקרן'!$C$42</f>
        <v>1.5366509368170799E-4</v>
      </c>
      <c r="L18" s="143"/>
    </row>
    <row r="19" spans="2:12" s="137" customFormat="1">
      <c r="B19" s="85"/>
      <c r="C19" s="86"/>
      <c r="D19" s="86"/>
      <c r="E19" s="86"/>
      <c r="F19" s="96"/>
      <c r="G19" s="98"/>
      <c r="H19" s="86"/>
      <c r="I19" s="86"/>
      <c r="J19" s="97"/>
      <c r="K19" s="86"/>
      <c r="L19" s="143"/>
    </row>
    <row r="20" spans="2:12" s="137" customFormat="1">
      <c r="B20" s="83" t="s">
        <v>1707</v>
      </c>
      <c r="C20" s="84"/>
      <c r="D20" s="84"/>
      <c r="E20" s="84"/>
      <c r="F20" s="93"/>
      <c r="G20" s="95"/>
      <c r="H20" s="93">
        <v>14327.010850000002</v>
      </c>
      <c r="I20" s="84"/>
      <c r="J20" s="94">
        <v>0.96557469807685881</v>
      </c>
      <c r="K20" s="94">
        <f>H20/'סכום נכסי הקרן'!$C$42</f>
        <v>2.3067932188607299E-2</v>
      </c>
      <c r="L20" s="143"/>
    </row>
    <row r="21" spans="2:12" s="137" customFormat="1">
      <c r="B21" s="104" t="s">
        <v>240</v>
      </c>
      <c r="C21" s="84"/>
      <c r="D21" s="84"/>
      <c r="E21" s="84"/>
      <c r="F21" s="93"/>
      <c r="G21" s="95"/>
      <c r="H21" s="93">
        <v>427.18452000000002</v>
      </c>
      <c r="I21" s="84"/>
      <c r="J21" s="94">
        <v>2.8790273717291683E-2</v>
      </c>
      <c r="K21" s="94">
        <f>H21/'סכום נכסי הקרן'!$C$42</f>
        <v>6.8781015401986367E-4</v>
      </c>
      <c r="L21" s="143"/>
    </row>
    <row r="22" spans="2:12" s="137" customFormat="1" ht="16.5" customHeight="1">
      <c r="B22" s="89" t="s">
        <v>1708</v>
      </c>
      <c r="C22" s="86">
        <v>5295</v>
      </c>
      <c r="D22" s="99" t="s">
        <v>175</v>
      </c>
      <c r="E22" s="114">
        <v>43003</v>
      </c>
      <c r="F22" s="96">
        <v>29023.23</v>
      </c>
      <c r="G22" s="98">
        <v>98.068600000000004</v>
      </c>
      <c r="H22" s="96">
        <v>106.67809</v>
      </c>
      <c r="I22" s="97">
        <v>1.0651975639106468E-4</v>
      </c>
      <c r="J22" s="97">
        <v>7.1896130757216495E-3</v>
      </c>
      <c r="K22" s="97">
        <f>H22/'סכום נכסי הקרן'!$C$42</f>
        <v>1.7176248220194138E-4</v>
      </c>
      <c r="L22" s="143"/>
    </row>
    <row r="23" spans="2:12" s="137" customFormat="1" ht="16.5" customHeight="1">
      <c r="B23" s="89" t="s">
        <v>1709</v>
      </c>
      <c r="C23" s="86">
        <v>5327</v>
      </c>
      <c r="D23" s="99" t="s">
        <v>175</v>
      </c>
      <c r="E23" s="114">
        <v>43348</v>
      </c>
      <c r="F23" s="96">
        <v>8795.19</v>
      </c>
      <c r="G23" s="98">
        <v>98.347899999999996</v>
      </c>
      <c r="H23" s="96">
        <v>32.419750000000001</v>
      </c>
      <c r="I23" s="97">
        <v>2.2803185248472855E-4</v>
      </c>
      <c r="J23" s="97">
        <v>2.1849421798949245E-3</v>
      </c>
      <c r="K23" s="97">
        <f>H23/'סכום נכסי הקרן'!$C$42</f>
        <v>5.2199066672138479E-5</v>
      </c>
      <c r="L23" s="143"/>
    </row>
    <row r="24" spans="2:12" s="137" customFormat="1" ht="16.5" customHeight="1">
      <c r="B24" s="89" t="s">
        <v>1710</v>
      </c>
      <c r="C24" s="86">
        <v>5288</v>
      </c>
      <c r="D24" s="99" t="s">
        <v>175</v>
      </c>
      <c r="E24" s="114">
        <v>42768</v>
      </c>
      <c r="F24" s="96">
        <v>57177.17</v>
      </c>
      <c r="G24" s="98">
        <v>117.65940000000001</v>
      </c>
      <c r="H24" s="96">
        <v>252.14415</v>
      </c>
      <c r="I24" s="97">
        <v>2.7996121954977225E-4</v>
      </c>
      <c r="J24" s="97">
        <v>1.6993357097101393E-2</v>
      </c>
      <c r="K24" s="97">
        <f>H24/'סכום נכסי הקרן'!$C$42</f>
        <v>4.0597750744036232E-4</v>
      </c>
      <c r="L24" s="143"/>
    </row>
    <row r="25" spans="2:12" s="137" customFormat="1">
      <c r="B25" s="89" t="s">
        <v>1711</v>
      </c>
      <c r="C25" s="86">
        <v>5333</v>
      </c>
      <c r="D25" s="99" t="s">
        <v>175</v>
      </c>
      <c r="E25" s="114">
        <v>43340</v>
      </c>
      <c r="F25" s="96">
        <v>9589.7900000000009</v>
      </c>
      <c r="G25" s="98">
        <v>100</v>
      </c>
      <c r="H25" s="96">
        <v>35.942529999999998</v>
      </c>
      <c r="I25" s="97">
        <v>9.9563500000000014E-4</v>
      </c>
      <c r="J25" s="97">
        <v>2.4223613645737159E-3</v>
      </c>
      <c r="K25" s="97">
        <f>H25/'סכום נכסי הקרן'!$C$42</f>
        <v>5.787109770542146E-5</v>
      </c>
      <c r="L25" s="143"/>
    </row>
    <row r="26" spans="2:12" s="137" customFormat="1">
      <c r="B26" s="85"/>
      <c r="C26" s="86"/>
      <c r="D26" s="86"/>
      <c r="E26" s="86"/>
      <c r="F26" s="96"/>
      <c r="G26" s="98"/>
      <c r="H26" s="86"/>
      <c r="I26" s="86"/>
      <c r="J26" s="97"/>
      <c r="K26" s="86"/>
      <c r="L26" s="143"/>
    </row>
    <row r="27" spans="2:12" s="137" customFormat="1">
      <c r="B27" s="104" t="s">
        <v>1712</v>
      </c>
      <c r="C27" s="86"/>
      <c r="D27" s="86"/>
      <c r="E27" s="86"/>
      <c r="F27" s="96"/>
      <c r="G27" s="98"/>
      <c r="H27" s="120">
        <v>2594.1998600000002</v>
      </c>
      <c r="I27" s="119"/>
      <c r="J27" s="121">
        <v>0.17483715010731141</v>
      </c>
      <c r="K27" s="121">
        <f>H27/'סכום נכסי הקרן'!$C$42</f>
        <v>4.1769233708770833E-3</v>
      </c>
      <c r="L27" s="143"/>
    </row>
    <row r="28" spans="2:12" s="137" customFormat="1">
      <c r="B28" s="89" t="s">
        <v>1713</v>
      </c>
      <c r="C28" s="86">
        <v>6213</v>
      </c>
      <c r="D28" s="99" t="s">
        <v>175</v>
      </c>
      <c r="E28" s="114">
        <v>43272</v>
      </c>
      <c r="F28" s="96">
        <v>686424.14000000013</v>
      </c>
      <c r="G28" s="98">
        <v>100.83499999999999</v>
      </c>
      <c r="H28" s="96">
        <v>2594.1998600000002</v>
      </c>
      <c r="I28" s="97">
        <v>7.0736410739108559E-5</v>
      </c>
      <c r="J28" s="97">
        <v>0.17483715010731141</v>
      </c>
      <c r="K28" s="97">
        <f>H28/'סכום נכסי הקרן'!$C$42</f>
        <v>4.1769233708770833E-3</v>
      </c>
      <c r="L28" s="143"/>
    </row>
    <row r="29" spans="2:12" s="137" customFormat="1">
      <c r="B29" s="85"/>
      <c r="C29" s="86"/>
      <c r="D29" s="86"/>
      <c r="E29" s="86"/>
      <c r="F29" s="96"/>
      <c r="G29" s="98"/>
      <c r="H29" s="86"/>
      <c r="I29" s="86"/>
      <c r="J29" s="97"/>
      <c r="K29" s="86"/>
      <c r="L29" s="143"/>
    </row>
    <row r="30" spans="2:12" s="137" customFormat="1">
      <c r="B30" s="104" t="s">
        <v>242</v>
      </c>
      <c r="C30" s="84"/>
      <c r="D30" s="84"/>
      <c r="E30" s="84"/>
      <c r="F30" s="93"/>
      <c r="G30" s="95"/>
      <c r="H30" s="93">
        <v>1423.82754</v>
      </c>
      <c r="I30" s="84"/>
      <c r="J30" s="94">
        <v>9.5959433648995687E-2</v>
      </c>
      <c r="K30" s="94">
        <f>H30/'סכום נכסי הקרן'!$C$42</f>
        <v>2.2925059166121553E-3</v>
      </c>
      <c r="L30" s="143"/>
    </row>
    <row r="31" spans="2:12" s="137" customFormat="1">
      <c r="B31" s="89" t="s">
        <v>1714</v>
      </c>
      <c r="C31" s="86">
        <v>5344</v>
      </c>
      <c r="D31" s="99" t="s">
        <v>175</v>
      </c>
      <c r="E31" s="114">
        <v>43437</v>
      </c>
      <c r="F31" s="96">
        <v>263465.40000000002</v>
      </c>
      <c r="G31" s="98">
        <v>100</v>
      </c>
      <c r="H31" s="96">
        <v>987.46831999999995</v>
      </c>
      <c r="I31" s="97">
        <v>7.5275828571428591E-5</v>
      </c>
      <c r="J31" s="97">
        <v>6.6550827309833638E-2</v>
      </c>
      <c r="K31" s="97">
        <f>H31/'סכום נכסי הקרן'!$C$42</f>
        <v>1.5899235704255762E-3</v>
      </c>
      <c r="L31" s="143"/>
    </row>
    <row r="32" spans="2:12" s="137" customFormat="1">
      <c r="B32" s="89" t="s">
        <v>1715</v>
      </c>
      <c r="C32" s="86">
        <v>5343</v>
      </c>
      <c r="D32" s="99" t="s">
        <v>175</v>
      </c>
      <c r="E32" s="114">
        <v>43437</v>
      </c>
      <c r="F32" s="96">
        <v>62426.400000000001</v>
      </c>
      <c r="G32" s="98">
        <v>100</v>
      </c>
      <c r="H32" s="96">
        <v>233.97414999999998</v>
      </c>
      <c r="I32" s="97">
        <v>5.7839628691521647E-7</v>
      </c>
      <c r="J32" s="97">
        <v>1.5768782589010155E-2</v>
      </c>
      <c r="K32" s="97">
        <f>H32/'סכום נכסי הקרן'!$C$42</f>
        <v>3.7672197519743143E-4</v>
      </c>
      <c r="L32" s="143"/>
    </row>
    <row r="33" spans="2:12" s="137" customFormat="1">
      <c r="B33" s="89" t="s">
        <v>1716</v>
      </c>
      <c r="C33" s="86">
        <v>5299</v>
      </c>
      <c r="D33" s="99" t="s">
        <v>175</v>
      </c>
      <c r="E33" s="114">
        <v>43002</v>
      </c>
      <c r="F33" s="96">
        <v>55730.87</v>
      </c>
      <c r="G33" s="98">
        <v>96.890900000000002</v>
      </c>
      <c r="H33" s="96">
        <v>202.38507000000001</v>
      </c>
      <c r="I33" s="97">
        <v>2.5219866666666667E-4</v>
      </c>
      <c r="J33" s="97">
        <v>1.3639823750151896E-2</v>
      </c>
      <c r="K33" s="97">
        <f>H33/'סכום נכסי הקרן'!$C$42</f>
        <v>3.2586037098914747E-4</v>
      </c>
      <c r="L33" s="143"/>
    </row>
    <row r="34" spans="2:12" s="137" customFormat="1">
      <c r="B34" s="85"/>
      <c r="C34" s="86"/>
      <c r="D34" s="86"/>
      <c r="E34" s="86"/>
      <c r="F34" s="96"/>
      <c r="G34" s="98"/>
      <c r="H34" s="86"/>
      <c r="I34" s="86"/>
      <c r="J34" s="97"/>
      <c r="K34" s="86"/>
      <c r="L34" s="143"/>
    </row>
    <row r="35" spans="2:12" s="137" customFormat="1">
      <c r="B35" s="104" t="s">
        <v>243</v>
      </c>
      <c r="C35" s="84"/>
      <c r="D35" s="84"/>
      <c r="E35" s="84"/>
      <c r="F35" s="93"/>
      <c r="G35" s="95"/>
      <c r="H35" s="93">
        <v>9881.798929999999</v>
      </c>
      <c r="I35" s="84"/>
      <c r="J35" s="94">
        <v>0.66598784060325977</v>
      </c>
      <c r="K35" s="94">
        <f>H35/'סכום נכסי הקרן'!$C$42</f>
        <v>1.5910692747098193E-2</v>
      </c>
      <c r="L35" s="143"/>
    </row>
    <row r="36" spans="2:12" s="137" customFormat="1">
      <c r="B36" s="89" t="s">
        <v>1717</v>
      </c>
      <c r="C36" s="86">
        <v>5335</v>
      </c>
      <c r="D36" s="99" t="s">
        <v>175</v>
      </c>
      <c r="E36" s="114">
        <v>43355</v>
      </c>
      <c r="F36" s="96">
        <v>77102.11</v>
      </c>
      <c r="G36" s="98">
        <v>100</v>
      </c>
      <c r="H36" s="96">
        <v>288.97871000000004</v>
      </c>
      <c r="I36" s="97">
        <v>2.1513370255074444E-4</v>
      </c>
      <c r="J36" s="97">
        <v>1.9475837184760009E-2</v>
      </c>
      <c r="K36" s="97">
        <f>H36/'סכום נכסי הקרן'!$C$42</f>
        <v>4.6528486339711357E-4</v>
      </c>
      <c r="L36" s="143"/>
    </row>
    <row r="37" spans="2:12" s="137" customFormat="1">
      <c r="B37" s="89" t="s">
        <v>1718</v>
      </c>
      <c r="C37" s="86">
        <v>5304</v>
      </c>
      <c r="D37" s="99" t="s">
        <v>177</v>
      </c>
      <c r="E37" s="114">
        <v>43080</v>
      </c>
      <c r="F37" s="96">
        <v>56681.87</v>
      </c>
      <c r="G37" s="98">
        <v>106.6037</v>
      </c>
      <c r="H37" s="96">
        <v>259.31985000000003</v>
      </c>
      <c r="I37" s="97">
        <v>5.9218799999999996E-5</v>
      </c>
      <c r="J37" s="97">
        <v>1.7476966304460242E-2</v>
      </c>
      <c r="K37" s="97">
        <f>H37/'סכום נכסי הקרן'!$C$42</f>
        <v>4.1753110803010359E-4</v>
      </c>
      <c r="L37" s="143"/>
    </row>
    <row r="38" spans="2:12" s="137" customFormat="1">
      <c r="B38" s="89" t="s">
        <v>1719</v>
      </c>
      <c r="C38" s="86">
        <v>5238</v>
      </c>
      <c r="D38" s="99" t="s">
        <v>177</v>
      </c>
      <c r="E38" s="114">
        <v>43325</v>
      </c>
      <c r="F38" s="96">
        <v>52643.77</v>
      </c>
      <c r="G38" s="98">
        <v>101.34910000000001</v>
      </c>
      <c r="H38" s="96">
        <v>228.97398000000001</v>
      </c>
      <c r="I38" s="97">
        <v>5.8286087714218705E-5</v>
      </c>
      <c r="J38" s="97">
        <v>1.5431794107000112E-2</v>
      </c>
      <c r="K38" s="97">
        <f>H38/'סכום נכסי הקרן'!$C$42</f>
        <v>3.6867119728575646E-4</v>
      </c>
      <c r="L38" s="143"/>
    </row>
    <row r="39" spans="2:12" s="137" customFormat="1">
      <c r="B39" s="89" t="s">
        <v>1720</v>
      </c>
      <c r="C39" s="86">
        <v>5339</v>
      </c>
      <c r="D39" s="99" t="s">
        <v>175</v>
      </c>
      <c r="E39" s="114">
        <v>43399</v>
      </c>
      <c r="F39" s="96">
        <v>22677.54</v>
      </c>
      <c r="G39" s="98">
        <v>100</v>
      </c>
      <c r="H39" s="96">
        <v>84.995419999999996</v>
      </c>
      <c r="I39" s="97">
        <v>2.5348733333333331E-4</v>
      </c>
      <c r="J39" s="97">
        <v>5.7283007504957519E-3</v>
      </c>
      <c r="K39" s="97">
        <f>H39/'סכום נכסי הקרן'!$C$42</f>
        <v>1.3685119704520893E-4</v>
      </c>
      <c r="L39" s="143"/>
    </row>
    <row r="40" spans="2:12" s="137" customFormat="1">
      <c r="B40" s="89" t="s">
        <v>1721</v>
      </c>
      <c r="C40" s="86">
        <v>5281</v>
      </c>
      <c r="D40" s="99" t="s">
        <v>175</v>
      </c>
      <c r="E40" s="114">
        <v>42642</v>
      </c>
      <c r="F40" s="96">
        <v>177121.47</v>
      </c>
      <c r="G40" s="98">
        <v>76.128299999999996</v>
      </c>
      <c r="H40" s="96">
        <v>505.37870000000004</v>
      </c>
      <c r="I40" s="97">
        <v>7.8240666541808235E-5</v>
      </c>
      <c r="J40" s="97">
        <v>3.4060202143769251E-2</v>
      </c>
      <c r="K40" s="97">
        <f>H40/'סכום נכסי הקרן'!$C$42</f>
        <v>8.1371066883546828E-4</v>
      </c>
      <c r="L40" s="143"/>
    </row>
    <row r="41" spans="2:12" s="137" customFormat="1">
      <c r="B41" s="89" t="s">
        <v>1722</v>
      </c>
      <c r="C41" s="86">
        <v>5291</v>
      </c>
      <c r="D41" s="99" t="s">
        <v>175</v>
      </c>
      <c r="E41" s="114">
        <v>42908</v>
      </c>
      <c r="F41" s="96">
        <v>76524.240000000005</v>
      </c>
      <c r="G41" s="98">
        <v>101.9233</v>
      </c>
      <c r="H41" s="96">
        <v>292.32911999999999</v>
      </c>
      <c r="I41" s="97">
        <v>1.3469052364942124E-4</v>
      </c>
      <c r="J41" s="97">
        <v>1.9701639423486145E-2</v>
      </c>
      <c r="K41" s="97">
        <f>H41/'סכום נכסי הקרן'!$C$42</f>
        <v>4.706793613487942E-4</v>
      </c>
      <c r="L41" s="143"/>
    </row>
    <row r="42" spans="2:12" s="137" customFormat="1">
      <c r="B42" s="89" t="s">
        <v>1723</v>
      </c>
      <c r="C42" s="86">
        <v>5237</v>
      </c>
      <c r="D42" s="99" t="s">
        <v>175</v>
      </c>
      <c r="E42" s="114">
        <v>43273</v>
      </c>
      <c r="F42" s="96">
        <v>117776.12</v>
      </c>
      <c r="G42" s="98">
        <v>101.26390000000001</v>
      </c>
      <c r="H42" s="96">
        <v>447.00405999999998</v>
      </c>
      <c r="I42" s="97">
        <v>3.1703312499999997E-4</v>
      </c>
      <c r="J42" s="97">
        <v>3.0126019641677732E-2</v>
      </c>
      <c r="K42" s="97">
        <f>H42/'סכום נכסי הקרן'!$C$42</f>
        <v>7.1972161200060426E-4</v>
      </c>
      <c r="L42" s="143"/>
    </row>
    <row r="43" spans="2:12" s="137" customFormat="1">
      <c r="B43" s="89" t="s">
        <v>1724</v>
      </c>
      <c r="C43" s="86">
        <v>5307</v>
      </c>
      <c r="D43" s="99" t="s">
        <v>175</v>
      </c>
      <c r="E43" s="114">
        <v>43068</v>
      </c>
      <c r="F43" s="96">
        <v>6823</v>
      </c>
      <c r="G43" s="98">
        <v>100</v>
      </c>
      <c r="H43" s="96">
        <v>25.572599999999998</v>
      </c>
      <c r="I43" s="97">
        <v>4.6413124537458245E-5</v>
      </c>
      <c r="J43" s="97">
        <v>1.7234757328351065E-3</v>
      </c>
      <c r="K43" s="97">
        <f>H43/'סכום נכסי הקרן'!$C$42</f>
        <v>4.1174464713019946E-5</v>
      </c>
      <c r="L43" s="143"/>
    </row>
    <row r="44" spans="2:12" s="137" customFormat="1">
      <c r="B44" s="89" t="s">
        <v>1725</v>
      </c>
      <c r="C44" s="86">
        <v>5315</v>
      </c>
      <c r="D44" s="99" t="s">
        <v>183</v>
      </c>
      <c r="E44" s="114">
        <v>43129</v>
      </c>
      <c r="F44" s="96">
        <v>318516.7</v>
      </c>
      <c r="G44" s="98">
        <v>88.281800000000004</v>
      </c>
      <c r="H44" s="96">
        <v>161.57307999999998</v>
      </c>
      <c r="I44" s="97">
        <v>1.9087498498697141E-4</v>
      </c>
      <c r="J44" s="97">
        <v>1.0889283156950223E-2</v>
      </c>
      <c r="K44" s="97">
        <f>H44/'סכום נכסי הקרן'!$C$42</f>
        <v>2.6014895165270437E-4</v>
      </c>
      <c r="L44" s="143"/>
    </row>
    <row r="45" spans="2:12" s="137" customFormat="1">
      <c r="B45" s="89" t="s">
        <v>1726</v>
      </c>
      <c r="C45" s="86">
        <v>5294</v>
      </c>
      <c r="D45" s="99" t="s">
        <v>178</v>
      </c>
      <c r="E45" s="114">
        <v>43002</v>
      </c>
      <c r="F45" s="96">
        <v>228776.08</v>
      </c>
      <c r="G45" s="98">
        <v>102.6001</v>
      </c>
      <c r="H45" s="96">
        <v>1125.1283700000001</v>
      </c>
      <c r="I45" s="97">
        <v>7.0392635661274835E-4</v>
      </c>
      <c r="J45" s="97">
        <v>7.5828482126155311E-2</v>
      </c>
      <c r="K45" s="97">
        <f>H45/'סכום נכסי הקרן'!$C$42</f>
        <v>1.811570132414485E-3</v>
      </c>
      <c r="L45" s="143"/>
    </row>
    <row r="46" spans="2:12" s="137" customFormat="1">
      <c r="B46" s="89" t="s">
        <v>1727</v>
      </c>
      <c r="C46" s="86">
        <v>5290</v>
      </c>
      <c r="D46" s="99" t="s">
        <v>175</v>
      </c>
      <c r="E46" s="114">
        <v>42779</v>
      </c>
      <c r="F46" s="96">
        <v>84294.95</v>
      </c>
      <c r="G46" s="98">
        <v>82.226699999999994</v>
      </c>
      <c r="H46" s="96">
        <v>259.78494000000001</v>
      </c>
      <c r="I46" s="97">
        <v>5.672768178663421E-5</v>
      </c>
      <c r="J46" s="97">
        <v>1.750831123335227E-2</v>
      </c>
      <c r="K46" s="97">
        <f>H46/'סכום נכסי הקרן'!$C$42</f>
        <v>4.182799498292706E-4</v>
      </c>
      <c r="L46" s="143"/>
    </row>
    <row r="47" spans="2:12" s="137" customFormat="1">
      <c r="B47" s="89" t="s">
        <v>1728</v>
      </c>
      <c r="C47" s="86">
        <v>5285</v>
      </c>
      <c r="D47" s="99" t="s">
        <v>175</v>
      </c>
      <c r="E47" s="114">
        <v>42718</v>
      </c>
      <c r="F47" s="96">
        <v>101134.56</v>
      </c>
      <c r="G47" s="98">
        <v>101.82210000000001</v>
      </c>
      <c r="H47" s="96">
        <v>385.95903000000004</v>
      </c>
      <c r="I47" s="97">
        <v>4.0218161403508763E-5</v>
      </c>
      <c r="J47" s="97">
        <v>2.601186512413978E-2</v>
      </c>
      <c r="K47" s="97">
        <f>H47/'סכום נכסי הקרן'!$C$42</f>
        <v>6.2143295798653287E-4</v>
      </c>
      <c r="L47" s="143"/>
    </row>
    <row r="48" spans="2:12" s="137" customFormat="1">
      <c r="B48" s="89" t="s">
        <v>1729</v>
      </c>
      <c r="C48" s="86">
        <v>5239</v>
      </c>
      <c r="D48" s="99" t="s">
        <v>175</v>
      </c>
      <c r="E48" s="114">
        <v>43223</v>
      </c>
      <c r="F48" s="96">
        <v>3463.07</v>
      </c>
      <c r="G48" s="98">
        <v>87.1036</v>
      </c>
      <c r="H48" s="96">
        <v>11.30569</v>
      </c>
      <c r="I48" s="97">
        <v>2.9953703703703707E-6</v>
      </c>
      <c r="J48" s="97">
        <v>7.6195155588233254E-4</v>
      </c>
      <c r="K48" s="97">
        <f>H48/'סכום נכסי הקרן'!$C$42</f>
        <v>1.8203300953416646E-5</v>
      </c>
      <c r="L48" s="143"/>
    </row>
    <row r="49" spans="2:12" s="137" customFormat="1">
      <c r="B49" s="89" t="s">
        <v>1730</v>
      </c>
      <c r="C49" s="86">
        <v>7000</v>
      </c>
      <c r="D49" s="99" t="s">
        <v>175</v>
      </c>
      <c r="E49" s="114">
        <v>43137</v>
      </c>
      <c r="F49" s="96">
        <v>41.06</v>
      </c>
      <c r="G49" s="98">
        <v>100</v>
      </c>
      <c r="H49" s="96">
        <v>0.15389</v>
      </c>
      <c r="I49" s="97">
        <v>1.9876542911488384E-4</v>
      </c>
      <c r="J49" s="97">
        <v>1.0371478869023664E-5</v>
      </c>
      <c r="K49" s="97">
        <f>H49/'סכום נכסי הקרן'!$C$42</f>
        <v>2.4777841809931879E-7</v>
      </c>
      <c r="L49" s="143"/>
    </row>
    <row r="50" spans="2:12" s="137" customFormat="1">
      <c r="B50" s="89" t="s">
        <v>1731</v>
      </c>
      <c r="C50" s="86">
        <v>5292</v>
      </c>
      <c r="D50" s="99" t="s">
        <v>177</v>
      </c>
      <c r="E50" s="114">
        <v>42814</v>
      </c>
      <c r="F50" s="96">
        <v>5434.3</v>
      </c>
      <c r="G50" s="98">
        <v>1E-4</v>
      </c>
      <c r="H50" s="96">
        <v>4.0000000000000003E-5</v>
      </c>
      <c r="I50" s="97">
        <v>2.6820947783893086E-5</v>
      </c>
      <c r="J50" s="97">
        <v>2.695816198329629E-9</v>
      </c>
      <c r="K50" s="97">
        <f>H50/'סכום נכסי הקרן'!$C$42</f>
        <v>6.4404033556259355E-11</v>
      </c>
      <c r="L50" s="143"/>
    </row>
    <row r="51" spans="2:12" s="137" customFormat="1">
      <c r="B51" s="89" t="s">
        <v>1732</v>
      </c>
      <c r="C51" s="86">
        <v>5329</v>
      </c>
      <c r="D51" s="99" t="s">
        <v>175</v>
      </c>
      <c r="E51" s="114">
        <v>43261</v>
      </c>
      <c r="F51" s="96">
        <v>8903.65</v>
      </c>
      <c r="G51" s="98">
        <v>100</v>
      </c>
      <c r="H51" s="96">
        <v>33.37088</v>
      </c>
      <c r="I51" s="97">
        <v>9.730765027322404E-6</v>
      </c>
      <c r="J51" s="97">
        <v>2.249043971412856E-3</v>
      </c>
      <c r="K51" s="97">
        <f>H51/'סכום נכסי הקרן'!$C$42</f>
        <v>5.3730481883047607E-5</v>
      </c>
      <c r="L51" s="143"/>
    </row>
    <row r="52" spans="2:12" s="137" customFormat="1">
      <c r="B52" s="89" t="s">
        <v>1733</v>
      </c>
      <c r="C52" s="86">
        <v>5296</v>
      </c>
      <c r="D52" s="99" t="s">
        <v>175</v>
      </c>
      <c r="E52" s="114">
        <v>42912</v>
      </c>
      <c r="F52" s="96">
        <v>6202.47</v>
      </c>
      <c r="G52" s="98">
        <v>136.4023</v>
      </c>
      <c r="H52" s="96">
        <v>31.70928</v>
      </c>
      <c r="I52" s="97">
        <v>9.8382077116432732E-4</v>
      </c>
      <c r="J52" s="97">
        <v>2.1370597665342434E-3</v>
      </c>
      <c r="K52" s="97">
        <f>H52/'סכום נכסי הקרן'!$C$42</f>
        <v>5.105513832912059E-5</v>
      </c>
      <c r="L52" s="143"/>
    </row>
    <row r="53" spans="2:12" s="137" customFormat="1">
      <c r="B53" s="89" t="s">
        <v>1734</v>
      </c>
      <c r="C53" s="86">
        <v>5297</v>
      </c>
      <c r="D53" s="99" t="s">
        <v>175</v>
      </c>
      <c r="E53" s="114">
        <v>42916</v>
      </c>
      <c r="F53" s="96">
        <v>109228.5</v>
      </c>
      <c r="G53" s="98">
        <v>110.5849</v>
      </c>
      <c r="H53" s="96">
        <v>452.72174999999999</v>
      </c>
      <c r="I53" s="97">
        <v>8.3185791469622653E-5</v>
      </c>
      <c r="J53" s="97">
        <v>3.0511365674653415E-2</v>
      </c>
      <c r="K53" s="97">
        <f>H53/'סכום נכסי הקרן'!$C$42</f>
        <v>7.289276694662114E-4</v>
      </c>
      <c r="L53" s="143"/>
    </row>
    <row r="54" spans="2:12" s="137" customFormat="1">
      <c r="B54" s="89" t="s">
        <v>1735</v>
      </c>
      <c r="C54" s="86">
        <v>5293</v>
      </c>
      <c r="D54" s="99" t="s">
        <v>175</v>
      </c>
      <c r="E54" s="114">
        <v>42859</v>
      </c>
      <c r="F54" s="96">
        <v>5143.49</v>
      </c>
      <c r="G54" s="98">
        <v>108.7319</v>
      </c>
      <c r="H54" s="96">
        <v>20.961099999999998</v>
      </c>
      <c r="I54" s="97">
        <v>5.950214936751321E-6</v>
      </c>
      <c r="J54" s="97">
        <v>1.4126818228701794E-3</v>
      </c>
      <c r="K54" s="97">
        <f>H54/'סכום נכסי הקרן'!$C$42</f>
        <v>3.3749484694402695E-5</v>
      </c>
      <c r="L54" s="143"/>
    </row>
    <row r="55" spans="2:12" s="137" customFormat="1">
      <c r="B55" s="89" t="s">
        <v>1736</v>
      </c>
      <c r="C55" s="86">
        <v>5313</v>
      </c>
      <c r="D55" s="99" t="s">
        <v>175</v>
      </c>
      <c r="E55" s="114">
        <v>43098</v>
      </c>
      <c r="F55" s="96">
        <v>4330.1000000000004</v>
      </c>
      <c r="G55" s="98">
        <v>82.030500000000004</v>
      </c>
      <c r="H55" s="96">
        <v>13.312899999999999</v>
      </c>
      <c r="I55" s="97">
        <v>2.1566686677309581E-5</v>
      </c>
      <c r="J55" s="97">
        <v>8.9722828666856283E-4</v>
      </c>
      <c r="K55" s="97">
        <f>H55/'סכום נכסי הקרן'!$C$42</f>
        <v>2.1435111458278127E-5</v>
      </c>
      <c r="L55" s="143"/>
    </row>
    <row r="56" spans="2:12" s="137" customFormat="1">
      <c r="B56" s="89" t="s">
        <v>1737</v>
      </c>
      <c r="C56" s="86">
        <v>5326</v>
      </c>
      <c r="D56" s="99" t="s">
        <v>178</v>
      </c>
      <c r="E56" s="114">
        <v>43234</v>
      </c>
      <c r="F56" s="96">
        <v>65486</v>
      </c>
      <c r="G56" s="98">
        <v>99.962000000000003</v>
      </c>
      <c r="H56" s="96">
        <v>313.78133000000003</v>
      </c>
      <c r="I56" s="97">
        <v>2.5186923076923076E-4</v>
      </c>
      <c r="J56" s="97">
        <v>2.1147419803685369E-2</v>
      </c>
      <c r="K56" s="97">
        <f>H56/'סכום נכסי הקרן'!$C$42</f>
        <v>5.0521958266619232E-4</v>
      </c>
      <c r="L56" s="143"/>
    </row>
    <row r="57" spans="2:12" s="137" customFormat="1">
      <c r="B57" s="89" t="s">
        <v>1738</v>
      </c>
      <c r="C57" s="86">
        <v>5336</v>
      </c>
      <c r="D57" s="99" t="s">
        <v>177</v>
      </c>
      <c r="E57" s="114">
        <v>43363</v>
      </c>
      <c r="F57" s="96">
        <v>1889.84</v>
      </c>
      <c r="G57" s="98">
        <v>81.706400000000002</v>
      </c>
      <c r="H57" s="96">
        <v>6.6267500000000004</v>
      </c>
      <c r="I57" s="97">
        <v>4.9995504247213725E-5</v>
      </c>
      <c r="J57" s="97">
        <v>4.4661249980702171E-4</v>
      </c>
      <c r="K57" s="97">
        <f>H57/'סכום נכסי הקרן'!$C$42</f>
        <v>1.0669735734223542E-5</v>
      </c>
      <c r="L57" s="143"/>
    </row>
    <row r="58" spans="2:12" s="137" customFormat="1">
      <c r="B58" s="89" t="s">
        <v>1739</v>
      </c>
      <c r="C58" s="86">
        <v>5308</v>
      </c>
      <c r="D58" s="99" t="s">
        <v>175</v>
      </c>
      <c r="E58" s="114">
        <v>43072</v>
      </c>
      <c r="F58" s="96">
        <v>3739.11</v>
      </c>
      <c r="G58" s="98">
        <v>92.405900000000003</v>
      </c>
      <c r="H58" s="96">
        <v>12.94994</v>
      </c>
      <c r="I58" s="97">
        <v>2.2704590039954617E-5</v>
      </c>
      <c r="J58" s="97">
        <v>8.7276645048491985E-4</v>
      </c>
      <c r="K58" s="97">
        <f>H58/'סכום נכסי הקרן'!$C$42</f>
        <v>2.0850709257788631E-5</v>
      </c>
      <c r="L58" s="143"/>
    </row>
    <row r="59" spans="2:12" s="137" customFormat="1">
      <c r="B59" s="89" t="s">
        <v>1740</v>
      </c>
      <c r="C59" s="86">
        <v>5309</v>
      </c>
      <c r="D59" s="99" t="s">
        <v>175</v>
      </c>
      <c r="E59" s="114">
        <v>43125</v>
      </c>
      <c r="F59" s="96">
        <v>88110.44</v>
      </c>
      <c r="G59" s="98">
        <v>95.867999999999995</v>
      </c>
      <c r="H59" s="96">
        <v>316.59251</v>
      </c>
      <c r="I59" s="97">
        <v>3.5252163042750144E-4</v>
      </c>
      <c r="J59" s="97">
        <v>2.1336880418195876E-2</v>
      </c>
      <c r="K59" s="97">
        <f>H59/'סכום נכסי הקרן'!$C$42</f>
        <v>5.0974586594250935E-4</v>
      </c>
      <c r="L59" s="143"/>
    </row>
    <row r="60" spans="2:12" s="137" customFormat="1">
      <c r="B60" s="89" t="s">
        <v>1741</v>
      </c>
      <c r="C60" s="86">
        <v>5321</v>
      </c>
      <c r="D60" s="99" t="s">
        <v>175</v>
      </c>
      <c r="E60" s="114">
        <v>43201</v>
      </c>
      <c r="F60" s="96">
        <v>19895.25</v>
      </c>
      <c r="G60" s="98">
        <v>97.498599999999996</v>
      </c>
      <c r="H60" s="96">
        <v>72.702169999999995</v>
      </c>
      <c r="I60" s="97">
        <v>9.3317307692307683E-6</v>
      </c>
      <c r="J60" s="97">
        <v>4.8997921884928594E-3</v>
      </c>
      <c r="K60" s="97">
        <f>H60/'סכום נכסי הקרן'!$C$42</f>
        <v>1.170578249073218E-4</v>
      </c>
      <c r="L60" s="143"/>
    </row>
    <row r="61" spans="2:12" s="137" customFormat="1">
      <c r="B61" s="89" t="s">
        <v>1742</v>
      </c>
      <c r="C61" s="86">
        <v>5303</v>
      </c>
      <c r="D61" s="99" t="s">
        <v>177</v>
      </c>
      <c r="E61" s="114">
        <v>43034</v>
      </c>
      <c r="F61" s="96">
        <v>140656.68</v>
      </c>
      <c r="G61" s="98">
        <v>104.04819999999999</v>
      </c>
      <c r="H61" s="96">
        <v>628.07888000000003</v>
      </c>
      <c r="I61" s="97">
        <v>3.4230520231213872E-4</v>
      </c>
      <c r="J61" s="97">
        <v>4.232963046331828E-2</v>
      </c>
      <c r="K61" s="97">
        <f>H61/'סכום נכסי הקרן'!$C$42</f>
        <v>1.0112703315874449E-3</v>
      </c>
      <c r="L61" s="143"/>
    </row>
    <row r="62" spans="2:12" s="137" customFormat="1">
      <c r="B62" s="89" t="s">
        <v>1743</v>
      </c>
      <c r="C62" s="86">
        <v>6644</v>
      </c>
      <c r="D62" s="99" t="s">
        <v>175</v>
      </c>
      <c r="E62" s="114">
        <v>43444</v>
      </c>
      <c r="F62" s="96">
        <v>253.85</v>
      </c>
      <c r="G62" s="98">
        <v>100</v>
      </c>
      <c r="H62" s="96">
        <v>0.95143</v>
      </c>
      <c r="I62" s="97">
        <v>2.8544117647058822E-5</v>
      </c>
      <c r="J62" s="97">
        <v>6.4122010139418975E-5</v>
      </c>
      <c r="K62" s="97">
        <f>H62/'סכום נכסי הקרן'!$C$42</f>
        <v>1.531898241160796E-6</v>
      </c>
      <c r="L62" s="143"/>
    </row>
    <row r="63" spans="2:12" s="137" customFormat="1">
      <c r="B63" s="89" t="s">
        <v>1744</v>
      </c>
      <c r="C63" s="86">
        <v>5317</v>
      </c>
      <c r="D63" s="99" t="s">
        <v>175</v>
      </c>
      <c r="E63" s="114">
        <v>43264</v>
      </c>
      <c r="F63" s="96">
        <v>1257.22</v>
      </c>
      <c r="G63" s="98">
        <v>100</v>
      </c>
      <c r="H63" s="96">
        <v>4.7120600000000001</v>
      </c>
      <c r="I63" s="97">
        <v>1.7564360169536951E-4</v>
      </c>
      <c r="J63" s="97">
        <v>3.1757119188752778E-4</v>
      </c>
      <c r="K63" s="97">
        <f>H63/'סכום נכסי הקרן'!$C$42</f>
        <v>7.5868917589776862E-6</v>
      </c>
      <c r="L63" s="143"/>
    </row>
    <row r="64" spans="2:12" s="137" customFormat="1">
      <c r="B64" s="89" t="s">
        <v>1745</v>
      </c>
      <c r="C64" s="86">
        <v>5340</v>
      </c>
      <c r="D64" s="99" t="s">
        <v>178</v>
      </c>
      <c r="E64" s="114">
        <v>43375</v>
      </c>
      <c r="F64" s="96">
        <v>7497.12</v>
      </c>
      <c r="G64" s="98">
        <v>100</v>
      </c>
      <c r="H64" s="96">
        <v>35.936699999999995</v>
      </c>
      <c r="I64" s="97">
        <v>3.3750260869565221E-5</v>
      </c>
      <c r="J64" s="97">
        <v>2.4219684493628092E-3</v>
      </c>
      <c r="K64" s="97">
        <f>H64/'סכום נכסי הקרן'!$C$42</f>
        <v>5.786171081753063E-5</v>
      </c>
      <c r="L64" s="143"/>
    </row>
    <row r="65" spans="2:12" s="137" customFormat="1">
      <c r="B65" s="89" t="s">
        <v>1746</v>
      </c>
      <c r="C65" s="86">
        <v>5280</v>
      </c>
      <c r="D65" s="99" t="s">
        <v>178</v>
      </c>
      <c r="E65" s="114">
        <v>42604</v>
      </c>
      <c r="F65" s="96">
        <v>4483.7700000000004</v>
      </c>
      <c r="G65" s="98">
        <v>109.6354</v>
      </c>
      <c r="H65" s="96">
        <v>23.563400000000001</v>
      </c>
      <c r="I65" s="97">
        <v>1.183052770448549E-4</v>
      </c>
      <c r="J65" s="97">
        <v>1.5880648851930095E-3</v>
      </c>
      <c r="K65" s="97">
        <f>H65/'סכום נכסי הקרן'!$C$42</f>
        <v>3.7939450107489045E-5</v>
      </c>
      <c r="L65" s="143"/>
    </row>
    <row r="66" spans="2:12" s="137" customFormat="1">
      <c r="B66" s="89" t="s">
        <v>1747</v>
      </c>
      <c r="C66" s="86">
        <v>5318</v>
      </c>
      <c r="D66" s="99" t="s">
        <v>177</v>
      </c>
      <c r="E66" s="114">
        <v>43165</v>
      </c>
      <c r="F66" s="96">
        <v>4575.88</v>
      </c>
      <c r="G66" s="98">
        <v>96.992699999999999</v>
      </c>
      <c r="H66" s="96">
        <v>19.047279999999997</v>
      </c>
      <c r="I66" s="97">
        <v>3.7202276422764223E-5</v>
      </c>
      <c r="J66" s="97">
        <v>1.2836991489529991E-3</v>
      </c>
      <c r="K66" s="97">
        <f>H66/'סכום נכסי הקרן'!$C$42</f>
        <v>3.0668041506886685E-5</v>
      </c>
      <c r="L66" s="143"/>
    </row>
    <row r="67" spans="2:12" s="137" customFormat="1">
      <c r="B67" s="89" t="s">
        <v>1748</v>
      </c>
      <c r="C67" s="86">
        <v>5319</v>
      </c>
      <c r="D67" s="99" t="s">
        <v>175</v>
      </c>
      <c r="E67" s="114">
        <v>43165</v>
      </c>
      <c r="F67" s="96">
        <v>3780.32</v>
      </c>
      <c r="G67" s="98">
        <v>148.20259999999999</v>
      </c>
      <c r="H67" s="96">
        <v>20.998279999999998</v>
      </c>
      <c r="I67" s="97">
        <v>1.5597652901708396E-4</v>
      </c>
      <c r="J67" s="97">
        <v>1.4151875840265268E-3</v>
      </c>
      <c r="K67" s="97">
        <f>H67/'סכום נכסי הקרן'!$C$42</f>
        <v>3.3809348243593238E-5</v>
      </c>
      <c r="L67" s="143"/>
    </row>
    <row r="68" spans="2:12" s="137" customFormat="1">
      <c r="B68" s="89" t="s">
        <v>1749</v>
      </c>
      <c r="C68" s="86">
        <v>5324</v>
      </c>
      <c r="D68" s="99" t="s">
        <v>177</v>
      </c>
      <c r="E68" s="114">
        <v>43192</v>
      </c>
      <c r="F68" s="96">
        <v>5507.01</v>
      </c>
      <c r="G68" s="98">
        <v>100.9716</v>
      </c>
      <c r="H68" s="96">
        <v>23.863479999999999</v>
      </c>
      <c r="I68" s="97">
        <v>6.6927619047619052E-5</v>
      </c>
      <c r="J68" s="97">
        <v>1.6082888983128781E-3</v>
      </c>
      <c r="K68" s="97">
        <f>H68/'סכום נכסי הקרן'!$C$42</f>
        <v>3.84226091672281E-5</v>
      </c>
      <c r="L68" s="143"/>
    </row>
    <row r="69" spans="2:12" s="137" customFormat="1">
      <c r="B69" s="89" t="s">
        <v>1750</v>
      </c>
      <c r="C69" s="86">
        <v>5325</v>
      </c>
      <c r="D69" s="99" t="s">
        <v>175</v>
      </c>
      <c r="E69" s="114">
        <v>43201</v>
      </c>
      <c r="F69" s="96">
        <v>11754.56</v>
      </c>
      <c r="G69" s="98">
        <v>126.7764</v>
      </c>
      <c r="H69" s="96">
        <v>55.852730000000001</v>
      </c>
      <c r="I69" s="97">
        <v>6.9180373327014229E-6</v>
      </c>
      <c r="J69" s="97">
        <v>3.7642173563732805E-3</v>
      </c>
      <c r="K69" s="97">
        <f>H69/'סכום נכסי הקרן'!$C$42</f>
        <v>8.9928527428217336E-5</v>
      </c>
      <c r="L69" s="143"/>
    </row>
    <row r="70" spans="2:12" s="137" customFormat="1">
      <c r="B70" s="89" t="s">
        <v>1751</v>
      </c>
      <c r="C70" s="86">
        <v>5330</v>
      </c>
      <c r="D70" s="99" t="s">
        <v>175</v>
      </c>
      <c r="E70" s="114">
        <v>43272</v>
      </c>
      <c r="F70" s="96">
        <v>11805.44</v>
      </c>
      <c r="G70" s="98">
        <v>100</v>
      </c>
      <c r="H70" s="96">
        <v>44.246790000000004</v>
      </c>
      <c r="I70" s="97">
        <v>6.2413800313643488E-6</v>
      </c>
      <c r="J70" s="97">
        <v>2.9820303301522364E-3</v>
      </c>
      <c r="K70" s="97">
        <f>H70/'סכום נכסי הקרן'!$C$42</f>
        <v>7.1241793697919025E-5</v>
      </c>
      <c r="L70" s="143"/>
    </row>
    <row r="71" spans="2:12" s="137" customFormat="1">
      <c r="B71" s="89" t="s">
        <v>1752</v>
      </c>
      <c r="C71" s="86">
        <v>5298</v>
      </c>
      <c r="D71" s="99" t="s">
        <v>175</v>
      </c>
      <c r="E71" s="114">
        <v>43188</v>
      </c>
      <c r="F71" s="96">
        <v>41.79</v>
      </c>
      <c r="G71" s="98">
        <v>100</v>
      </c>
      <c r="H71" s="96">
        <v>0.15662999999999999</v>
      </c>
      <c r="I71" s="97">
        <v>6.4050318825510839E-4</v>
      </c>
      <c r="J71" s="97">
        <v>1.0556142278609244E-5</v>
      </c>
      <c r="K71" s="97">
        <f>H71/'סכום נכסי הקרן'!$C$42</f>
        <v>2.5219009439792253E-7</v>
      </c>
      <c r="L71" s="143"/>
    </row>
    <row r="72" spans="2:12" s="137" customFormat="1">
      <c r="B72" s="89" t="s">
        <v>1753</v>
      </c>
      <c r="C72" s="86">
        <v>5316</v>
      </c>
      <c r="D72" s="99" t="s">
        <v>175</v>
      </c>
      <c r="E72" s="114">
        <v>43175</v>
      </c>
      <c r="F72" s="96">
        <v>210055.71</v>
      </c>
      <c r="G72" s="98">
        <v>101.2286</v>
      </c>
      <c r="H72" s="96">
        <v>796.9614499999999</v>
      </c>
      <c r="I72" s="97">
        <v>6.5053148148148143E-5</v>
      </c>
      <c r="J72" s="97">
        <v>5.3711539658856708E-2</v>
      </c>
      <c r="K72" s="97">
        <f>H72/'סכום נכסי הקרן'!$C$42</f>
        <v>1.2831882992211277E-3</v>
      </c>
      <c r="L72" s="143"/>
    </row>
    <row r="73" spans="2:12" s="137" customFormat="1">
      <c r="B73" s="89" t="s">
        <v>1754</v>
      </c>
      <c r="C73" s="86">
        <v>5311</v>
      </c>
      <c r="D73" s="99" t="s">
        <v>175</v>
      </c>
      <c r="E73" s="114">
        <v>43089</v>
      </c>
      <c r="F73" s="96">
        <v>9003.5</v>
      </c>
      <c r="G73" s="98">
        <v>96.621399999999994</v>
      </c>
      <c r="H73" s="96">
        <v>32.605020000000003</v>
      </c>
      <c r="I73" s="97">
        <v>2.2492483516483519E-5</v>
      </c>
      <c r="J73" s="97">
        <v>2.1974285265715381E-3</v>
      </c>
      <c r="K73" s="97">
        <f>H73/'סכום נכסי הקרן'!$C$42</f>
        <v>5.2497370054562692E-5</v>
      </c>
      <c r="L73" s="143"/>
    </row>
    <row r="74" spans="2:12" s="137" customFormat="1">
      <c r="B74" s="89" t="s">
        <v>1755</v>
      </c>
      <c r="C74" s="86">
        <v>5331</v>
      </c>
      <c r="D74" s="99" t="s">
        <v>175</v>
      </c>
      <c r="E74" s="114">
        <v>43455</v>
      </c>
      <c r="F74" s="96">
        <v>20911.04</v>
      </c>
      <c r="G74" s="98">
        <v>98.938400000000001</v>
      </c>
      <c r="H74" s="96">
        <v>77.542559999999995</v>
      </c>
      <c r="I74" s="97">
        <v>4.1490157142857136E-4</v>
      </c>
      <c r="J74" s="97">
        <v>5.2260122326986784E-3</v>
      </c>
      <c r="K74" s="97">
        <f>H74/'סכום נכסי הקרן'!$C$42</f>
        <v>1.2485134090695635E-4</v>
      </c>
      <c r="L74" s="143"/>
    </row>
    <row r="75" spans="2:12" s="137" customFormat="1">
      <c r="B75" s="89" t="s">
        <v>1756</v>
      </c>
      <c r="C75" s="86">
        <v>5320</v>
      </c>
      <c r="D75" s="99" t="s">
        <v>175</v>
      </c>
      <c r="E75" s="114">
        <v>43448</v>
      </c>
      <c r="F75" s="96">
        <v>385.75</v>
      </c>
      <c r="G75" s="98">
        <v>100</v>
      </c>
      <c r="H75" s="96">
        <v>1.4457899999999999</v>
      </c>
      <c r="I75" s="97">
        <v>1.053861610172217E-4</v>
      </c>
      <c r="J75" s="97">
        <v>9.7439602534574846E-5</v>
      </c>
      <c r="K75" s="97">
        <f>H75/'סכום נכסי הקרן'!$C$42</f>
        <v>2.3278676918826054E-6</v>
      </c>
      <c r="L75" s="143"/>
    </row>
    <row r="76" spans="2:12" s="137" customFormat="1">
      <c r="B76" s="89" t="s">
        <v>1757</v>
      </c>
      <c r="C76" s="86">
        <v>5287</v>
      </c>
      <c r="D76" s="99" t="s">
        <v>177</v>
      </c>
      <c r="E76" s="114">
        <v>42809</v>
      </c>
      <c r="F76" s="96">
        <v>172114.67</v>
      </c>
      <c r="G76" s="98">
        <v>97.981099999999998</v>
      </c>
      <c r="H76" s="96">
        <v>723.73478</v>
      </c>
      <c r="I76" s="97">
        <v>1.2241987657247663E-4</v>
      </c>
      <c r="J76" s="97">
        <v>4.8776398580463259E-2</v>
      </c>
      <c r="K76" s="97">
        <f>H76/'סכום נכסי הקרן'!$C$42</f>
        <v>1.1652859764237995E-3</v>
      </c>
      <c r="L76" s="143"/>
    </row>
    <row r="77" spans="2:12" s="137" customFormat="1">
      <c r="B77" s="89" t="s">
        <v>1758</v>
      </c>
      <c r="C77" s="86">
        <v>5306</v>
      </c>
      <c r="D77" s="99" t="s">
        <v>177</v>
      </c>
      <c r="E77" s="114">
        <v>43068</v>
      </c>
      <c r="F77" s="96">
        <v>3467.89</v>
      </c>
      <c r="G77" s="98">
        <v>69.165899999999993</v>
      </c>
      <c r="H77" s="96">
        <v>10.293790000000001</v>
      </c>
      <c r="I77" s="97">
        <v>1.4306878277422843E-5</v>
      </c>
      <c r="J77" s="97">
        <v>6.9375414560508884E-4</v>
      </c>
      <c r="K77" s="97">
        <f>H77/'סכום נכסי הקרן'!$C$42</f>
        <v>1.6574039914527176E-5</v>
      </c>
      <c r="L77" s="143"/>
    </row>
    <row r="78" spans="2:12" s="137" customFormat="1">
      <c r="B78" s="89" t="s">
        <v>1759</v>
      </c>
      <c r="C78" s="86">
        <v>5284</v>
      </c>
      <c r="D78" s="99" t="s">
        <v>177</v>
      </c>
      <c r="E78" s="114">
        <v>42662</v>
      </c>
      <c r="F78" s="96">
        <v>118315.68</v>
      </c>
      <c r="G78" s="98">
        <v>89.112399999999994</v>
      </c>
      <c r="H78" s="96">
        <v>452.4803</v>
      </c>
      <c r="I78" s="97">
        <v>1.9910528333333334E-4</v>
      </c>
      <c r="J78" s="97">
        <v>3.049509305412625E-2</v>
      </c>
      <c r="K78" s="97">
        <f>H78/'סכום נכסי הקרן'!$C$42</f>
        <v>7.2853891061865745E-4</v>
      </c>
      <c r="L78" s="143"/>
    </row>
    <row r="79" spans="2:12" s="137" customFormat="1">
      <c r="B79" s="89" t="s">
        <v>1760</v>
      </c>
      <c r="C79" s="86">
        <v>6646</v>
      </c>
      <c r="D79" s="99" t="s">
        <v>177</v>
      </c>
      <c r="E79" s="114">
        <v>43460</v>
      </c>
      <c r="F79" s="96">
        <v>107842.07</v>
      </c>
      <c r="G79" s="98">
        <v>100</v>
      </c>
      <c r="H79" s="96">
        <v>462.81503000000004</v>
      </c>
      <c r="I79" s="97">
        <v>2.0000000000000001E-4</v>
      </c>
      <c r="J79" s="97">
        <v>3.1191606367610331E-2</v>
      </c>
      <c r="K79" s="97">
        <f>H79/'סכום נכסי הקרן'!$C$42</f>
        <v>7.4517886806152954E-4</v>
      </c>
      <c r="L79" s="143"/>
    </row>
    <row r="80" spans="2:12" s="137" customFormat="1">
      <c r="B80" s="89" t="s">
        <v>1761</v>
      </c>
      <c r="C80" s="86">
        <v>5276</v>
      </c>
      <c r="D80" s="99" t="s">
        <v>175</v>
      </c>
      <c r="E80" s="114">
        <v>42521</v>
      </c>
      <c r="F80" s="96">
        <v>155042.65</v>
      </c>
      <c r="G80" s="98">
        <v>106.4999</v>
      </c>
      <c r="H80" s="96">
        <v>618.87076999999999</v>
      </c>
      <c r="I80" s="97">
        <v>2.2666666666666668E-5</v>
      </c>
      <c r="J80" s="97">
        <v>4.1709046160968252E-2</v>
      </c>
      <c r="K80" s="97">
        <f>H80/'סכום נכסי הקרן'!$C$42</f>
        <v>9.9644434595170172E-4</v>
      </c>
      <c r="L80" s="143"/>
    </row>
    <row r="81" spans="2:12" s="137" customFormat="1">
      <c r="B81" s="89" t="s">
        <v>1762</v>
      </c>
      <c r="C81" s="86">
        <v>6642</v>
      </c>
      <c r="D81" s="99" t="s">
        <v>175</v>
      </c>
      <c r="E81" s="114">
        <v>43465</v>
      </c>
      <c r="F81" s="96">
        <v>6606.13</v>
      </c>
      <c r="G81" s="98">
        <v>100</v>
      </c>
      <c r="H81" s="96">
        <v>24.759779999999999</v>
      </c>
      <c r="I81" s="97">
        <v>1.6714166666666667E-5</v>
      </c>
      <c r="J81" s="97">
        <v>1.6686953997769494E-3</v>
      </c>
      <c r="K81" s="97">
        <f>H81/'סכום נכסי הקרן'!$C$42</f>
        <v>3.9865742549139979E-5</v>
      </c>
      <c r="L81" s="143"/>
    </row>
    <row r="82" spans="2:12" s="137" customFormat="1">
      <c r="B82" s="89" t="s">
        <v>1763</v>
      </c>
      <c r="C82" s="86">
        <v>5312</v>
      </c>
      <c r="D82" s="99" t="s">
        <v>175</v>
      </c>
      <c r="E82" s="114">
        <v>43095</v>
      </c>
      <c r="F82" s="96">
        <v>4264.2</v>
      </c>
      <c r="G82" s="98">
        <v>104.0771</v>
      </c>
      <c r="H82" s="96">
        <v>16.633849999999999</v>
      </c>
      <c r="I82" s="97">
        <v>1.6274920279912445E-4</v>
      </c>
      <c r="J82" s="97">
        <v>1.1210450567646323E-3</v>
      </c>
      <c r="K82" s="97">
        <f>H82/'סכום נכסי הקרן'!$C$42</f>
        <v>2.6782175839244616E-5</v>
      </c>
      <c r="L82" s="143"/>
    </row>
    <row r="83" spans="2:12" s="137" customFormat="1">
      <c r="B83" s="89" t="s">
        <v>1764</v>
      </c>
      <c r="C83" s="86">
        <v>5286</v>
      </c>
      <c r="D83" s="99" t="s">
        <v>175</v>
      </c>
      <c r="E83" s="114">
        <v>42727</v>
      </c>
      <c r="F83" s="96">
        <v>99206.6</v>
      </c>
      <c r="G83" s="98">
        <v>120.38979999999999</v>
      </c>
      <c r="H83" s="96">
        <v>447.64098999999999</v>
      </c>
      <c r="I83" s="97">
        <v>6.9066082821712466E-5</v>
      </c>
      <c r="J83" s="97">
        <v>3.0168945796957784E-2</v>
      </c>
      <c r="K83" s="97">
        <f>H83/'סכום נכסי הקרן'!$C$42</f>
        <v>7.2074713352792894E-4</v>
      </c>
      <c r="L83" s="143"/>
    </row>
    <row r="84" spans="2:12" s="137" customFormat="1">
      <c r="B84" s="89" t="s">
        <v>1765</v>
      </c>
      <c r="C84" s="86">
        <v>5338</v>
      </c>
      <c r="D84" s="99" t="s">
        <v>175</v>
      </c>
      <c r="E84" s="114">
        <v>43375</v>
      </c>
      <c r="F84" s="96">
        <v>1666.69</v>
      </c>
      <c r="G84" s="98">
        <v>100</v>
      </c>
      <c r="H84" s="96">
        <v>6.2467499999999996</v>
      </c>
      <c r="I84" s="97">
        <v>1.9493485714285715E-5</v>
      </c>
      <c r="J84" s="97">
        <v>4.210022459228902E-4</v>
      </c>
      <c r="K84" s="97">
        <f>H84/'סכום נכסי הקרן'!$C$42</f>
        <v>1.0057897415439077E-5</v>
      </c>
      <c r="L84" s="143"/>
    </row>
    <row r="85" spans="2:12" s="137" customFormat="1">
      <c r="B85" s="89" t="s">
        <v>1766</v>
      </c>
      <c r="C85" s="86">
        <v>6641</v>
      </c>
      <c r="D85" s="99" t="s">
        <v>175</v>
      </c>
      <c r="E85" s="114">
        <v>43461</v>
      </c>
      <c r="F85" s="96">
        <v>313.32</v>
      </c>
      <c r="G85" s="98">
        <v>100</v>
      </c>
      <c r="H85" s="96">
        <v>1.17432</v>
      </c>
      <c r="I85" s="97">
        <v>1.9605517241379308E-5</v>
      </c>
      <c r="J85" s="97">
        <v>7.9143771950561251E-5</v>
      </c>
      <c r="K85" s="97">
        <f>H85/'סכום נכסי הקרן'!$C$42</f>
        <v>1.8907736171446621E-6</v>
      </c>
      <c r="L85" s="143"/>
    </row>
    <row r="86" spans="2:12" s="137" customFormat="1">
      <c r="B86" s="139"/>
      <c r="L86" s="143"/>
    </row>
    <row r="87" spans="2:12" s="137" customFormat="1">
      <c r="B87" s="139"/>
      <c r="L87" s="143"/>
    </row>
    <row r="88" spans="2:12" s="137" customFormat="1">
      <c r="B88" s="139"/>
      <c r="L88" s="143"/>
    </row>
    <row r="89" spans="2:12" s="137" customFormat="1">
      <c r="B89" s="140" t="s">
        <v>123</v>
      </c>
      <c r="L89" s="143"/>
    </row>
    <row r="90" spans="2:12" s="137" customFormat="1">
      <c r="B90" s="140" t="s">
        <v>248</v>
      </c>
      <c r="L90" s="143"/>
    </row>
    <row r="91" spans="2:12" s="137" customFormat="1">
      <c r="B91" s="140" t="s">
        <v>256</v>
      </c>
      <c r="L91" s="143"/>
    </row>
    <row r="92" spans="2:12" s="137" customFormat="1">
      <c r="B92" s="139"/>
      <c r="L92" s="143"/>
    </row>
    <row r="93" spans="2:12" s="137" customFormat="1">
      <c r="B93" s="139"/>
      <c r="L93" s="143"/>
    </row>
    <row r="94" spans="2:12" s="137" customFormat="1">
      <c r="B94" s="139"/>
      <c r="L94" s="143"/>
    </row>
    <row r="95" spans="2:12" s="137" customFormat="1">
      <c r="B95" s="139"/>
      <c r="L95" s="143"/>
    </row>
    <row r="96" spans="2:12" s="137" customFormat="1">
      <c r="B96" s="139"/>
      <c r="L96" s="143"/>
    </row>
    <row r="97" spans="2:12" s="137" customFormat="1">
      <c r="B97" s="139"/>
      <c r="L97" s="143"/>
    </row>
    <row r="98" spans="2:12" s="137" customFormat="1">
      <c r="B98" s="139"/>
      <c r="L98" s="143"/>
    </row>
    <row r="99" spans="2:12" s="137" customFormat="1">
      <c r="B99" s="139"/>
      <c r="L99" s="143"/>
    </row>
    <row r="100" spans="2:12" s="137" customFormat="1">
      <c r="B100" s="139"/>
      <c r="L100" s="143"/>
    </row>
    <row r="101" spans="2:12" s="137" customFormat="1">
      <c r="B101" s="139"/>
      <c r="L101" s="143"/>
    </row>
    <row r="102" spans="2:12" s="137" customFormat="1">
      <c r="B102" s="139"/>
      <c r="L102" s="143"/>
    </row>
    <row r="103" spans="2:12" s="137" customFormat="1">
      <c r="B103" s="139"/>
      <c r="L103" s="143"/>
    </row>
    <row r="104" spans="2:12" s="137" customFormat="1">
      <c r="B104" s="139"/>
      <c r="L104" s="143"/>
    </row>
    <row r="105" spans="2:12" s="137" customFormat="1">
      <c r="B105" s="139"/>
      <c r="L105" s="143"/>
    </row>
    <row r="106" spans="2:12" s="137" customFormat="1">
      <c r="B106" s="139"/>
      <c r="L106" s="143"/>
    </row>
    <row r="107" spans="2:12" s="137" customFormat="1">
      <c r="B107" s="139"/>
      <c r="L107" s="143"/>
    </row>
    <row r="108" spans="2:12" s="137" customFormat="1">
      <c r="B108" s="139"/>
      <c r="L108" s="143"/>
    </row>
    <row r="109" spans="2:12" s="137" customFormat="1">
      <c r="B109" s="139"/>
      <c r="L109" s="143"/>
    </row>
    <row r="110" spans="2:12" s="137" customFormat="1">
      <c r="B110" s="139"/>
      <c r="L110" s="143"/>
    </row>
    <row r="111" spans="2:12" s="137" customFormat="1">
      <c r="B111" s="139"/>
      <c r="L111" s="143"/>
    </row>
    <row r="112" spans="2:12" s="137" customFormat="1">
      <c r="B112" s="139"/>
      <c r="L112" s="143"/>
    </row>
    <row r="113" spans="2:12" s="137" customFormat="1">
      <c r="B113" s="139"/>
      <c r="L113" s="143"/>
    </row>
    <row r="114" spans="2:12" s="137" customFormat="1">
      <c r="B114" s="139"/>
      <c r="L114" s="143"/>
    </row>
    <row r="115" spans="2:12" s="137" customFormat="1">
      <c r="B115" s="139"/>
      <c r="L115" s="143"/>
    </row>
    <row r="116" spans="2:12" s="137" customFormat="1">
      <c r="B116" s="139"/>
      <c r="L116" s="143"/>
    </row>
    <row r="117" spans="2:12" s="137" customFormat="1">
      <c r="B117" s="139"/>
      <c r="L117" s="143"/>
    </row>
    <row r="118" spans="2:12" s="137" customFormat="1">
      <c r="B118" s="139"/>
      <c r="L118" s="143"/>
    </row>
    <row r="119" spans="2:12" s="137" customFormat="1">
      <c r="B119" s="139"/>
      <c r="L119" s="143"/>
    </row>
    <row r="120" spans="2:12" s="137" customFormat="1">
      <c r="B120" s="139"/>
      <c r="L120" s="143"/>
    </row>
    <row r="121" spans="2:12" s="137" customFormat="1">
      <c r="B121" s="139"/>
      <c r="L121" s="143"/>
    </row>
    <row r="122" spans="2:12" s="137" customFormat="1">
      <c r="B122" s="139"/>
      <c r="L122" s="143"/>
    </row>
    <row r="123" spans="2:12" s="137" customFormat="1">
      <c r="B123" s="139"/>
      <c r="L123" s="143"/>
    </row>
    <row r="124" spans="2:12" s="137" customFormat="1">
      <c r="B124" s="139"/>
      <c r="L124" s="143"/>
    </row>
    <row r="125" spans="2:12" s="137" customFormat="1">
      <c r="B125" s="139"/>
      <c r="L125" s="143"/>
    </row>
    <row r="126" spans="2:12" s="137" customFormat="1">
      <c r="B126" s="139"/>
      <c r="L126" s="143"/>
    </row>
    <row r="127" spans="2:12" s="137" customFormat="1">
      <c r="B127" s="139"/>
      <c r="L127" s="143"/>
    </row>
    <row r="128" spans="2:12" s="137" customFormat="1">
      <c r="B128" s="139"/>
      <c r="L128" s="143"/>
    </row>
    <row r="129" spans="2:12" s="137" customFormat="1">
      <c r="B129" s="139"/>
      <c r="L129" s="143"/>
    </row>
    <row r="130" spans="2:12" s="137" customFormat="1">
      <c r="B130" s="139"/>
      <c r="L130" s="143"/>
    </row>
    <row r="131" spans="2:12" s="137" customFormat="1">
      <c r="B131" s="139"/>
      <c r="L131" s="143"/>
    </row>
    <row r="132" spans="2:12" s="137" customFormat="1">
      <c r="B132" s="139"/>
      <c r="L132" s="143"/>
    </row>
    <row r="133" spans="2:12" s="137" customFormat="1">
      <c r="B133" s="139"/>
      <c r="L133" s="143"/>
    </row>
    <row r="134" spans="2:12" s="137" customFormat="1">
      <c r="B134" s="139"/>
      <c r="L134" s="143"/>
    </row>
    <row r="135" spans="2:12" s="137" customFormat="1">
      <c r="B135" s="139"/>
      <c r="L135" s="143"/>
    </row>
    <row r="136" spans="2:12" s="137" customFormat="1">
      <c r="B136" s="139"/>
      <c r="L136" s="143"/>
    </row>
    <row r="137" spans="2:12" s="137" customFormat="1">
      <c r="B137" s="139"/>
      <c r="L137" s="143"/>
    </row>
    <row r="138" spans="2:12" s="137" customFormat="1">
      <c r="B138" s="139"/>
      <c r="L138" s="143"/>
    </row>
    <row r="139" spans="2:12" s="137" customFormat="1">
      <c r="B139" s="139"/>
      <c r="L139" s="143"/>
    </row>
    <row r="140" spans="2:12" s="137" customFormat="1">
      <c r="B140" s="139"/>
      <c r="L140" s="143"/>
    </row>
    <row r="141" spans="2:12" s="137" customFormat="1">
      <c r="B141" s="139"/>
      <c r="L141" s="143"/>
    </row>
    <row r="142" spans="2:12" s="137" customFormat="1">
      <c r="B142" s="139"/>
      <c r="L142" s="143"/>
    </row>
    <row r="143" spans="2:12" s="137" customFormat="1">
      <c r="B143" s="139"/>
      <c r="L143" s="143"/>
    </row>
    <row r="144" spans="2:12" s="137" customFormat="1">
      <c r="B144" s="139"/>
      <c r="L144" s="143"/>
    </row>
    <row r="145" spans="2:12" s="137" customFormat="1">
      <c r="B145" s="139"/>
      <c r="L145" s="143"/>
    </row>
    <row r="146" spans="2:12" s="137" customFormat="1">
      <c r="B146" s="139"/>
      <c r="L146" s="143"/>
    </row>
    <row r="147" spans="2:12" s="137" customFormat="1">
      <c r="B147" s="139"/>
      <c r="L147" s="143"/>
    </row>
    <row r="148" spans="2:12" s="137" customFormat="1">
      <c r="B148" s="139"/>
      <c r="L148" s="143"/>
    </row>
    <row r="149" spans="2:12" s="137" customFormat="1">
      <c r="B149" s="139"/>
      <c r="L149" s="143"/>
    </row>
    <row r="150" spans="2:12" s="137" customFormat="1">
      <c r="B150" s="139"/>
      <c r="L150" s="143"/>
    </row>
    <row r="151" spans="2:12" s="137" customFormat="1">
      <c r="B151" s="139"/>
      <c r="L151" s="143"/>
    </row>
    <row r="152" spans="2:12" s="137" customFormat="1">
      <c r="B152" s="139"/>
      <c r="L152" s="143"/>
    </row>
    <row r="153" spans="2:12" s="137" customFormat="1">
      <c r="B153" s="139"/>
      <c r="L153" s="143"/>
    </row>
    <row r="154" spans="2:12" s="137" customFormat="1">
      <c r="B154" s="139"/>
      <c r="L154" s="143"/>
    </row>
    <row r="155" spans="2:12" s="137" customFormat="1">
      <c r="B155" s="139"/>
      <c r="L155" s="143"/>
    </row>
    <row r="156" spans="2:12" s="137" customFormat="1">
      <c r="B156" s="139"/>
      <c r="L156" s="143"/>
    </row>
    <row r="157" spans="2:12" s="137" customFormat="1">
      <c r="B157" s="139"/>
      <c r="L157" s="143"/>
    </row>
    <row r="158" spans="2:12" s="137" customFormat="1">
      <c r="B158" s="139"/>
      <c r="L158" s="143"/>
    </row>
    <row r="159" spans="2:12" s="137" customFormat="1">
      <c r="B159" s="139"/>
      <c r="L159" s="143"/>
    </row>
    <row r="160" spans="2:12" s="137" customFormat="1">
      <c r="B160" s="139"/>
      <c r="L160" s="143"/>
    </row>
    <row r="161" spans="2:12" s="137" customFormat="1">
      <c r="B161" s="139"/>
      <c r="L161" s="143"/>
    </row>
    <row r="162" spans="2:12" s="137" customFormat="1">
      <c r="B162" s="139"/>
      <c r="L162" s="143"/>
    </row>
    <row r="163" spans="2:12" s="137" customFormat="1">
      <c r="B163" s="139"/>
      <c r="L163" s="143"/>
    </row>
    <row r="164" spans="2:12" s="137" customFormat="1">
      <c r="B164" s="139"/>
      <c r="L164" s="143"/>
    </row>
    <row r="165" spans="2:12" s="137" customFormat="1">
      <c r="B165" s="139"/>
      <c r="L165" s="143"/>
    </row>
    <row r="166" spans="2:12" s="137" customFormat="1">
      <c r="B166" s="139"/>
      <c r="L166" s="143"/>
    </row>
    <row r="167" spans="2:12" s="137" customFormat="1">
      <c r="B167" s="139"/>
      <c r="L167" s="143"/>
    </row>
    <row r="168" spans="2:12" s="137" customFormat="1">
      <c r="B168" s="139"/>
      <c r="L168" s="143"/>
    </row>
    <row r="169" spans="2:12" s="137" customFormat="1">
      <c r="B169" s="139"/>
      <c r="L169" s="143"/>
    </row>
    <row r="170" spans="2:12" s="137" customFormat="1">
      <c r="B170" s="139"/>
      <c r="L170" s="143"/>
    </row>
    <row r="171" spans="2:12" s="137" customFormat="1">
      <c r="B171" s="139"/>
      <c r="L171" s="143"/>
    </row>
    <row r="172" spans="2:12" s="137" customFormat="1">
      <c r="B172" s="139"/>
      <c r="L172" s="143"/>
    </row>
    <row r="173" spans="2:12" s="137" customFormat="1">
      <c r="B173" s="139"/>
      <c r="L173" s="143"/>
    </row>
    <row r="174" spans="2:12" s="137" customFormat="1">
      <c r="B174" s="139"/>
      <c r="L174" s="143"/>
    </row>
    <row r="175" spans="2:12" s="137" customFormat="1">
      <c r="B175" s="139"/>
      <c r="L175" s="143"/>
    </row>
    <row r="176" spans="2:12" s="137" customFormat="1">
      <c r="B176" s="139"/>
      <c r="L176" s="143"/>
    </row>
    <row r="177" spans="2:12" s="137" customFormat="1">
      <c r="B177" s="139"/>
      <c r="L177" s="143"/>
    </row>
    <row r="178" spans="2:12" s="137" customFormat="1">
      <c r="B178" s="139"/>
      <c r="L178" s="143"/>
    </row>
    <row r="179" spans="2:12" s="137" customFormat="1">
      <c r="B179" s="139"/>
      <c r="L179" s="143"/>
    </row>
    <row r="180" spans="2:12" s="137" customFormat="1">
      <c r="B180" s="139"/>
      <c r="L180" s="143"/>
    </row>
    <row r="181" spans="2:12" s="137" customFormat="1">
      <c r="B181" s="139"/>
      <c r="L181" s="143"/>
    </row>
    <row r="182" spans="2:12" s="137" customFormat="1">
      <c r="B182" s="139"/>
      <c r="L182" s="143"/>
    </row>
    <row r="183" spans="2:12" s="137" customFormat="1">
      <c r="B183" s="139"/>
      <c r="L183" s="143"/>
    </row>
    <row r="184" spans="2:12" s="137" customFormat="1">
      <c r="B184" s="139"/>
      <c r="L184" s="143"/>
    </row>
    <row r="185" spans="2:12" s="137" customFormat="1">
      <c r="B185" s="139"/>
      <c r="L185" s="143"/>
    </row>
    <row r="186" spans="2:12" s="137" customFormat="1">
      <c r="B186" s="139"/>
      <c r="L186" s="143"/>
    </row>
    <row r="187" spans="2:12" s="137" customFormat="1">
      <c r="B187" s="139"/>
      <c r="L187" s="143"/>
    </row>
    <row r="188" spans="2:12" s="137" customFormat="1">
      <c r="B188" s="139"/>
      <c r="L188" s="143"/>
    </row>
    <row r="189" spans="2:12" s="137" customFormat="1">
      <c r="B189" s="139"/>
      <c r="L189" s="143"/>
    </row>
    <row r="190" spans="2:12" s="137" customFormat="1">
      <c r="B190" s="139"/>
      <c r="L190" s="143"/>
    </row>
    <row r="191" spans="2:12" s="137" customFormat="1">
      <c r="B191" s="139"/>
      <c r="L191" s="143"/>
    </row>
    <row r="192" spans="2:12" s="137" customFormat="1">
      <c r="B192" s="139"/>
      <c r="L192" s="143"/>
    </row>
    <row r="193" spans="2:12" s="137" customFormat="1">
      <c r="B193" s="139"/>
      <c r="L193" s="143"/>
    </row>
    <row r="194" spans="2:12" s="137" customFormat="1">
      <c r="B194" s="139"/>
      <c r="L194" s="143"/>
    </row>
    <row r="195" spans="2:12" s="137" customFormat="1">
      <c r="B195" s="139"/>
      <c r="L195" s="143"/>
    </row>
    <row r="196" spans="2:12" s="137" customFormat="1">
      <c r="B196" s="139"/>
      <c r="L196" s="143"/>
    </row>
    <row r="197" spans="2:12" s="137" customFormat="1">
      <c r="B197" s="139"/>
      <c r="L197" s="143"/>
    </row>
    <row r="198" spans="2:12" s="137" customFormat="1">
      <c r="B198" s="139"/>
      <c r="L198" s="143"/>
    </row>
    <row r="199" spans="2:12" s="137" customFormat="1">
      <c r="B199" s="139"/>
      <c r="L199" s="143"/>
    </row>
    <row r="200" spans="2:12" s="137" customFormat="1">
      <c r="B200" s="139"/>
      <c r="L200" s="143"/>
    </row>
    <row r="201" spans="2:12" s="137" customFormat="1">
      <c r="B201" s="139"/>
      <c r="L201" s="143"/>
    </row>
    <row r="202" spans="2:12" s="137" customFormat="1">
      <c r="B202" s="139"/>
      <c r="L202" s="143"/>
    </row>
    <row r="203" spans="2:12" s="137" customFormat="1">
      <c r="B203" s="139"/>
      <c r="L203" s="143"/>
    </row>
    <row r="204" spans="2:12" s="137" customFormat="1">
      <c r="B204" s="139"/>
      <c r="L204" s="143"/>
    </row>
    <row r="205" spans="2:12" s="137" customFormat="1">
      <c r="B205" s="139"/>
      <c r="L205" s="143"/>
    </row>
    <row r="206" spans="2:12" s="137" customFormat="1">
      <c r="B206" s="139"/>
      <c r="L206" s="143"/>
    </row>
    <row r="207" spans="2:12" s="137" customFormat="1">
      <c r="B207" s="139"/>
      <c r="L207" s="143"/>
    </row>
    <row r="208" spans="2:12" s="137" customFormat="1">
      <c r="B208" s="139"/>
      <c r="L208" s="143"/>
    </row>
    <row r="209" spans="2:12" s="137" customFormat="1">
      <c r="B209" s="139"/>
      <c r="L209" s="143"/>
    </row>
    <row r="210" spans="2:12" s="137" customFormat="1">
      <c r="B210" s="139"/>
      <c r="L210" s="143"/>
    </row>
    <row r="211" spans="2:12" s="137" customFormat="1">
      <c r="B211" s="139"/>
      <c r="L211" s="143"/>
    </row>
    <row r="212" spans="2:12" s="137" customFormat="1">
      <c r="B212" s="139"/>
      <c r="L212" s="143"/>
    </row>
    <row r="213" spans="2:12" s="137" customFormat="1">
      <c r="B213" s="139"/>
      <c r="L213" s="143"/>
    </row>
    <row r="214" spans="2:12" s="137" customFormat="1">
      <c r="B214" s="139"/>
      <c r="L214" s="143"/>
    </row>
    <row r="215" spans="2:12" s="137" customFormat="1">
      <c r="B215" s="139"/>
      <c r="L215" s="143"/>
    </row>
    <row r="216" spans="2:12" s="137" customFormat="1">
      <c r="B216" s="139"/>
      <c r="L216" s="143"/>
    </row>
    <row r="217" spans="2:12" s="137" customFormat="1">
      <c r="B217" s="139"/>
      <c r="L217" s="143"/>
    </row>
    <row r="218" spans="2:12" s="137" customFormat="1">
      <c r="B218" s="139"/>
      <c r="L218" s="143"/>
    </row>
    <row r="219" spans="2:12" s="137" customFormat="1">
      <c r="B219" s="139"/>
      <c r="L219" s="143"/>
    </row>
    <row r="220" spans="2:12" s="137" customFormat="1">
      <c r="B220" s="139"/>
      <c r="L220" s="143"/>
    </row>
    <row r="221" spans="2:12" s="137" customFormat="1">
      <c r="B221" s="139"/>
      <c r="L221" s="143"/>
    </row>
    <row r="222" spans="2:12" s="137" customFormat="1">
      <c r="B222" s="139"/>
      <c r="L222" s="143"/>
    </row>
    <row r="223" spans="2:12" s="137" customFormat="1">
      <c r="B223" s="139"/>
      <c r="L223" s="143"/>
    </row>
    <row r="224" spans="2:12" s="137" customFormat="1">
      <c r="B224" s="139"/>
      <c r="L224" s="143"/>
    </row>
    <row r="225" spans="2:12" s="137" customFormat="1">
      <c r="B225" s="139"/>
      <c r="L225" s="143"/>
    </row>
    <row r="226" spans="2:12" s="137" customFormat="1">
      <c r="B226" s="139"/>
      <c r="L226" s="143"/>
    </row>
    <row r="227" spans="2:12" s="137" customFormat="1">
      <c r="B227" s="139"/>
      <c r="L227" s="143"/>
    </row>
    <row r="228" spans="2:12" s="137" customFormat="1">
      <c r="B228" s="139"/>
      <c r="L228" s="143"/>
    </row>
    <row r="229" spans="2:12" s="137" customFormat="1">
      <c r="B229" s="139"/>
      <c r="L229" s="143"/>
    </row>
    <row r="230" spans="2:12" s="137" customFormat="1">
      <c r="B230" s="139"/>
      <c r="L230" s="143"/>
    </row>
    <row r="231" spans="2:12" s="137" customFormat="1">
      <c r="B231" s="139"/>
      <c r="L231" s="143"/>
    </row>
    <row r="232" spans="2:12" s="137" customFormat="1">
      <c r="B232" s="139"/>
      <c r="L232" s="143"/>
    </row>
    <row r="233" spans="2:12" s="137" customFormat="1">
      <c r="B233" s="139"/>
      <c r="L233" s="143"/>
    </row>
    <row r="234" spans="2:12" s="137" customFormat="1">
      <c r="B234" s="139"/>
      <c r="L234" s="143"/>
    </row>
    <row r="235" spans="2:12" s="137" customFormat="1">
      <c r="B235" s="139"/>
      <c r="L235" s="143"/>
    </row>
    <row r="236" spans="2:12" s="137" customFormat="1">
      <c r="B236" s="139"/>
      <c r="L236" s="143"/>
    </row>
    <row r="237" spans="2:12" s="137" customFormat="1">
      <c r="B237" s="139"/>
      <c r="L237" s="143"/>
    </row>
    <row r="238" spans="2:12" s="137" customFormat="1">
      <c r="B238" s="139"/>
      <c r="L238" s="143"/>
    </row>
    <row r="239" spans="2:12" s="137" customFormat="1">
      <c r="B239" s="139"/>
      <c r="L239" s="143"/>
    </row>
    <row r="240" spans="2:12" s="137" customFormat="1">
      <c r="B240" s="139"/>
      <c r="L240" s="143"/>
    </row>
    <row r="241" spans="2:12" s="137" customFormat="1">
      <c r="B241" s="139"/>
      <c r="L241" s="143"/>
    </row>
    <row r="242" spans="2:12" s="137" customFormat="1">
      <c r="B242" s="139"/>
      <c r="L242" s="143"/>
    </row>
    <row r="243" spans="2:12" s="137" customFormat="1">
      <c r="B243" s="139"/>
      <c r="L243" s="143"/>
    </row>
    <row r="244" spans="2:12" s="137" customFormat="1">
      <c r="B244" s="139"/>
      <c r="L244" s="143"/>
    </row>
    <row r="245" spans="2:12" s="137" customFormat="1">
      <c r="B245" s="139"/>
      <c r="L245" s="143"/>
    </row>
    <row r="246" spans="2:12" s="137" customFormat="1">
      <c r="B246" s="139"/>
      <c r="L246" s="143"/>
    </row>
    <row r="247" spans="2:12" s="137" customFormat="1">
      <c r="B247" s="139"/>
      <c r="L247" s="143"/>
    </row>
    <row r="248" spans="2:12" s="137" customFormat="1">
      <c r="B248" s="139"/>
      <c r="L248" s="143"/>
    </row>
    <row r="249" spans="2:12" s="137" customFormat="1">
      <c r="B249" s="139"/>
      <c r="L249" s="143"/>
    </row>
    <row r="250" spans="2:12" s="137" customFormat="1">
      <c r="B250" s="139"/>
      <c r="L250" s="143"/>
    </row>
    <row r="251" spans="2:12" s="137" customFormat="1">
      <c r="B251" s="139"/>
      <c r="L251" s="143"/>
    </row>
    <row r="252" spans="2:12" s="137" customFormat="1">
      <c r="B252" s="139"/>
      <c r="L252" s="143"/>
    </row>
    <row r="253" spans="2:12" s="137" customFormat="1">
      <c r="B253" s="139"/>
      <c r="L253" s="143"/>
    </row>
    <row r="254" spans="2:12" s="137" customFormat="1">
      <c r="B254" s="139"/>
      <c r="L254" s="143"/>
    </row>
    <row r="255" spans="2:12" s="137" customFormat="1">
      <c r="B255" s="139"/>
      <c r="L255" s="143"/>
    </row>
    <row r="256" spans="2:12" s="137" customFormat="1">
      <c r="B256" s="139"/>
      <c r="L256" s="143"/>
    </row>
    <row r="257" spans="2:12" s="137" customFormat="1">
      <c r="B257" s="139"/>
      <c r="L257" s="143"/>
    </row>
    <row r="258" spans="2:12" s="137" customFormat="1">
      <c r="B258" s="139"/>
      <c r="L258" s="143"/>
    </row>
    <row r="259" spans="2:12" s="137" customFormat="1">
      <c r="B259" s="139"/>
      <c r="L259" s="143"/>
    </row>
    <row r="260" spans="2:12" s="137" customFormat="1">
      <c r="B260" s="139"/>
      <c r="L260" s="143"/>
    </row>
    <row r="261" spans="2:12" s="137" customFormat="1">
      <c r="B261" s="139"/>
      <c r="L261" s="143"/>
    </row>
    <row r="262" spans="2:12" s="137" customFormat="1">
      <c r="B262" s="139"/>
      <c r="L262" s="143"/>
    </row>
    <row r="263" spans="2:12" s="137" customFormat="1">
      <c r="B263" s="139"/>
      <c r="L263" s="143"/>
    </row>
    <row r="264" spans="2:12" s="137" customFormat="1">
      <c r="B264" s="139"/>
      <c r="L264" s="143"/>
    </row>
    <row r="265" spans="2:12" s="137" customFormat="1">
      <c r="B265" s="139"/>
      <c r="L265" s="143"/>
    </row>
    <row r="266" spans="2:12" s="137" customFormat="1">
      <c r="B266" s="139"/>
      <c r="L266" s="143"/>
    </row>
    <row r="267" spans="2:12" s="137" customFormat="1">
      <c r="B267" s="139"/>
      <c r="L267" s="143"/>
    </row>
    <row r="268" spans="2:12" s="137" customFormat="1">
      <c r="B268" s="139"/>
      <c r="L268" s="143"/>
    </row>
    <row r="269" spans="2:12" s="137" customFormat="1">
      <c r="B269" s="139"/>
      <c r="L269" s="143"/>
    </row>
    <row r="270" spans="2:12" s="137" customFormat="1">
      <c r="B270" s="139"/>
      <c r="L270" s="143"/>
    </row>
    <row r="271" spans="2:12" s="137" customFormat="1">
      <c r="B271" s="139"/>
      <c r="L271" s="143"/>
    </row>
    <row r="272" spans="2:12" s="137" customFormat="1">
      <c r="B272" s="139"/>
      <c r="L272" s="143"/>
    </row>
    <row r="273" spans="2:12" s="137" customFormat="1">
      <c r="B273" s="139"/>
      <c r="L273" s="143"/>
    </row>
    <row r="274" spans="2:12" s="137" customFormat="1">
      <c r="B274" s="139"/>
      <c r="L274" s="143"/>
    </row>
    <row r="275" spans="2:12" s="137" customFormat="1">
      <c r="B275" s="139"/>
      <c r="L275" s="143"/>
    </row>
    <row r="276" spans="2:12" s="137" customFormat="1">
      <c r="B276" s="139"/>
      <c r="L276" s="143"/>
    </row>
    <row r="277" spans="2:12" s="137" customFormat="1">
      <c r="B277" s="139"/>
      <c r="L277" s="143"/>
    </row>
    <row r="278" spans="2:12" s="137" customFormat="1">
      <c r="B278" s="139"/>
      <c r="L278" s="143"/>
    </row>
    <row r="279" spans="2:12" s="137" customFormat="1">
      <c r="B279" s="139"/>
      <c r="L279" s="143"/>
    </row>
    <row r="280" spans="2:12" s="137" customFormat="1">
      <c r="B280" s="139"/>
      <c r="L280" s="143"/>
    </row>
    <row r="281" spans="2:12" s="137" customFormat="1">
      <c r="B281" s="139"/>
      <c r="L281" s="143"/>
    </row>
    <row r="282" spans="2:12" s="137" customFormat="1">
      <c r="B282" s="139"/>
      <c r="L282" s="143"/>
    </row>
    <row r="283" spans="2:12" s="137" customFormat="1">
      <c r="B283" s="139"/>
      <c r="L283" s="143"/>
    </row>
    <row r="284" spans="2:12" s="137" customFormat="1">
      <c r="B284" s="139"/>
      <c r="L284" s="143"/>
    </row>
    <row r="285" spans="2:12" s="137" customFormat="1">
      <c r="B285" s="139"/>
      <c r="L285" s="143"/>
    </row>
    <row r="286" spans="2:12" s="137" customFormat="1">
      <c r="B286" s="139"/>
      <c r="L286" s="143"/>
    </row>
    <row r="287" spans="2:12" s="137" customFormat="1">
      <c r="B287" s="139"/>
      <c r="L287" s="143"/>
    </row>
    <row r="288" spans="2:12" s="137" customFormat="1">
      <c r="B288" s="139"/>
      <c r="L288" s="143"/>
    </row>
    <row r="289" spans="2:12" s="137" customFormat="1">
      <c r="B289" s="139"/>
      <c r="L289" s="143"/>
    </row>
    <row r="290" spans="2:12" s="137" customFormat="1">
      <c r="B290" s="139"/>
      <c r="L290" s="143"/>
    </row>
    <row r="291" spans="2:12" s="137" customFormat="1">
      <c r="B291" s="139"/>
      <c r="L291" s="143"/>
    </row>
    <row r="292" spans="2:12" s="137" customFormat="1">
      <c r="B292" s="139"/>
      <c r="L292" s="143"/>
    </row>
    <row r="293" spans="2:12" s="137" customFormat="1">
      <c r="B293" s="139"/>
      <c r="L293" s="143"/>
    </row>
    <row r="294" spans="2:12" s="137" customFormat="1">
      <c r="B294" s="139"/>
      <c r="L294" s="143"/>
    </row>
    <row r="295" spans="2:12" s="137" customFormat="1">
      <c r="B295" s="139"/>
      <c r="L295" s="143"/>
    </row>
    <row r="296" spans="2:12" s="137" customFormat="1">
      <c r="B296" s="139"/>
      <c r="L296" s="143"/>
    </row>
    <row r="297" spans="2:12" s="137" customFormat="1">
      <c r="B297" s="139"/>
      <c r="L297" s="143"/>
    </row>
    <row r="298" spans="2:12" s="137" customFormat="1">
      <c r="B298" s="139"/>
      <c r="L298" s="143"/>
    </row>
    <row r="299" spans="2:12" s="137" customFormat="1">
      <c r="B299" s="139"/>
      <c r="L299" s="143"/>
    </row>
    <row r="300" spans="2:12" s="137" customFormat="1">
      <c r="B300" s="139"/>
      <c r="L300" s="143"/>
    </row>
    <row r="301" spans="2:12" s="137" customFormat="1">
      <c r="B301" s="139"/>
      <c r="L301" s="143"/>
    </row>
    <row r="302" spans="2:12" s="137" customFormat="1">
      <c r="B302" s="139"/>
      <c r="L302" s="143"/>
    </row>
    <row r="303" spans="2:12" s="137" customFormat="1">
      <c r="B303" s="139"/>
      <c r="L303" s="143"/>
    </row>
    <row r="304" spans="2:12" s="137" customFormat="1">
      <c r="B304" s="139"/>
      <c r="L304" s="143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W39:XFD41 D1:L1048576 M39:U41 M42:XFD1048576 M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M23" sqref="M2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191</v>
      </c>
      <c r="C1" s="80" t="s" vm="1">
        <v>266</v>
      </c>
    </row>
    <row r="2" spans="2:59">
      <c r="B2" s="58" t="s">
        <v>190</v>
      </c>
      <c r="C2" s="80" t="s">
        <v>267</v>
      </c>
    </row>
    <row r="3" spans="2:59">
      <c r="B3" s="58" t="s">
        <v>192</v>
      </c>
      <c r="C3" s="80" t="s">
        <v>268</v>
      </c>
    </row>
    <row r="4" spans="2:59">
      <c r="B4" s="58" t="s">
        <v>193</v>
      </c>
      <c r="C4" s="80">
        <v>2145</v>
      </c>
    </row>
    <row r="6" spans="2:59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107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78.75">
      <c r="B8" s="23" t="s">
        <v>127</v>
      </c>
      <c r="C8" s="31" t="s">
        <v>48</v>
      </c>
      <c r="D8" s="31" t="s">
        <v>70</v>
      </c>
      <c r="E8" s="31" t="s">
        <v>111</v>
      </c>
      <c r="F8" s="31" t="s">
        <v>112</v>
      </c>
      <c r="G8" s="31" t="s">
        <v>250</v>
      </c>
      <c r="H8" s="31" t="s">
        <v>249</v>
      </c>
      <c r="I8" s="31" t="s">
        <v>120</v>
      </c>
      <c r="J8" s="31" t="s">
        <v>64</v>
      </c>
      <c r="K8" s="31" t="s">
        <v>194</v>
      </c>
      <c r="L8" s="32" t="s">
        <v>196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4" t="s">
        <v>51</v>
      </c>
      <c r="C11" s="119"/>
      <c r="D11" s="119"/>
      <c r="E11" s="119"/>
      <c r="F11" s="119"/>
      <c r="G11" s="120"/>
      <c r="H11" s="122"/>
      <c r="I11" s="120">
        <v>0.37533</v>
      </c>
      <c r="J11" s="119"/>
      <c r="K11" s="121">
        <v>1</v>
      </c>
      <c r="L11" s="121">
        <f>I11/'סכום נכסי הקרן'!$C$42</f>
        <v>6.0431914786677059E-7</v>
      </c>
      <c r="M11" s="138"/>
      <c r="N11" s="102"/>
      <c r="O11" s="102"/>
      <c r="P11" s="102"/>
      <c r="BG11" s="102"/>
    </row>
    <row r="12" spans="2:59" s="102" customFormat="1" ht="21" customHeight="1">
      <c r="B12" s="125" t="s">
        <v>246</v>
      </c>
      <c r="C12" s="119"/>
      <c r="D12" s="119"/>
      <c r="E12" s="119"/>
      <c r="F12" s="119"/>
      <c r="G12" s="120"/>
      <c r="H12" s="122"/>
      <c r="I12" s="120">
        <v>0.37533</v>
      </c>
      <c r="J12" s="119"/>
      <c r="K12" s="121">
        <v>1</v>
      </c>
      <c r="L12" s="121">
        <f>I12/'סכום נכסי הקרן'!$C$42</f>
        <v>6.0431914786677059E-7</v>
      </c>
      <c r="M12" s="138"/>
    </row>
    <row r="13" spans="2:59">
      <c r="B13" s="85" t="s">
        <v>1767</v>
      </c>
      <c r="C13" s="86" t="s">
        <v>1768</v>
      </c>
      <c r="D13" s="99" t="s">
        <v>1073</v>
      </c>
      <c r="E13" s="99" t="s">
        <v>175</v>
      </c>
      <c r="F13" s="114">
        <v>42731</v>
      </c>
      <c r="G13" s="96">
        <v>665</v>
      </c>
      <c r="H13" s="98">
        <v>15.0589</v>
      </c>
      <c r="I13" s="96">
        <v>0.37533</v>
      </c>
      <c r="J13" s="97">
        <v>3.2832080447977693E-5</v>
      </c>
      <c r="K13" s="97">
        <v>1</v>
      </c>
      <c r="L13" s="97">
        <f>I13/'סכום נכסי הקרן'!$C$42</f>
        <v>6.0431914786677059E-7</v>
      </c>
      <c r="M13" s="137"/>
    </row>
    <row r="14" spans="2:59">
      <c r="B14" s="103"/>
      <c r="C14" s="86"/>
      <c r="D14" s="86"/>
      <c r="E14" s="86"/>
      <c r="F14" s="86"/>
      <c r="G14" s="96"/>
      <c r="H14" s="98"/>
      <c r="I14" s="86"/>
      <c r="J14" s="86"/>
      <c r="K14" s="97"/>
      <c r="L14" s="86"/>
      <c r="M14" s="137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37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15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15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15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94</v>
      </c>
      <c r="C6" s="14" t="s">
        <v>48</v>
      </c>
      <c r="E6" s="14" t="s">
        <v>128</v>
      </c>
      <c r="I6" s="14" t="s">
        <v>15</v>
      </c>
      <c r="J6" s="14" t="s">
        <v>71</v>
      </c>
      <c r="M6" s="14" t="s">
        <v>111</v>
      </c>
      <c r="Q6" s="14" t="s">
        <v>17</v>
      </c>
      <c r="R6" s="14" t="s">
        <v>19</v>
      </c>
      <c r="U6" s="14" t="s">
        <v>67</v>
      </c>
      <c r="W6" s="15" t="s">
        <v>63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96</v>
      </c>
      <c r="C8" s="31" t="s">
        <v>48</v>
      </c>
      <c r="D8" s="31" t="s">
        <v>131</v>
      </c>
      <c r="I8" s="31" t="s">
        <v>15</v>
      </c>
      <c r="J8" s="31" t="s">
        <v>71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67</v>
      </c>
      <c r="V8" s="31" t="s">
        <v>64</v>
      </c>
      <c r="W8" s="32" t="s">
        <v>122</v>
      </c>
    </row>
    <row r="9" spans="2:25" ht="31.5">
      <c r="B9" s="50" t="str">
        <f>'תעודות חוב מסחריות '!B7:T7</f>
        <v>2. תעודות חוב מסחריות</v>
      </c>
      <c r="C9" s="14" t="s">
        <v>48</v>
      </c>
      <c r="D9" s="14" t="s">
        <v>131</v>
      </c>
      <c r="E9" s="43" t="s">
        <v>128</v>
      </c>
      <c r="G9" s="14" t="s">
        <v>70</v>
      </c>
      <c r="I9" s="14" t="s">
        <v>15</v>
      </c>
      <c r="J9" s="14" t="s">
        <v>71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67</v>
      </c>
      <c r="V9" s="14" t="s">
        <v>64</v>
      </c>
      <c r="W9" s="40" t="s">
        <v>122</v>
      </c>
    </row>
    <row r="10" spans="2:25" ht="31.5">
      <c r="B10" s="50" t="str">
        <f>'אג"ח קונצרני'!B7:U7</f>
        <v>3. אג"ח קונצרני</v>
      </c>
      <c r="C10" s="31" t="s">
        <v>48</v>
      </c>
      <c r="D10" s="14" t="s">
        <v>131</v>
      </c>
      <c r="E10" s="43" t="s">
        <v>128</v>
      </c>
      <c r="G10" s="31" t="s">
        <v>70</v>
      </c>
      <c r="I10" s="31" t="s">
        <v>15</v>
      </c>
      <c r="J10" s="31" t="s">
        <v>71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67</v>
      </c>
      <c r="V10" s="14" t="s">
        <v>64</v>
      </c>
      <c r="W10" s="32" t="s">
        <v>122</v>
      </c>
    </row>
    <row r="11" spans="2:25" ht="31.5">
      <c r="B11" s="50" t="str">
        <f>מניות!B7</f>
        <v>4. מניות</v>
      </c>
      <c r="C11" s="31" t="s">
        <v>48</v>
      </c>
      <c r="D11" s="14" t="s">
        <v>131</v>
      </c>
      <c r="E11" s="43" t="s">
        <v>128</v>
      </c>
      <c r="H11" s="31" t="s">
        <v>111</v>
      </c>
      <c r="S11" s="31" t="s">
        <v>0</v>
      </c>
      <c r="T11" s="14" t="s">
        <v>115</v>
      </c>
      <c r="U11" s="14" t="s">
        <v>67</v>
      </c>
      <c r="V11" s="14" t="s">
        <v>64</v>
      </c>
      <c r="W11" s="15" t="s">
        <v>122</v>
      </c>
    </row>
    <row r="12" spans="2:25" ht="31.5">
      <c r="B12" s="50" t="str">
        <f>'תעודות סל'!B7:N7</f>
        <v>5. תעודות סל</v>
      </c>
      <c r="C12" s="31" t="s">
        <v>48</v>
      </c>
      <c r="D12" s="14" t="s">
        <v>131</v>
      </c>
      <c r="E12" s="43" t="s">
        <v>128</v>
      </c>
      <c r="H12" s="31" t="s">
        <v>111</v>
      </c>
      <c r="S12" s="31" t="s">
        <v>0</v>
      </c>
      <c r="T12" s="31" t="s">
        <v>115</v>
      </c>
      <c r="U12" s="31" t="s">
        <v>67</v>
      </c>
      <c r="V12" s="31" t="s">
        <v>64</v>
      </c>
      <c r="W12" s="32" t="s">
        <v>122</v>
      </c>
    </row>
    <row r="13" spans="2:25" ht="31.5">
      <c r="B13" s="50" t="str">
        <f>'קרנות נאמנות'!B7:O7</f>
        <v>6. קרנות נאמנות</v>
      </c>
      <c r="C13" s="31" t="s">
        <v>48</v>
      </c>
      <c r="D13" s="31" t="s">
        <v>131</v>
      </c>
      <c r="G13" s="31" t="s">
        <v>70</v>
      </c>
      <c r="H13" s="31" t="s">
        <v>111</v>
      </c>
      <c r="S13" s="31" t="s">
        <v>0</v>
      </c>
      <c r="T13" s="31" t="s">
        <v>115</v>
      </c>
      <c r="U13" s="31" t="s">
        <v>67</v>
      </c>
      <c r="V13" s="31" t="s">
        <v>64</v>
      </c>
      <c r="W13" s="32" t="s">
        <v>122</v>
      </c>
    </row>
    <row r="14" spans="2:25" ht="31.5">
      <c r="B14" s="50" t="str">
        <f>'כתבי אופציה'!B7:L7</f>
        <v>7. כתבי אופציה</v>
      </c>
      <c r="C14" s="31" t="s">
        <v>48</v>
      </c>
      <c r="D14" s="31" t="s">
        <v>131</v>
      </c>
      <c r="G14" s="31" t="s">
        <v>70</v>
      </c>
      <c r="H14" s="31" t="s">
        <v>111</v>
      </c>
      <c r="S14" s="31" t="s">
        <v>0</v>
      </c>
      <c r="T14" s="31" t="s">
        <v>115</v>
      </c>
      <c r="U14" s="31" t="s">
        <v>67</v>
      </c>
      <c r="V14" s="31" t="s">
        <v>64</v>
      </c>
      <c r="W14" s="32" t="s">
        <v>122</v>
      </c>
    </row>
    <row r="15" spans="2:25" ht="31.5">
      <c r="B15" s="50" t="str">
        <f>אופציות!B7</f>
        <v>8. אופציות</v>
      </c>
      <c r="C15" s="31" t="s">
        <v>48</v>
      </c>
      <c r="D15" s="31" t="s">
        <v>131</v>
      </c>
      <c r="G15" s="31" t="s">
        <v>70</v>
      </c>
      <c r="H15" s="31" t="s">
        <v>111</v>
      </c>
      <c r="S15" s="31" t="s">
        <v>0</v>
      </c>
      <c r="T15" s="31" t="s">
        <v>115</v>
      </c>
      <c r="U15" s="31" t="s">
        <v>67</v>
      </c>
      <c r="V15" s="31" t="s">
        <v>64</v>
      </c>
      <c r="W15" s="32" t="s">
        <v>122</v>
      </c>
    </row>
    <row r="16" spans="2:25" ht="31.5">
      <c r="B16" s="50" t="str">
        <f>'חוזים עתידיים'!B7:I7</f>
        <v>9. חוזים עתידיים</v>
      </c>
      <c r="C16" s="31" t="s">
        <v>48</v>
      </c>
      <c r="D16" s="31" t="s">
        <v>131</v>
      </c>
      <c r="G16" s="31" t="s">
        <v>70</v>
      </c>
      <c r="H16" s="31" t="s">
        <v>111</v>
      </c>
      <c r="S16" s="31" t="s">
        <v>0</v>
      </c>
      <c r="T16" s="32" t="s">
        <v>115</v>
      </c>
    </row>
    <row r="17" spans="2:25" ht="31.5">
      <c r="B17" s="50" t="str">
        <f>'מוצרים מובנים'!B7:Q7</f>
        <v>10. מוצרים מובנים</v>
      </c>
      <c r="C17" s="31" t="s">
        <v>48</v>
      </c>
      <c r="F17" s="14" t="s">
        <v>55</v>
      </c>
      <c r="I17" s="31" t="s">
        <v>15</v>
      </c>
      <c r="J17" s="31" t="s">
        <v>71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67</v>
      </c>
      <c r="V17" s="31" t="s">
        <v>64</v>
      </c>
      <c r="W17" s="32" t="s">
        <v>122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71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64</v>
      </c>
      <c r="W19" s="32" t="s">
        <v>122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48</v>
      </c>
      <c r="D20" s="43" t="s">
        <v>129</v>
      </c>
      <c r="E20" s="43" t="s">
        <v>128</v>
      </c>
      <c r="G20" s="31" t="s">
        <v>70</v>
      </c>
      <c r="I20" s="31" t="s">
        <v>15</v>
      </c>
      <c r="J20" s="31" t="s">
        <v>71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64</v>
      </c>
      <c r="W20" s="32" t="s">
        <v>122</v>
      </c>
    </row>
    <row r="21" spans="2:25" ht="31.5">
      <c r="B21" s="50" t="str">
        <f>'לא סחיר - אג"ח קונצרני'!B7:S7</f>
        <v>3. אג"ח קונצרני</v>
      </c>
      <c r="C21" s="31" t="s">
        <v>48</v>
      </c>
      <c r="D21" s="43" t="s">
        <v>129</v>
      </c>
      <c r="E21" s="43" t="s">
        <v>128</v>
      </c>
      <c r="G21" s="31" t="s">
        <v>70</v>
      </c>
      <c r="I21" s="31" t="s">
        <v>15</v>
      </c>
      <c r="J21" s="31" t="s">
        <v>71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64</v>
      </c>
      <c r="W21" s="32" t="s">
        <v>122</v>
      </c>
    </row>
    <row r="22" spans="2:25" ht="31.5">
      <c r="B22" s="50" t="str">
        <f>'לא סחיר - מניות'!B7:M7</f>
        <v>4. מניות</v>
      </c>
      <c r="C22" s="31" t="s">
        <v>48</v>
      </c>
      <c r="D22" s="43" t="s">
        <v>129</v>
      </c>
      <c r="E22" s="43" t="s">
        <v>128</v>
      </c>
      <c r="G22" s="31" t="s">
        <v>70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64</v>
      </c>
      <c r="W22" s="32" t="s">
        <v>122</v>
      </c>
    </row>
    <row r="23" spans="2:25" ht="31.5">
      <c r="B23" s="50" t="str">
        <f>'לא סחיר - קרנות השקעה'!B7:K7</f>
        <v>5. קרנות השקעה</v>
      </c>
      <c r="C23" s="31" t="s">
        <v>48</v>
      </c>
      <c r="G23" s="31" t="s">
        <v>70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64</v>
      </c>
      <c r="W23" s="32" t="s">
        <v>122</v>
      </c>
    </row>
    <row r="24" spans="2:25" ht="31.5">
      <c r="B24" s="50" t="str">
        <f>'לא סחיר - כתבי אופציה'!B7:L7</f>
        <v>6. כתבי אופציה</v>
      </c>
      <c r="C24" s="31" t="s">
        <v>48</v>
      </c>
      <c r="G24" s="31" t="s">
        <v>70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64</v>
      </c>
      <c r="W24" s="32" t="s">
        <v>122</v>
      </c>
    </row>
    <row r="25" spans="2:25" ht="31.5">
      <c r="B25" s="50" t="str">
        <f>'לא סחיר - אופציות'!B7:L7</f>
        <v>7. אופציות</v>
      </c>
      <c r="C25" s="31" t="s">
        <v>48</v>
      </c>
      <c r="G25" s="31" t="s">
        <v>70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64</v>
      </c>
      <c r="W25" s="32" t="s">
        <v>122</v>
      </c>
    </row>
    <row r="26" spans="2:25" ht="31.5">
      <c r="B26" s="50" t="str">
        <f>'לא סחיר - חוזים עתידיים'!B7:K7</f>
        <v>8. חוזים עתידיים</v>
      </c>
      <c r="C26" s="31" t="s">
        <v>48</v>
      </c>
      <c r="G26" s="31" t="s">
        <v>70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122</v>
      </c>
    </row>
    <row r="27" spans="2:25" ht="31.5">
      <c r="B27" s="50" t="str">
        <f>'לא סחיר - מוצרים מובנים'!B7:Q7</f>
        <v>9. מוצרים מובנים</v>
      </c>
      <c r="C27" s="31" t="s">
        <v>48</v>
      </c>
      <c r="F27" s="31" t="s">
        <v>55</v>
      </c>
      <c r="I27" s="31" t="s">
        <v>15</v>
      </c>
      <c r="J27" s="31" t="s">
        <v>71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64</v>
      </c>
      <c r="W27" s="32" t="s">
        <v>122</v>
      </c>
    </row>
    <row r="28" spans="2:25" ht="31.5">
      <c r="B28" s="54" t="str">
        <f>הלוואות!B6</f>
        <v>1.ד. הלוואות:</v>
      </c>
      <c r="C28" s="31" t="s">
        <v>48</v>
      </c>
      <c r="I28" s="31" t="s">
        <v>15</v>
      </c>
      <c r="J28" s="31" t="s">
        <v>71</v>
      </c>
      <c r="L28" s="31" t="s">
        <v>18</v>
      </c>
      <c r="M28" s="31" t="s">
        <v>111</v>
      </c>
      <c r="Q28" s="14" t="s">
        <v>36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122</v>
      </c>
    </row>
    <row r="29" spans="2:25" ht="47.25">
      <c r="B29" s="54" t="str">
        <f>'פקדונות מעל 3 חודשים'!B6:O6</f>
        <v>1.ה. פקדונות מעל 3 חודשים:</v>
      </c>
      <c r="C29" s="31" t="s">
        <v>48</v>
      </c>
      <c r="E29" s="31" t="s">
        <v>128</v>
      </c>
      <c r="I29" s="31" t="s">
        <v>15</v>
      </c>
      <c r="J29" s="31" t="s">
        <v>71</v>
      </c>
      <c r="L29" s="31" t="s">
        <v>18</v>
      </c>
      <c r="M29" s="31" t="s">
        <v>111</v>
      </c>
      <c r="O29" s="51" t="s">
        <v>57</v>
      </c>
      <c r="P29" s="52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122</v>
      </c>
    </row>
    <row r="30" spans="2:25" ht="63">
      <c r="B30" s="54" t="str">
        <f>'זכויות מקרקעין'!B6</f>
        <v>1. ו. זכויות במקרקעין:</v>
      </c>
      <c r="C30" s="14" t="s">
        <v>59</v>
      </c>
      <c r="N30" s="51" t="s">
        <v>95</v>
      </c>
      <c r="P30" s="52" t="s">
        <v>60</v>
      </c>
      <c r="U30" s="31" t="s">
        <v>120</v>
      </c>
      <c r="V30" s="15" t="s">
        <v>63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62</v>
      </c>
      <c r="R31" s="14" t="s">
        <v>58</v>
      </c>
      <c r="U31" s="31" t="s">
        <v>120</v>
      </c>
      <c r="V31" s="15" t="s">
        <v>63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191</v>
      </c>
      <c r="C1" s="80" t="s" vm="1">
        <v>266</v>
      </c>
    </row>
    <row r="2" spans="2:54">
      <c r="B2" s="58" t="s">
        <v>190</v>
      </c>
      <c r="C2" s="80" t="s">
        <v>267</v>
      </c>
    </row>
    <row r="3" spans="2:54">
      <c r="B3" s="58" t="s">
        <v>192</v>
      </c>
      <c r="C3" s="80" t="s">
        <v>268</v>
      </c>
    </row>
    <row r="4" spans="2:54">
      <c r="B4" s="58" t="s">
        <v>193</v>
      </c>
      <c r="C4" s="80">
        <v>2145</v>
      </c>
    </row>
    <row r="6" spans="2:54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108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127</v>
      </c>
      <c r="C8" s="31" t="s">
        <v>48</v>
      </c>
      <c r="D8" s="31" t="s">
        <v>70</v>
      </c>
      <c r="E8" s="31" t="s">
        <v>111</v>
      </c>
      <c r="F8" s="31" t="s">
        <v>112</v>
      </c>
      <c r="G8" s="31" t="s">
        <v>250</v>
      </c>
      <c r="H8" s="31" t="s">
        <v>249</v>
      </c>
      <c r="I8" s="31" t="s">
        <v>120</v>
      </c>
      <c r="J8" s="31" t="s">
        <v>64</v>
      </c>
      <c r="K8" s="31" t="s">
        <v>194</v>
      </c>
      <c r="L8" s="32" t="s">
        <v>196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265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256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191</v>
      </c>
      <c r="C1" s="80" t="s" vm="1">
        <v>266</v>
      </c>
    </row>
    <row r="2" spans="2:51">
      <c r="B2" s="58" t="s">
        <v>190</v>
      </c>
      <c r="C2" s="80" t="s">
        <v>267</v>
      </c>
    </row>
    <row r="3" spans="2:51">
      <c r="B3" s="58" t="s">
        <v>192</v>
      </c>
      <c r="C3" s="80" t="s">
        <v>268</v>
      </c>
    </row>
    <row r="4" spans="2:51">
      <c r="B4" s="58" t="s">
        <v>193</v>
      </c>
      <c r="C4" s="80">
        <v>2145</v>
      </c>
    </row>
    <row r="6" spans="2:51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ht="26.25" customHeight="1">
      <c r="B7" s="163" t="s">
        <v>109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127</v>
      </c>
      <c r="C8" s="31" t="s">
        <v>48</v>
      </c>
      <c r="D8" s="31" t="s">
        <v>70</v>
      </c>
      <c r="E8" s="31" t="s">
        <v>111</v>
      </c>
      <c r="F8" s="31" t="s">
        <v>112</v>
      </c>
      <c r="G8" s="31" t="s">
        <v>250</v>
      </c>
      <c r="H8" s="31" t="s">
        <v>249</v>
      </c>
      <c r="I8" s="31" t="s">
        <v>120</v>
      </c>
      <c r="J8" s="31" t="s">
        <v>194</v>
      </c>
      <c r="K8" s="32" t="s">
        <v>196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6" customFormat="1" ht="18" customHeight="1">
      <c r="B11" s="81" t="s">
        <v>52</v>
      </c>
      <c r="C11" s="82"/>
      <c r="D11" s="82"/>
      <c r="E11" s="82"/>
      <c r="F11" s="82"/>
      <c r="G11" s="90"/>
      <c r="H11" s="92"/>
      <c r="I11" s="90">
        <v>-3902.7207400000002</v>
      </c>
      <c r="J11" s="91">
        <v>1</v>
      </c>
      <c r="K11" s="91">
        <f>I11/'סכום נכסי הקרן'!$C$42</f>
        <v>-6.2837739374917339E-3</v>
      </c>
      <c r="AW11" s="137"/>
    </row>
    <row r="12" spans="2:51" s="137" customFormat="1" ht="19.5" customHeight="1">
      <c r="B12" s="83" t="s">
        <v>35</v>
      </c>
      <c r="C12" s="84"/>
      <c r="D12" s="84"/>
      <c r="E12" s="84"/>
      <c r="F12" s="84"/>
      <c r="G12" s="93"/>
      <c r="H12" s="95"/>
      <c r="I12" s="93">
        <v>-3902.7207400000007</v>
      </c>
      <c r="J12" s="94">
        <v>1.0000000000000002</v>
      </c>
      <c r="K12" s="94">
        <f>I12/'סכום נכסי הקרן'!$C$42</f>
        <v>-6.2837739374917347E-3</v>
      </c>
    </row>
    <row r="13" spans="2:51" s="137" customFormat="1">
      <c r="B13" s="104" t="s">
        <v>1769</v>
      </c>
      <c r="C13" s="84"/>
      <c r="D13" s="84"/>
      <c r="E13" s="84"/>
      <c r="F13" s="84"/>
      <c r="G13" s="93"/>
      <c r="H13" s="95"/>
      <c r="I13" s="93">
        <v>-4321.4224300000014</v>
      </c>
      <c r="J13" s="94">
        <v>1.1072845632301125</v>
      </c>
      <c r="K13" s="94">
        <f>I13/'סכום נכסי הקרן'!$C$42</f>
        <v>-6.9579258798122988E-3</v>
      </c>
    </row>
    <row r="14" spans="2:51" s="137" customFormat="1">
      <c r="B14" s="89" t="s">
        <v>1770</v>
      </c>
      <c r="C14" s="86" t="s">
        <v>1771</v>
      </c>
      <c r="D14" s="99" t="s">
        <v>1629</v>
      </c>
      <c r="E14" s="99" t="s">
        <v>177</v>
      </c>
      <c r="F14" s="114">
        <v>43325</v>
      </c>
      <c r="G14" s="96">
        <v>1567320</v>
      </c>
      <c r="H14" s="98">
        <v>-1.3978999999999999</v>
      </c>
      <c r="I14" s="96">
        <v>-21.90907</v>
      </c>
      <c r="J14" s="97">
        <v>5.6137939298213785E-3</v>
      </c>
      <c r="K14" s="97">
        <f>I14/'סכום נכסי הקרן'!$C$42</f>
        <v>-3.5275811986660876E-5</v>
      </c>
    </row>
    <row r="15" spans="2:51" s="137" customFormat="1">
      <c r="B15" s="89" t="s">
        <v>1770</v>
      </c>
      <c r="C15" s="86" t="s">
        <v>1772</v>
      </c>
      <c r="D15" s="99" t="s">
        <v>1629</v>
      </c>
      <c r="E15" s="99" t="s">
        <v>175</v>
      </c>
      <c r="F15" s="114">
        <v>43129</v>
      </c>
      <c r="G15" s="96">
        <v>2231100</v>
      </c>
      <c r="H15" s="98">
        <v>-12.2934</v>
      </c>
      <c r="I15" s="96">
        <v>-274.27719999999999</v>
      </c>
      <c r="J15" s="97">
        <v>7.0278459124390222E-2</v>
      </c>
      <c r="K15" s="97">
        <f>I15/'סכום נכסי הקרן'!$C$42</f>
        <v>-4.4161394981292144E-4</v>
      </c>
    </row>
    <row r="16" spans="2:51" s="145" customFormat="1">
      <c r="B16" s="89" t="s">
        <v>1770</v>
      </c>
      <c r="C16" s="86" t="s">
        <v>1773</v>
      </c>
      <c r="D16" s="99" t="s">
        <v>1629</v>
      </c>
      <c r="E16" s="99" t="s">
        <v>175</v>
      </c>
      <c r="F16" s="114">
        <v>43116</v>
      </c>
      <c r="G16" s="96">
        <v>1670000</v>
      </c>
      <c r="H16" s="98">
        <v>-12.0611</v>
      </c>
      <c r="I16" s="96">
        <v>-201.42037999999999</v>
      </c>
      <c r="J16" s="97">
        <v>5.1610246650648131E-2</v>
      </c>
      <c r="K16" s="97">
        <f>I16/'סכום נכסי הקרן'!$C$42</f>
        <v>-3.2430712281086274E-4</v>
      </c>
      <c r="AW16" s="137"/>
      <c r="AY16" s="137"/>
    </row>
    <row r="17" spans="2:51" s="145" customFormat="1">
      <c r="B17" s="89" t="s">
        <v>1770</v>
      </c>
      <c r="C17" s="86" t="s">
        <v>1774</v>
      </c>
      <c r="D17" s="99" t="s">
        <v>1629</v>
      </c>
      <c r="E17" s="99" t="s">
        <v>175</v>
      </c>
      <c r="F17" s="114">
        <v>43116</v>
      </c>
      <c r="G17" s="96">
        <v>1674600</v>
      </c>
      <c r="H17" s="98">
        <v>-11.7387</v>
      </c>
      <c r="I17" s="96">
        <v>-196.57685999999998</v>
      </c>
      <c r="J17" s="97">
        <v>5.0369184242477973E-2</v>
      </c>
      <c r="K17" s="97">
        <f>I17/'סכום נכסי הקרן'!$C$42</f>
        <v>-3.165085671956024E-4</v>
      </c>
      <c r="AW17" s="137"/>
      <c r="AY17" s="137"/>
    </row>
    <row r="18" spans="2:51" s="145" customFormat="1">
      <c r="B18" s="89" t="s">
        <v>1770</v>
      </c>
      <c r="C18" s="86" t="s">
        <v>1775</v>
      </c>
      <c r="D18" s="99" t="s">
        <v>1629</v>
      </c>
      <c r="E18" s="99" t="s">
        <v>175</v>
      </c>
      <c r="F18" s="114">
        <v>43122</v>
      </c>
      <c r="G18" s="96">
        <v>11393740</v>
      </c>
      <c r="H18" s="98">
        <v>-11.6236</v>
      </c>
      <c r="I18" s="96">
        <v>-1324.3645300000001</v>
      </c>
      <c r="J18" s="97">
        <v>0.33934391370262379</v>
      </c>
      <c r="K18" s="97">
        <f>I18/'סכום נכסי הקרן'!$C$42</f>
        <v>-2.1323604407709911E-3</v>
      </c>
      <c r="AW18" s="137"/>
      <c r="AY18" s="137"/>
    </row>
    <row r="19" spans="2:51" s="137" customFormat="1">
      <c r="B19" s="89" t="s">
        <v>1770</v>
      </c>
      <c r="C19" s="86" t="s">
        <v>1776</v>
      </c>
      <c r="D19" s="99" t="s">
        <v>1629</v>
      </c>
      <c r="E19" s="99" t="s">
        <v>175</v>
      </c>
      <c r="F19" s="114">
        <v>43118</v>
      </c>
      <c r="G19" s="96">
        <v>1678300</v>
      </c>
      <c r="H19" s="98">
        <v>-11.542899999999999</v>
      </c>
      <c r="I19" s="96">
        <v>-193.72498999999999</v>
      </c>
      <c r="J19" s="97">
        <v>4.9638445306747721E-2</v>
      </c>
      <c r="K19" s="97">
        <f>I19/'סכום נכסי הקרן'!$C$42</f>
        <v>-3.1191676891615018E-4</v>
      </c>
    </row>
    <row r="20" spans="2:51" s="137" customFormat="1">
      <c r="B20" s="89" t="s">
        <v>1770</v>
      </c>
      <c r="C20" s="86" t="s">
        <v>1777</v>
      </c>
      <c r="D20" s="99" t="s">
        <v>1629</v>
      </c>
      <c r="E20" s="99" t="s">
        <v>175</v>
      </c>
      <c r="F20" s="114">
        <v>43255</v>
      </c>
      <c r="G20" s="96">
        <v>1907620</v>
      </c>
      <c r="H20" s="98">
        <v>-6.9934000000000003</v>
      </c>
      <c r="I20" s="96">
        <v>-133.40664000000001</v>
      </c>
      <c r="J20" s="97">
        <v>3.4182983843214977E-2</v>
      </c>
      <c r="K20" s="97">
        <f>I20/'סכום נכסי הקרן'!$C$42</f>
        <v>-2.1479814297969532E-4</v>
      </c>
    </row>
    <row r="21" spans="2:51" s="137" customFormat="1">
      <c r="B21" s="89" t="s">
        <v>1770</v>
      </c>
      <c r="C21" s="86" t="s">
        <v>1778</v>
      </c>
      <c r="D21" s="99" t="s">
        <v>1629</v>
      </c>
      <c r="E21" s="99" t="s">
        <v>175</v>
      </c>
      <c r="F21" s="114">
        <v>43276</v>
      </c>
      <c r="G21" s="96">
        <v>4232400</v>
      </c>
      <c r="H21" s="98">
        <v>-4.9551999999999996</v>
      </c>
      <c r="I21" s="96">
        <v>-209.72560000000001</v>
      </c>
      <c r="J21" s="97">
        <v>5.3738305651866859E-2</v>
      </c>
      <c r="K21" s="97">
        <f>I21/'סכום נכסי הקרן'!$C$42</f>
        <v>-3.3767936450016569E-4</v>
      </c>
    </row>
    <row r="22" spans="2:51" s="137" customFormat="1">
      <c r="B22" s="89" t="s">
        <v>1770</v>
      </c>
      <c r="C22" s="86" t="s">
        <v>1779</v>
      </c>
      <c r="D22" s="99" t="s">
        <v>1629</v>
      </c>
      <c r="E22" s="99" t="s">
        <v>175</v>
      </c>
      <c r="F22" s="114">
        <v>43271</v>
      </c>
      <c r="G22" s="96">
        <v>12029880</v>
      </c>
      <c r="H22" s="98">
        <v>-4.6380999999999997</v>
      </c>
      <c r="I22" s="96">
        <v>-557.95379000000003</v>
      </c>
      <c r="J22" s="97">
        <v>0.14296533807335648</v>
      </c>
      <c r="K22" s="97">
        <f>I22/'סכום נכסי הקרן'!$C$42</f>
        <v>-8.9836186535005222E-4</v>
      </c>
    </row>
    <row r="23" spans="2:51" s="137" customFormat="1">
      <c r="B23" s="89" t="s">
        <v>1770</v>
      </c>
      <c r="C23" s="86" t="s">
        <v>1780</v>
      </c>
      <c r="D23" s="99" t="s">
        <v>1629</v>
      </c>
      <c r="E23" s="99" t="s">
        <v>175</v>
      </c>
      <c r="F23" s="114">
        <v>43298</v>
      </c>
      <c r="G23" s="96">
        <v>2669850</v>
      </c>
      <c r="H23" s="98">
        <v>-4.6699000000000002</v>
      </c>
      <c r="I23" s="96">
        <v>-124.68042</v>
      </c>
      <c r="J23" s="97">
        <v>3.194705137934107E-2</v>
      </c>
      <c r="K23" s="97">
        <f>I23/'סכום נכסי הקרן'!$C$42</f>
        <v>-2.0074804883721275E-4</v>
      </c>
    </row>
    <row r="24" spans="2:51" s="137" customFormat="1">
      <c r="B24" s="89" t="s">
        <v>1770</v>
      </c>
      <c r="C24" s="86" t="s">
        <v>1781</v>
      </c>
      <c r="D24" s="99" t="s">
        <v>1629</v>
      </c>
      <c r="E24" s="99" t="s">
        <v>175</v>
      </c>
      <c r="F24" s="114">
        <v>43326</v>
      </c>
      <c r="G24" s="96">
        <v>1795000</v>
      </c>
      <c r="H24" s="98">
        <v>-2.6463999999999999</v>
      </c>
      <c r="I24" s="96">
        <v>-47.502650000000003</v>
      </c>
      <c r="J24" s="97">
        <v>1.2171675393817699E-2</v>
      </c>
      <c r="K24" s="97">
        <f>I24/'סכום נכסי הקרן'!$C$42</f>
        <v>-7.6484056615281089E-5</v>
      </c>
    </row>
    <row r="25" spans="2:51" s="137" customFormat="1">
      <c r="B25" s="89" t="s">
        <v>1770</v>
      </c>
      <c r="C25" s="86" t="s">
        <v>1782</v>
      </c>
      <c r="D25" s="99" t="s">
        <v>1629</v>
      </c>
      <c r="E25" s="99" t="s">
        <v>175</v>
      </c>
      <c r="F25" s="114">
        <v>43326</v>
      </c>
      <c r="G25" s="96">
        <v>3612100</v>
      </c>
      <c r="H25" s="98">
        <v>-2.6354000000000002</v>
      </c>
      <c r="I25" s="96">
        <v>-95.19444</v>
      </c>
      <c r="J25" s="97">
        <v>2.4391814414064378E-2</v>
      </c>
      <c r="K25" s="97">
        <f>I25/'סכום נכסי הקרן'!$C$42</f>
        <v>-1.5327264770323293E-4</v>
      </c>
    </row>
    <row r="26" spans="2:51" s="137" customFormat="1">
      <c r="B26" s="89" t="s">
        <v>1770</v>
      </c>
      <c r="C26" s="86" t="s">
        <v>1783</v>
      </c>
      <c r="D26" s="99" t="s">
        <v>1629</v>
      </c>
      <c r="E26" s="99" t="s">
        <v>175</v>
      </c>
      <c r="F26" s="114">
        <v>43346</v>
      </c>
      <c r="G26" s="96">
        <v>3028380</v>
      </c>
      <c r="H26" s="98">
        <v>-4.7378</v>
      </c>
      <c r="I26" s="96">
        <v>-143.47773000000001</v>
      </c>
      <c r="J26" s="97">
        <v>3.6763514368184078E-2</v>
      </c>
      <c r="K26" s="97">
        <f>I26/'סכום נכסי הקרן'!$C$42</f>
        <v>-2.3101361343739801E-4</v>
      </c>
    </row>
    <row r="27" spans="2:51" s="137" customFormat="1">
      <c r="B27" s="89" t="s">
        <v>1770</v>
      </c>
      <c r="C27" s="86" t="s">
        <v>1784</v>
      </c>
      <c r="D27" s="99" t="s">
        <v>1629</v>
      </c>
      <c r="E27" s="99" t="s">
        <v>175</v>
      </c>
      <c r="F27" s="114">
        <v>43396</v>
      </c>
      <c r="G27" s="96">
        <v>2707125</v>
      </c>
      <c r="H27" s="98">
        <v>-2.8586</v>
      </c>
      <c r="I27" s="96">
        <v>-77.386740000000003</v>
      </c>
      <c r="J27" s="97">
        <v>1.9828920682651765E-2</v>
      </c>
      <c r="K27" s="97">
        <f>I27/'סכום נכסי הקרן'!$C$42</f>
        <v>-1.2460045499423794E-4</v>
      </c>
    </row>
    <row r="28" spans="2:51" s="137" customFormat="1">
      <c r="B28" s="89" t="s">
        <v>1770</v>
      </c>
      <c r="C28" s="86" t="s">
        <v>1785</v>
      </c>
      <c r="D28" s="99" t="s">
        <v>1629</v>
      </c>
      <c r="E28" s="99" t="s">
        <v>175</v>
      </c>
      <c r="F28" s="114">
        <v>43395</v>
      </c>
      <c r="G28" s="96">
        <v>1256850</v>
      </c>
      <c r="H28" s="98">
        <v>-3.3950999999999998</v>
      </c>
      <c r="I28" s="96">
        <v>-42.670999999999999</v>
      </c>
      <c r="J28" s="97">
        <v>1.0933654453585115E-2</v>
      </c>
      <c r="K28" s="97">
        <f>I28/'סכום נכסי הקרן'!$C$42</f>
        <v>-6.8704612896978569E-5</v>
      </c>
    </row>
    <row r="29" spans="2:51" s="137" customFormat="1">
      <c r="B29" s="89" t="s">
        <v>1770</v>
      </c>
      <c r="C29" s="86" t="s">
        <v>1786</v>
      </c>
      <c r="D29" s="99" t="s">
        <v>1629</v>
      </c>
      <c r="E29" s="99" t="s">
        <v>175</v>
      </c>
      <c r="F29" s="114">
        <v>43375</v>
      </c>
      <c r="G29" s="96">
        <v>1071630</v>
      </c>
      <c r="H29" s="98">
        <v>-3.6968999999999999</v>
      </c>
      <c r="I29" s="96">
        <v>-39.616879999999995</v>
      </c>
      <c r="J29" s="97">
        <v>1.0151092696424903E-2</v>
      </c>
      <c r="K29" s="97">
        <f>I29/'סכום נכסי הקרן'!$C$42</f>
        <v>-6.3787171722857496E-5</v>
      </c>
    </row>
    <row r="30" spans="2:51" s="137" customFormat="1">
      <c r="B30" s="89" t="s">
        <v>1770</v>
      </c>
      <c r="C30" s="86" t="s">
        <v>1787</v>
      </c>
      <c r="D30" s="99" t="s">
        <v>1629</v>
      </c>
      <c r="E30" s="99" t="s">
        <v>175</v>
      </c>
      <c r="F30" s="114">
        <v>43382</v>
      </c>
      <c r="G30" s="96">
        <v>6114560</v>
      </c>
      <c r="H30" s="98">
        <v>-3.5444</v>
      </c>
      <c r="I30" s="96">
        <v>-216.72479000000001</v>
      </c>
      <c r="J30" s="97">
        <v>5.5531718623556964E-2</v>
      </c>
      <c r="K30" s="97">
        <f>I30/'סכום נכסי הקרן'!$C$42</f>
        <v>-3.4894876619083156E-4</v>
      </c>
    </row>
    <row r="31" spans="2:51" s="137" customFormat="1">
      <c r="B31" s="89" t="s">
        <v>1770</v>
      </c>
      <c r="C31" s="86" t="s">
        <v>1788</v>
      </c>
      <c r="D31" s="99" t="s">
        <v>1629</v>
      </c>
      <c r="E31" s="99" t="s">
        <v>175</v>
      </c>
      <c r="F31" s="114">
        <v>43355</v>
      </c>
      <c r="G31" s="96">
        <v>2372537</v>
      </c>
      <c r="H31" s="98">
        <v>-5.3227000000000002</v>
      </c>
      <c r="I31" s="96">
        <v>-126.28254</v>
      </c>
      <c r="J31" s="97">
        <v>3.2357564994517134E-2</v>
      </c>
      <c r="K31" s="97">
        <f>I31/'סכום נכסי הקרן'!$C$42</f>
        <v>-2.0332762359324161E-4</v>
      </c>
    </row>
    <row r="32" spans="2:51" s="137" customFormat="1">
      <c r="B32" s="89" t="s">
        <v>1770</v>
      </c>
      <c r="C32" s="86" t="s">
        <v>1789</v>
      </c>
      <c r="D32" s="99" t="s">
        <v>1629</v>
      </c>
      <c r="E32" s="99" t="s">
        <v>175</v>
      </c>
      <c r="F32" s="114">
        <v>43360</v>
      </c>
      <c r="G32" s="96">
        <v>655900</v>
      </c>
      <c r="H32" s="98">
        <v>4.9767999999999999</v>
      </c>
      <c r="I32" s="96">
        <v>32.642759999999996</v>
      </c>
      <c r="J32" s="97">
        <v>-8.3641034485085891E-3</v>
      </c>
      <c r="K32" s="97">
        <f>I32/'סכום נכסי הקרן'!$C$42</f>
        <v>5.2558135260223006E-5</v>
      </c>
    </row>
    <row r="33" spans="2:11" s="137" customFormat="1">
      <c r="B33" s="89" t="s">
        <v>1770</v>
      </c>
      <c r="C33" s="86" t="s">
        <v>1790</v>
      </c>
      <c r="D33" s="99" t="s">
        <v>1629</v>
      </c>
      <c r="E33" s="99" t="s">
        <v>175</v>
      </c>
      <c r="F33" s="114">
        <v>43376</v>
      </c>
      <c r="G33" s="96">
        <v>6109800</v>
      </c>
      <c r="H33" s="98">
        <v>-3.6034000000000002</v>
      </c>
      <c r="I33" s="96">
        <v>-220.16043999999999</v>
      </c>
      <c r="J33" s="97">
        <v>5.6412040385959046E-2</v>
      </c>
      <c r="K33" s="97">
        <f>I33/'סכום נכסי הקרן'!$C$42</f>
        <v>-3.544805091380206E-4</v>
      </c>
    </row>
    <row r="34" spans="2:11" s="137" customFormat="1">
      <c r="B34" s="89" t="s">
        <v>1770</v>
      </c>
      <c r="C34" s="86" t="s">
        <v>1791</v>
      </c>
      <c r="D34" s="99" t="s">
        <v>1629</v>
      </c>
      <c r="E34" s="99" t="s">
        <v>175</v>
      </c>
      <c r="F34" s="114">
        <v>43397</v>
      </c>
      <c r="G34" s="96">
        <v>1810600</v>
      </c>
      <c r="H34" s="98">
        <v>-2.4912000000000001</v>
      </c>
      <c r="I34" s="96">
        <v>-45.105969999999999</v>
      </c>
      <c r="J34" s="97">
        <v>1.1557570475821439E-2</v>
      </c>
      <c r="K34" s="97">
        <f>I34/'סכום נכסי הקרן'!$C$42</f>
        <v>-7.2625160136690695E-5</v>
      </c>
    </row>
    <row r="35" spans="2:11" s="137" customFormat="1">
      <c r="B35" s="89" t="s">
        <v>1770</v>
      </c>
      <c r="C35" s="86" t="s">
        <v>1792</v>
      </c>
      <c r="D35" s="99" t="s">
        <v>1629</v>
      </c>
      <c r="E35" s="99" t="s">
        <v>175</v>
      </c>
      <c r="F35" s="114">
        <v>43419</v>
      </c>
      <c r="G35" s="96">
        <v>3624900</v>
      </c>
      <c r="H35" s="98">
        <v>-2.2241</v>
      </c>
      <c r="I35" s="96">
        <v>-80.621580000000009</v>
      </c>
      <c r="J35" s="97">
        <v>2.0657788596987855E-2</v>
      </c>
      <c r="K35" s="97">
        <f>I35/'סכום נכסי הקרן'!$C$42</f>
        <v>-1.2980887359196621E-4</v>
      </c>
    </row>
    <row r="36" spans="2:11" s="137" customFormat="1">
      <c r="B36" s="89" t="s">
        <v>1770</v>
      </c>
      <c r="C36" s="86" t="s">
        <v>1793</v>
      </c>
      <c r="D36" s="99" t="s">
        <v>1629</v>
      </c>
      <c r="E36" s="99" t="s">
        <v>177</v>
      </c>
      <c r="F36" s="114">
        <v>43423</v>
      </c>
      <c r="G36" s="96">
        <v>423800</v>
      </c>
      <c r="H36" s="98">
        <v>-1.2744</v>
      </c>
      <c r="I36" s="96">
        <v>-5.4009600000000004</v>
      </c>
      <c r="J36" s="97">
        <v>1.3838960970597143E-3</v>
      </c>
      <c r="K36" s="97">
        <f>I36/'סכום נכסי הקרן'!$C$42</f>
        <v>-8.6960902269003642E-6</v>
      </c>
    </row>
    <row r="37" spans="2:11" s="137" customFormat="1">
      <c r="B37" s="89" t="s">
        <v>1770</v>
      </c>
      <c r="C37" s="86" t="s">
        <v>1794</v>
      </c>
      <c r="D37" s="99" t="s">
        <v>1629</v>
      </c>
      <c r="E37" s="99" t="s">
        <v>175</v>
      </c>
      <c r="F37" s="114">
        <v>43444</v>
      </c>
      <c r="G37" s="96">
        <v>1874000</v>
      </c>
      <c r="H37" s="98">
        <v>0.3649</v>
      </c>
      <c r="I37" s="96">
        <v>6.83751</v>
      </c>
      <c r="J37" s="97">
        <v>-1.7519854623264692E-3</v>
      </c>
      <c r="K37" s="97">
        <f>I37/'סכום נכסי הקרן'!$C$42</f>
        <v>1.1009080587031473E-5</v>
      </c>
    </row>
    <row r="38" spans="2:11" s="137" customFormat="1">
      <c r="B38" s="89" t="s">
        <v>1770</v>
      </c>
      <c r="C38" s="86" t="s">
        <v>1795</v>
      </c>
      <c r="D38" s="99" t="s">
        <v>1629</v>
      </c>
      <c r="E38" s="99" t="s">
        <v>175</v>
      </c>
      <c r="F38" s="114">
        <v>43454</v>
      </c>
      <c r="G38" s="96">
        <v>2623600</v>
      </c>
      <c r="H38" s="98">
        <v>-0.16600000000000001</v>
      </c>
      <c r="I38" s="96">
        <v>-4.3542200000000006</v>
      </c>
      <c r="J38" s="97">
        <v>1.1156883338775607E-3</v>
      </c>
      <c r="K38" s="97">
        <f>I38/'סכום נכסי הקרן'!$C$42</f>
        <v>-7.010733274783391E-6</v>
      </c>
    </row>
    <row r="39" spans="2:11" s="137" customFormat="1">
      <c r="B39" s="89" t="s">
        <v>1770</v>
      </c>
      <c r="C39" s="86" t="s">
        <v>1796</v>
      </c>
      <c r="D39" s="99" t="s">
        <v>1629</v>
      </c>
      <c r="E39" s="99" t="s">
        <v>175</v>
      </c>
      <c r="F39" s="114">
        <v>43458</v>
      </c>
      <c r="G39" s="96">
        <v>1498200</v>
      </c>
      <c r="H39" s="98">
        <v>0.6734</v>
      </c>
      <c r="I39" s="96">
        <v>10.08886</v>
      </c>
      <c r="J39" s="97">
        <v>-2.5850837587728607E-3</v>
      </c>
      <c r="K39" s="97">
        <f>I39/'סכום נכסי הקרן'!$C$42</f>
        <v>1.6244081949610071E-5</v>
      </c>
    </row>
    <row r="40" spans="2:11" s="137" customFormat="1">
      <c r="B40" s="89" t="s">
        <v>1770</v>
      </c>
      <c r="C40" s="86" t="s">
        <v>1797</v>
      </c>
      <c r="D40" s="99" t="s">
        <v>1629</v>
      </c>
      <c r="E40" s="99" t="s">
        <v>175</v>
      </c>
      <c r="F40" s="114">
        <v>43460</v>
      </c>
      <c r="G40" s="96">
        <v>1200544</v>
      </c>
      <c r="H40" s="98">
        <v>0.5333</v>
      </c>
      <c r="I40" s="96">
        <v>6.40259</v>
      </c>
      <c r="J40" s="97">
        <v>-1.6405452571530905E-3</v>
      </c>
      <c r="K40" s="97">
        <f>I40/'סכום נכסי הקרן'!$C$42</f>
        <v>1.0308815530174264E-5</v>
      </c>
    </row>
    <row r="41" spans="2:11" s="137" customFormat="1">
      <c r="B41" s="89" t="s">
        <v>1770</v>
      </c>
      <c r="C41" s="86" t="s">
        <v>1798</v>
      </c>
      <c r="D41" s="99" t="s">
        <v>1629</v>
      </c>
      <c r="E41" s="99" t="s">
        <v>175</v>
      </c>
      <c r="F41" s="114">
        <v>43460</v>
      </c>
      <c r="G41" s="96">
        <v>1203392</v>
      </c>
      <c r="H41" s="98">
        <v>0.57479999999999998</v>
      </c>
      <c r="I41" s="96">
        <v>6.9171400000000007</v>
      </c>
      <c r="J41" s="97">
        <v>-1.7723891768899663E-3</v>
      </c>
      <c r="K41" s="97">
        <f>I41/'סכום נכסי הקרן'!$C$42</f>
        <v>1.1137292916833598E-5</v>
      </c>
    </row>
    <row r="42" spans="2:11" s="137" customFormat="1">
      <c r="B42" s="89" t="s">
        <v>1770</v>
      </c>
      <c r="C42" s="86" t="s">
        <v>1799</v>
      </c>
      <c r="D42" s="99" t="s">
        <v>1629</v>
      </c>
      <c r="E42" s="99" t="s">
        <v>175</v>
      </c>
      <c r="F42" s="114">
        <v>43465</v>
      </c>
      <c r="G42" s="96">
        <v>1868950</v>
      </c>
      <c r="H42" s="98">
        <v>-9.4799999999999995E-2</v>
      </c>
      <c r="I42" s="96">
        <v>-1.7718699999999998</v>
      </c>
      <c r="J42" s="97">
        <v>4.5400891276684062E-4</v>
      </c>
      <c r="K42" s="97">
        <f>I42/'סכום נכסי הקרן'!$C$42</f>
        <v>-2.8528893734332312E-6</v>
      </c>
    </row>
    <row r="43" spans="2:11" s="137" customFormat="1">
      <c r="B43" s="85"/>
      <c r="C43" s="86"/>
      <c r="D43" s="86"/>
      <c r="E43" s="86"/>
      <c r="F43" s="86"/>
      <c r="G43" s="96"/>
      <c r="H43" s="98"/>
      <c r="I43" s="86"/>
      <c r="J43" s="97"/>
      <c r="K43" s="86"/>
    </row>
    <row r="44" spans="2:11" s="137" customFormat="1">
      <c r="B44" s="104" t="s">
        <v>241</v>
      </c>
      <c r="C44" s="84"/>
      <c r="D44" s="84"/>
      <c r="E44" s="84"/>
      <c r="F44" s="84"/>
      <c r="G44" s="93"/>
      <c r="H44" s="95"/>
      <c r="I44" s="93">
        <v>426.02859999999993</v>
      </c>
      <c r="J44" s="94">
        <v>-0.10916194838988144</v>
      </c>
      <c r="K44" s="94">
        <f>I44/'סכום נכסי הקרן'!$C$42</f>
        <v>6.8594900625815474E-4</v>
      </c>
    </row>
    <row r="45" spans="2:11" s="137" customFormat="1">
      <c r="B45" s="89" t="s">
        <v>1800</v>
      </c>
      <c r="C45" s="86" t="s">
        <v>1801</v>
      </c>
      <c r="D45" s="99" t="s">
        <v>1629</v>
      </c>
      <c r="E45" s="99" t="s">
        <v>177</v>
      </c>
      <c r="F45" s="114">
        <v>43327</v>
      </c>
      <c r="G45" s="96">
        <v>686656</v>
      </c>
      <c r="H45" s="98">
        <v>9.5100000000000004E-2</v>
      </c>
      <c r="I45" s="96">
        <v>0.65286999999999995</v>
      </c>
      <c r="J45" s="97">
        <v>-1.672858611964124E-4</v>
      </c>
      <c r="K45" s="97">
        <f>I45/'סכום נכסי הקרן'!$C$42</f>
        <v>1.0511865346968761E-6</v>
      </c>
    </row>
    <row r="46" spans="2:11" s="137" customFormat="1">
      <c r="B46" s="89" t="s">
        <v>1800</v>
      </c>
      <c r="C46" s="86" t="s">
        <v>1802</v>
      </c>
      <c r="D46" s="99" t="s">
        <v>1629</v>
      </c>
      <c r="E46" s="99" t="s">
        <v>177</v>
      </c>
      <c r="F46" s="114">
        <v>43279</v>
      </c>
      <c r="G46" s="96">
        <v>2200113.48</v>
      </c>
      <c r="H46" s="98">
        <v>2.4068000000000001</v>
      </c>
      <c r="I46" s="96">
        <v>52.953139999999998</v>
      </c>
      <c r="J46" s="97">
        <v>-1.3568262637208317E-2</v>
      </c>
      <c r="K46" s="97">
        <f>I46/'סכום נכסי הקרן'!$C$42</f>
        <v>8.5259895136732483E-5</v>
      </c>
    </row>
    <row r="47" spans="2:11" s="137" customFormat="1">
      <c r="B47" s="89" t="s">
        <v>1800</v>
      </c>
      <c r="C47" s="86" t="s">
        <v>1803</v>
      </c>
      <c r="D47" s="99" t="s">
        <v>1629</v>
      </c>
      <c r="E47" s="99" t="s">
        <v>177</v>
      </c>
      <c r="F47" s="114">
        <v>43319</v>
      </c>
      <c r="G47" s="96">
        <v>506448.5</v>
      </c>
      <c r="H47" s="98">
        <v>2.2122000000000002</v>
      </c>
      <c r="I47" s="96">
        <v>11.20365</v>
      </c>
      <c r="J47" s="97">
        <v>-2.8707280757167366E-3</v>
      </c>
      <c r="K47" s="97">
        <f>I47/'סכום נכסי הקרן'!$C$42</f>
        <v>1.8039006263814626E-5</v>
      </c>
    </row>
    <row r="48" spans="2:11" s="137" customFormat="1">
      <c r="B48" s="89" t="s">
        <v>1800</v>
      </c>
      <c r="C48" s="86" t="s">
        <v>1804</v>
      </c>
      <c r="D48" s="99" t="s">
        <v>1629</v>
      </c>
      <c r="E48" s="99" t="s">
        <v>177</v>
      </c>
      <c r="F48" s="114">
        <v>43321</v>
      </c>
      <c r="G48" s="96">
        <v>299618.12</v>
      </c>
      <c r="H48" s="98">
        <v>2.2452999999999999</v>
      </c>
      <c r="I48" s="96">
        <v>6.72729</v>
      </c>
      <c r="J48" s="97">
        <v>-1.723743626094036E-3</v>
      </c>
      <c r="K48" s="97">
        <f>I48/'סכום נכסי הקרן'!$C$42</f>
        <v>1.08316152725672E-5</v>
      </c>
    </row>
    <row r="49" spans="2:11" s="137" customFormat="1">
      <c r="B49" s="89" t="s">
        <v>1800</v>
      </c>
      <c r="C49" s="86" t="s">
        <v>1805</v>
      </c>
      <c r="D49" s="99" t="s">
        <v>1629</v>
      </c>
      <c r="E49" s="99" t="s">
        <v>177</v>
      </c>
      <c r="F49" s="114">
        <v>43293</v>
      </c>
      <c r="G49" s="96">
        <v>1994657.49</v>
      </c>
      <c r="H49" s="98">
        <v>3.0714000000000001</v>
      </c>
      <c r="I49" s="96">
        <v>61.263559999999998</v>
      </c>
      <c r="J49" s="97">
        <v>-1.569765404224131E-2</v>
      </c>
      <c r="K49" s="97">
        <f>I49/'סכום נכסי הקרן'!$C$42</f>
        <v>9.8640509350397706E-5</v>
      </c>
    </row>
    <row r="50" spans="2:11" s="137" customFormat="1">
      <c r="B50" s="89" t="s">
        <v>1800</v>
      </c>
      <c r="C50" s="86" t="s">
        <v>1806</v>
      </c>
      <c r="D50" s="99" t="s">
        <v>1629</v>
      </c>
      <c r="E50" s="99" t="s">
        <v>177</v>
      </c>
      <c r="F50" s="114">
        <v>43306</v>
      </c>
      <c r="G50" s="96">
        <v>2201340.2000000002</v>
      </c>
      <c r="H50" s="98">
        <v>3.2675000000000001</v>
      </c>
      <c r="I50" s="96">
        <v>71.929679999999991</v>
      </c>
      <c r="J50" s="97">
        <v>-1.8430649998288112E-2</v>
      </c>
      <c r="K50" s="97">
        <f>I50/'סכום נכסי הקרן'!$C$42</f>
        <v>1.1581403811027492E-4</v>
      </c>
    </row>
    <row r="51" spans="2:11" s="137" customFormat="1">
      <c r="B51" s="89" t="s">
        <v>1800</v>
      </c>
      <c r="C51" s="86" t="s">
        <v>1807</v>
      </c>
      <c r="D51" s="99" t="s">
        <v>1629</v>
      </c>
      <c r="E51" s="99" t="s">
        <v>175</v>
      </c>
      <c r="F51" s="114">
        <v>43286</v>
      </c>
      <c r="G51" s="96">
        <v>189863.6</v>
      </c>
      <c r="H51" s="98">
        <v>0.60870000000000002</v>
      </c>
      <c r="I51" s="96">
        <v>1.1557599999999999</v>
      </c>
      <c r="J51" s="97">
        <v>-2.9614212161129411E-4</v>
      </c>
      <c r="K51" s="97">
        <f>I51/'סכום נכסי הקרן'!$C$42</f>
        <v>1.8608901455745577E-6</v>
      </c>
    </row>
    <row r="52" spans="2:11" s="137" customFormat="1">
      <c r="B52" s="89" t="s">
        <v>1800</v>
      </c>
      <c r="C52" s="86" t="s">
        <v>1808</v>
      </c>
      <c r="D52" s="99" t="s">
        <v>1629</v>
      </c>
      <c r="E52" s="99" t="s">
        <v>177</v>
      </c>
      <c r="F52" s="114">
        <v>43335</v>
      </c>
      <c r="G52" s="96">
        <v>105353.58</v>
      </c>
      <c r="H52" s="98">
        <v>2.0049000000000001</v>
      </c>
      <c r="I52" s="96">
        <v>2.1122199999999998</v>
      </c>
      <c r="J52" s="97">
        <v>-5.4121730472572824E-4</v>
      </c>
      <c r="K52" s="97">
        <f>I52/'סכום נכסי הקרן'!$C$42</f>
        <v>3.4008871939550529E-6</v>
      </c>
    </row>
    <row r="53" spans="2:11" s="137" customFormat="1">
      <c r="B53" s="89" t="s">
        <v>1800</v>
      </c>
      <c r="C53" s="86" t="s">
        <v>1809</v>
      </c>
      <c r="D53" s="99" t="s">
        <v>1629</v>
      </c>
      <c r="E53" s="99" t="s">
        <v>177</v>
      </c>
      <c r="F53" s="114">
        <v>43342</v>
      </c>
      <c r="G53" s="96">
        <v>1422776.78</v>
      </c>
      <c r="H53" s="98">
        <v>2.9420000000000002</v>
      </c>
      <c r="I53" s="96">
        <v>41.858640000000001</v>
      </c>
      <c r="J53" s="97">
        <v>-1.0725502230016079E-2</v>
      </c>
      <c r="K53" s="97">
        <f>I53/'סכום נכסי הקרן'!$C$42</f>
        <v>6.7396631379484505E-5</v>
      </c>
    </row>
    <row r="54" spans="2:11" s="137" customFormat="1">
      <c r="B54" s="89" t="s">
        <v>1800</v>
      </c>
      <c r="C54" s="86" t="s">
        <v>1810</v>
      </c>
      <c r="D54" s="99" t="s">
        <v>1629</v>
      </c>
      <c r="E54" s="99" t="s">
        <v>175</v>
      </c>
      <c r="F54" s="114">
        <v>43342</v>
      </c>
      <c r="G54" s="96">
        <v>1746977.66</v>
      </c>
      <c r="H54" s="98">
        <v>-0.68830000000000002</v>
      </c>
      <c r="I54" s="96">
        <v>-12.02445</v>
      </c>
      <c r="J54" s="97">
        <v>3.0810428931689329E-3</v>
      </c>
      <c r="K54" s="97">
        <f>I54/'סכום נכסי הקרן'!$C$42</f>
        <v>-1.9360577032389069E-5</v>
      </c>
    </row>
    <row r="55" spans="2:11" s="137" customFormat="1">
      <c r="B55" s="89" t="s">
        <v>1800</v>
      </c>
      <c r="C55" s="86" t="s">
        <v>1811</v>
      </c>
      <c r="D55" s="99" t="s">
        <v>1629</v>
      </c>
      <c r="E55" s="99" t="s">
        <v>175</v>
      </c>
      <c r="F55" s="114">
        <v>43383</v>
      </c>
      <c r="G55" s="96">
        <v>730860</v>
      </c>
      <c r="H55" s="98">
        <v>-2.1598999999999999</v>
      </c>
      <c r="I55" s="96">
        <v>-15.786040000000002</v>
      </c>
      <c r="J55" s="97">
        <v>4.0448807515753747E-3</v>
      </c>
      <c r="K55" s="97">
        <f>I55/'סכום נכסי הקרן'!$C$42</f>
        <v>-2.5417116247011312E-5</v>
      </c>
    </row>
    <row r="56" spans="2:11" s="137" customFormat="1">
      <c r="B56" s="89" t="s">
        <v>1800</v>
      </c>
      <c r="C56" s="86" t="s">
        <v>1812</v>
      </c>
      <c r="D56" s="99" t="s">
        <v>1629</v>
      </c>
      <c r="E56" s="99" t="s">
        <v>178</v>
      </c>
      <c r="F56" s="114">
        <v>43409</v>
      </c>
      <c r="G56" s="96">
        <v>982598.17</v>
      </c>
      <c r="H56" s="98">
        <v>1.8097000000000001</v>
      </c>
      <c r="I56" s="96">
        <v>17.782209999999999</v>
      </c>
      <c r="J56" s="97">
        <v>-4.5563623904076719E-3</v>
      </c>
      <c r="K56" s="97">
        <f>I56/'סכום נכסי הקרן'!$C$42</f>
        <v>2.8631151238611265E-5</v>
      </c>
    </row>
    <row r="57" spans="2:11" s="137" customFormat="1">
      <c r="B57" s="89" t="s">
        <v>1800</v>
      </c>
      <c r="C57" s="86" t="s">
        <v>1813</v>
      </c>
      <c r="D57" s="99" t="s">
        <v>1629</v>
      </c>
      <c r="E57" s="99" t="s">
        <v>175</v>
      </c>
      <c r="F57" s="114">
        <v>43375</v>
      </c>
      <c r="G57" s="96">
        <v>639110.31000000006</v>
      </c>
      <c r="H57" s="98">
        <v>6.0614999999999997</v>
      </c>
      <c r="I57" s="96">
        <v>38.739599999999996</v>
      </c>
      <c r="J57" s="97">
        <v>-9.926305923697731E-3</v>
      </c>
      <c r="K57" s="97">
        <f>I57/'סכום נכסי הקרן'!$C$42</f>
        <v>6.2374662458901614E-5</v>
      </c>
    </row>
    <row r="58" spans="2:11" s="137" customFormat="1">
      <c r="B58" s="89" t="s">
        <v>1800</v>
      </c>
      <c r="C58" s="86" t="s">
        <v>1814</v>
      </c>
      <c r="D58" s="99" t="s">
        <v>1629</v>
      </c>
      <c r="E58" s="99" t="s">
        <v>175</v>
      </c>
      <c r="F58" s="114">
        <v>43412</v>
      </c>
      <c r="G58" s="96">
        <v>482960.46</v>
      </c>
      <c r="H58" s="98">
        <v>0.13020000000000001</v>
      </c>
      <c r="I58" s="96">
        <v>0.62861999999999996</v>
      </c>
      <c r="J58" s="97">
        <v>-1.6107224725487275E-4</v>
      </c>
      <c r="K58" s="97">
        <f>I58/'סכום נכסי הקרן'!$C$42</f>
        <v>1.0121415893533938E-6</v>
      </c>
    </row>
    <row r="59" spans="2:11" s="137" customFormat="1">
      <c r="B59" s="89" t="s">
        <v>1800</v>
      </c>
      <c r="C59" s="86" t="s">
        <v>1815</v>
      </c>
      <c r="D59" s="99" t="s">
        <v>1629</v>
      </c>
      <c r="E59" s="99" t="s">
        <v>177</v>
      </c>
      <c r="F59" s="114">
        <v>43348</v>
      </c>
      <c r="G59" s="96">
        <v>2251302.91</v>
      </c>
      <c r="H59" s="98">
        <v>2.1343000000000001</v>
      </c>
      <c r="I59" s="96">
        <v>48.049570000000003</v>
      </c>
      <c r="J59" s="97">
        <v>-1.2311813527298394E-2</v>
      </c>
      <c r="K59" s="97">
        <f>I59/'סכום נכסי הקרן'!$C$42</f>
        <v>7.7364652966095825E-5</v>
      </c>
    </row>
    <row r="60" spans="2:11" s="137" customFormat="1">
      <c r="B60" s="89" t="s">
        <v>1800</v>
      </c>
      <c r="C60" s="86" t="s">
        <v>1816</v>
      </c>
      <c r="D60" s="99" t="s">
        <v>1629</v>
      </c>
      <c r="E60" s="99" t="s">
        <v>178</v>
      </c>
      <c r="F60" s="114">
        <v>43360</v>
      </c>
      <c r="G60" s="96">
        <v>424763.84</v>
      </c>
      <c r="H60" s="98">
        <v>2.8001</v>
      </c>
      <c r="I60" s="96">
        <v>11.893709999999999</v>
      </c>
      <c r="J60" s="97">
        <v>-3.0475431865001948E-3</v>
      </c>
      <c r="K60" s="97">
        <f>I60/'סכום נכסי הקרן'!$C$42</f>
        <v>1.9150072448710433E-5</v>
      </c>
    </row>
    <row r="61" spans="2:11" s="137" customFormat="1">
      <c r="B61" s="89" t="s">
        <v>1800</v>
      </c>
      <c r="C61" s="86" t="s">
        <v>1817</v>
      </c>
      <c r="D61" s="99" t="s">
        <v>1629</v>
      </c>
      <c r="E61" s="99" t="s">
        <v>177</v>
      </c>
      <c r="F61" s="114">
        <v>43417</v>
      </c>
      <c r="G61" s="96">
        <v>955824.33</v>
      </c>
      <c r="H61" s="98">
        <v>-0.9133</v>
      </c>
      <c r="I61" s="96">
        <v>-8.7295099999999994</v>
      </c>
      <c r="J61" s="97">
        <v>2.2367754655179348E-3</v>
      </c>
      <c r="K61" s="97">
        <f>I61/'סכום נכסי הקרן'!$C$42</f>
        <v>-1.4055391374242539E-5</v>
      </c>
    </row>
    <row r="62" spans="2:11" s="137" customFormat="1">
      <c r="B62" s="89" t="s">
        <v>1800</v>
      </c>
      <c r="C62" s="86" t="s">
        <v>1818</v>
      </c>
      <c r="D62" s="99" t="s">
        <v>1629</v>
      </c>
      <c r="E62" s="99" t="s">
        <v>177</v>
      </c>
      <c r="F62" s="114">
        <v>43410</v>
      </c>
      <c r="G62" s="96">
        <v>3151796.27</v>
      </c>
      <c r="H62" s="98">
        <v>0.38979999999999998</v>
      </c>
      <c r="I62" s="96">
        <v>12.28514</v>
      </c>
      <c r="J62" s="97">
        <v>-3.1478398836192415E-3</v>
      </c>
      <c r="K62" s="97">
        <f>I62/'סכום נכסי הקרן'!$C$42</f>
        <v>1.9780314220083601E-5</v>
      </c>
    </row>
    <row r="63" spans="2:11" s="137" customFormat="1">
      <c r="B63" s="89" t="s">
        <v>1800</v>
      </c>
      <c r="C63" s="86" t="s">
        <v>1819</v>
      </c>
      <c r="D63" s="99" t="s">
        <v>1629</v>
      </c>
      <c r="E63" s="99" t="s">
        <v>177</v>
      </c>
      <c r="F63" s="114">
        <v>43370</v>
      </c>
      <c r="G63" s="96">
        <v>1421841.28</v>
      </c>
      <c r="H63" s="98">
        <v>2.8784999999999998</v>
      </c>
      <c r="I63" s="96">
        <v>40.927599999999998</v>
      </c>
      <c r="J63" s="97">
        <v>-1.0486940451701393E-2</v>
      </c>
      <c r="K63" s="97">
        <f>I63/'סכום נכסי הקרן'!$C$42</f>
        <v>6.5897563094429004E-5</v>
      </c>
    </row>
    <row r="64" spans="2:11" s="137" customFormat="1">
      <c r="B64" s="89" t="s">
        <v>1800</v>
      </c>
      <c r="C64" s="86" t="s">
        <v>1820</v>
      </c>
      <c r="D64" s="99" t="s">
        <v>1629</v>
      </c>
      <c r="E64" s="99" t="s">
        <v>177</v>
      </c>
      <c r="F64" s="114">
        <v>43402</v>
      </c>
      <c r="G64" s="96">
        <v>348510.03</v>
      </c>
      <c r="H64" s="98">
        <v>0.38929999999999998</v>
      </c>
      <c r="I64" s="96">
        <v>1.3568699999999998</v>
      </c>
      <c r="J64" s="97">
        <v>-3.476728391281206E-4</v>
      </c>
      <c r="K64" s="97">
        <f>I64/'סכום נכסי הקרן'!$C$42</f>
        <v>2.1846975252870402E-6</v>
      </c>
    </row>
    <row r="65" spans="2:11" s="137" customFormat="1">
      <c r="B65" s="89" t="s">
        <v>1800</v>
      </c>
      <c r="C65" s="86" t="s">
        <v>1821</v>
      </c>
      <c r="D65" s="99" t="s">
        <v>1629</v>
      </c>
      <c r="E65" s="99" t="s">
        <v>177</v>
      </c>
      <c r="F65" s="114">
        <v>43412</v>
      </c>
      <c r="G65" s="96">
        <v>2596194.62</v>
      </c>
      <c r="H65" s="98">
        <v>0.28170000000000001</v>
      </c>
      <c r="I65" s="96">
        <v>7.3141400000000001</v>
      </c>
      <c r="J65" s="97">
        <v>-1.8741130834792959E-3</v>
      </c>
      <c r="K65" s="97">
        <f>I65/'סכום נכסי הקרן'!$C$42</f>
        <v>1.1776502949879469E-5</v>
      </c>
    </row>
    <row r="66" spans="2:11" s="137" customFormat="1">
      <c r="B66" s="89" t="s">
        <v>1800</v>
      </c>
      <c r="C66" s="86" t="s">
        <v>1822</v>
      </c>
      <c r="D66" s="99" t="s">
        <v>1629</v>
      </c>
      <c r="E66" s="99" t="s">
        <v>175</v>
      </c>
      <c r="F66" s="114">
        <v>43377</v>
      </c>
      <c r="G66" s="96">
        <v>113754.5</v>
      </c>
      <c r="H66" s="98">
        <v>-0.21790000000000001</v>
      </c>
      <c r="I66" s="96">
        <v>-0.24791999999999997</v>
      </c>
      <c r="J66" s="97">
        <v>6.3524914160268599E-5</v>
      </c>
      <c r="K66" s="97">
        <f>I66/'סכום נכסי הקרן'!$C$42</f>
        <v>-3.9917619998169544E-7</v>
      </c>
    </row>
    <row r="67" spans="2:11" s="137" customFormat="1">
      <c r="B67" s="89" t="s">
        <v>1800</v>
      </c>
      <c r="C67" s="86" t="s">
        <v>1823</v>
      </c>
      <c r="D67" s="99" t="s">
        <v>1629</v>
      </c>
      <c r="E67" s="99" t="s">
        <v>175</v>
      </c>
      <c r="F67" s="114">
        <v>43405</v>
      </c>
      <c r="G67" s="96">
        <v>188476.41</v>
      </c>
      <c r="H67" s="98">
        <v>2.1065</v>
      </c>
      <c r="I67" s="96">
        <v>3.9702600000000001</v>
      </c>
      <c r="J67" s="97">
        <v>-1.0173056860840113E-3</v>
      </c>
      <c r="K67" s="97">
        <f>I67/'סכום נכסי הקרן'!$C$42</f>
        <v>6.3925189566768572E-6</v>
      </c>
    </row>
    <row r="68" spans="2:11" s="137" customFormat="1">
      <c r="B68" s="89" t="s">
        <v>1800</v>
      </c>
      <c r="C68" s="86" t="s">
        <v>1824</v>
      </c>
      <c r="D68" s="99" t="s">
        <v>1629</v>
      </c>
      <c r="E68" s="99" t="s">
        <v>175</v>
      </c>
      <c r="F68" s="114">
        <v>43409</v>
      </c>
      <c r="G68" s="96">
        <v>308900.15999999997</v>
      </c>
      <c r="H68" s="98">
        <v>2.3502000000000001</v>
      </c>
      <c r="I68" s="96">
        <v>7.2597299999999994</v>
      </c>
      <c r="J68" s="97">
        <v>-1.860171527415E-3</v>
      </c>
      <c r="K68" s="97">
        <f>I68/'סכום נכסי הקרן'!$C$42</f>
        <v>1.1688897363234568E-5</v>
      </c>
    </row>
    <row r="69" spans="2:11" s="137" customFormat="1">
      <c r="B69" s="89" t="s">
        <v>1800</v>
      </c>
      <c r="C69" s="86" t="s">
        <v>1825</v>
      </c>
      <c r="D69" s="99" t="s">
        <v>1629</v>
      </c>
      <c r="E69" s="99" t="s">
        <v>178</v>
      </c>
      <c r="F69" s="114">
        <v>43437</v>
      </c>
      <c r="G69" s="96">
        <v>412232.4</v>
      </c>
      <c r="H69" s="98">
        <v>0.31390000000000001</v>
      </c>
      <c r="I69" s="96">
        <v>1.29409</v>
      </c>
      <c r="J69" s="97">
        <v>-3.3158662538585837E-4</v>
      </c>
      <c r="K69" s="97">
        <f>I69/'סכום נכסי הקרן'!$C$42</f>
        <v>2.0836153946204919E-6</v>
      </c>
    </row>
    <row r="70" spans="2:11" s="137" customFormat="1">
      <c r="B70" s="89" t="s">
        <v>1800</v>
      </c>
      <c r="C70" s="86" t="s">
        <v>1826</v>
      </c>
      <c r="D70" s="99" t="s">
        <v>1629</v>
      </c>
      <c r="E70" s="99" t="s">
        <v>177</v>
      </c>
      <c r="F70" s="114">
        <v>43438</v>
      </c>
      <c r="G70" s="96">
        <v>858320</v>
      </c>
      <c r="H70" s="98">
        <v>0.17879999999999999</v>
      </c>
      <c r="I70" s="96">
        <v>1.5344</v>
      </c>
      <c r="J70" s="97">
        <v>-3.9316161781024589E-4</v>
      </c>
      <c r="K70" s="97">
        <f>I70/'סכום נכסי הקרן'!$C$42</f>
        <v>2.4705387272181087E-6</v>
      </c>
    </row>
    <row r="71" spans="2:11" s="137" customFormat="1">
      <c r="B71" s="89" t="s">
        <v>1800</v>
      </c>
      <c r="C71" s="86" t="s">
        <v>1827</v>
      </c>
      <c r="D71" s="99" t="s">
        <v>1629</v>
      </c>
      <c r="E71" s="99" t="s">
        <v>175</v>
      </c>
      <c r="F71" s="114">
        <v>43440</v>
      </c>
      <c r="G71" s="96">
        <v>682200</v>
      </c>
      <c r="H71" s="98">
        <v>2.1675</v>
      </c>
      <c r="I71" s="96">
        <v>14.786989999999999</v>
      </c>
      <c r="J71" s="97">
        <v>-3.7888926687590766E-3</v>
      </c>
      <c r="K71" s="97">
        <f>I71/'סכום נכסי הקרן'!$C$42</f>
        <v>2.3808545003901787E-5</v>
      </c>
    </row>
    <row r="72" spans="2:11" s="137" customFormat="1">
      <c r="B72" s="89" t="s">
        <v>1800</v>
      </c>
      <c r="C72" s="86" t="s">
        <v>1828</v>
      </c>
      <c r="D72" s="99" t="s">
        <v>1629</v>
      </c>
      <c r="E72" s="99" t="s">
        <v>175</v>
      </c>
      <c r="F72" s="114">
        <v>43451</v>
      </c>
      <c r="G72" s="96">
        <v>140586.73000000001</v>
      </c>
      <c r="H72" s="98">
        <v>-1.0012000000000001</v>
      </c>
      <c r="I72" s="96">
        <v>-1.4075599999999999</v>
      </c>
      <c r="J72" s="97">
        <v>3.606612140022091E-4</v>
      </c>
      <c r="K72" s="97">
        <f>I72/'סכום נכסי הקרן'!$C$42</f>
        <v>-2.2663135368112104E-6</v>
      </c>
    </row>
    <row r="73" spans="2:11" s="137" customFormat="1">
      <c r="B73" s="89" t="s">
        <v>1800</v>
      </c>
      <c r="C73" s="86" t="s">
        <v>1829</v>
      </c>
      <c r="D73" s="99" t="s">
        <v>1629</v>
      </c>
      <c r="E73" s="99" t="s">
        <v>177</v>
      </c>
      <c r="F73" s="114">
        <v>43461</v>
      </c>
      <c r="G73" s="96">
        <v>3047036</v>
      </c>
      <c r="H73" s="98">
        <v>0.21479999999999999</v>
      </c>
      <c r="I73" s="96">
        <v>6.54434</v>
      </c>
      <c r="J73" s="97">
        <v>-1.6768660726670388E-3</v>
      </c>
      <c r="K73" s="97">
        <f>I73/'סכום נכסי הקרן'!$C$42</f>
        <v>1.0537047324089259E-5</v>
      </c>
    </row>
    <row r="74" spans="2:11" s="137" customFormat="1">
      <c r="B74" s="85"/>
      <c r="C74" s="86"/>
      <c r="D74" s="86"/>
      <c r="E74" s="86"/>
      <c r="F74" s="86"/>
      <c r="G74" s="96"/>
      <c r="H74" s="98"/>
      <c r="I74" s="86"/>
      <c r="J74" s="97"/>
      <c r="K74" s="86"/>
    </row>
    <row r="75" spans="2:11" s="137" customFormat="1">
      <c r="B75" s="104" t="s">
        <v>239</v>
      </c>
      <c r="C75" s="84"/>
      <c r="D75" s="84"/>
      <c r="E75" s="84"/>
      <c r="F75" s="84"/>
      <c r="G75" s="93"/>
      <c r="H75" s="95"/>
      <c r="I75" s="93">
        <v>-7.3269099999999998</v>
      </c>
      <c r="J75" s="94">
        <v>1.8773851597693356E-3</v>
      </c>
      <c r="K75" s="94">
        <f>I75/'סכום נכסי הקרן'!$C$42</f>
        <v>-1.1797063937592306E-5</v>
      </c>
    </row>
    <row r="76" spans="2:11" s="137" customFormat="1">
      <c r="B76" s="89" t="s">
        <v>1949</v>
      </c>
      <c r="C76" s="86" t="s">
        <v>1830</v>
      </c>
      <c r="D76" s="99" t="s">
        <v>1629</v>
      </c>
      <c r="E76" s="99" t="s">
        <v>176</v>
      </c>
      <c r="F76" s="114">
        <v>43108</v>
      </c>
      <c r="G76" s="96">
        <v>338.42</v>
      </c>
      <c r="H76" s="98">
        <v>991.34950000000003</v>
      </c>
      <c r="I76" s="96">
        <v>-7.3269099999999998</v>
      </c>
      <c r="J76" s="97">
        <v>1.8773851597693356E-3</v>
      </c>
      <c r="K76" s="97">
        <f>I76/'סכום נכסי הקרן'!$C$42</f>
        <v>-1.1797063937592306E-5</v>
      </c>
    </row>
    <row r="77" spans="2:11" s="137" customFormat="1">
      <c r="B77" s="139"/>
    </row>
    <row r="78" spans="2:11" s="137" customFormat="1">
      <c r="B78" s="139"/>
    </row>
    <row r="79" spans="2:11" s="137" customFormat="1">
      <c r="B79" s="139"/>
    </row>
    <row r="80" spans="2:11" s="137" customFormat="1">
      <c r="B80" s="140" t="s">
        <v>265</v>
      </c>
    </row>
    <row r="81" spans="2:2" s="137" customFormat="1">
      <c r="B81" s="140" t="s">
        <v>123</v>
      </c>
    </row>
    <row r="82" spans="2:2" s="137" customFormat="1">
      <c r="B82" s="140" t="s">
        <v>248</v>
      </c>
    </row>
    <row r="83" spans="2:2" s="137" customFormat="1">
      <c r="B83" s="140" t="s">
        <v>256</v>
      </c>
    </row>
    <row r="84" spans="2:2" s="137" customFormat="1">
      <c r="B84" s="139"/>
    </row>
    <row r="85" spans="2:2" s="137" customFormat="1">
      <c r="B85" s="139"/>
    </row>
    <row r="86" spans="2:2" s="137" customFormat="1">
      <c r="B86" s="139"/>
    </row>
    <row r="87" spans="2:2" s="137" customFormat="1">
      <c r="B87" s="139"/>
    </row>
    <row r="88" spans="2:2" s="137" customFormat="1">
      <c r="B88" s="139"/>
    </row>
    <row r="89" spans="2:2" s="137" customFormat="1">
      <c r="B89" s="139"/>
    </row>
    <row r="90" spans="2:2" s="137" customFormat="1">
      <c r="B90" s="139"/>
    </row>
    <row r="91" spans="2:2" s="137" customFormat="1">
      <c r="B91" s="139"/>
    </row>
    <row r="92" spans="2:2" s="137" customFormat="1">
      <c r="B92" s="139"/>
    </row>
    <row r="93" spans="2:2" s="137" customFormat="1">
      <c r="B93" s="139"/>
    </row>
    <row r="94" spans="2:2" s="137" customFormat="1">
      <c r="B94" s="139"/>
    </row>
    <row r="95" spans="2:2" s="137" customFormat="1">
      <c r="B95" s="139"/>
    </row>
    <row r="96" spans="2:2" s="137" customFormat="1">
      <c r="B96" s="139"/>
    </row>
    <row r="97" spans="2:2" s="137" customFormat="1">
      <c r="B97" s="139"/>
    </row>
    <row r="98" spans="2:2" s="137" customFormat="1">
      <c r="B98" s="139"/>
    </row>
    <row r="99" spans="2:2" s="137" customFormat="1">
      <c r="B99" s="139"/>
    </row>
    <row r="100" spans="2:2" s="137" customFormat="1">
      <c r="B100" s="139"/>
    </row>
    <row r="101" spans="2:2" s="137" customFormat="1">
      <c r="B101" s="139"/>
    </row>
    <row r="102" spans="2:2" s="137" customFormat="1">
      <c r="B102" s="139"/>
    </row>
    <row r="103" spans="2:2" s="137" customFormat="1">
      <c r="B103" s="139"/>
    </row>
    <row r="104" spans="2:2" s="137" customFormat="1">
      <c r="B104" s="139"/>
    </row>
    <row r="105" spans="2:2" s="137" customFormat="1">
      <c r="B105" s="139"/>
    </row>
    <row r="106" spans="2:2" s="137" customFormat="1">
      <c r="B106" s="139"/>
    </row>
    <row r="107" spans="2:2" s="137" customFormat="1">
      <c r="B107" s="139"/>
    </row>
    <row r="108" spans="2:2" s="137" customFormat="1">
      <c r="B108" s="139"/>
    </row>
    <row r="109" spans="2:2" s="137" customFormat="1">
      <c r="B109" s="139"/>
    </row>
    <row r="110" spans="2:2" s="137" customFormat="1">
      <c r="B110" s="139"/>
    </row>
    <row r="111" spans="2:2" s="137" customFormat="1">
      <c r="B111" s="139"/>
    </row>
    <row r="112" spans="2:2" s="137" customFormat="1">
      <c r="B112" s="139"/>
    </row>
    <row r="113" spans="2:4" s="137" customFormat="1">
      <c r="B113" s="139"/>
    </row>
    <row r="114" spans="2:4" s="137" customFormat="1">
      <c r="B114" s="139"/>
    </row>
    <row r="115" spans="2:4" s="137" customFormat="1">
      <c r="B115" s="139"/>
    </row>
    <row r="116" spans="2:4">
      <c r="C116" s="1"/>
      <c r="D116" s="1"/>
    </row>
    <row r="117" spans="2:4">
      <c r="C117" s="1"/>
      <c r="D117" s="1"/>
    </row>
    <row r="118" spans="2:4">
      <c r="C118" s="1"/>
      <c r="D118" s="1"/>
    </row>
    <row r="119" spans="2:4">
      <c r="C119" s="1"/>
      <c r="D119" s="1"/>
    </row>
    <row r="120" spans="2:4">
      <c r="C120" s="1"/>
      <c r="D120" s="1"/>
    </row>
    <row r="121" spans="2:4">
      <c r="C121" s="1"/>
      <c r="D121" s="1"/>
    </row>
    <row r="122" spans="2:4">
      <c r="C122" s="1"/>
      <c r="D122" s="1"/>
    </row>
    <row r="123" spans="2:4">
      <c r="C123" s="1"/>
      <c r="D123" s="1"/>
    </row>
    <row r="124" spans="2:4">
      <c r="C124" s="1"/>
      <c r="D124" s="1"/>
    </row>
    <row r="125" spans="2:4">
      <c r="C125" s="1"/>
      <c r="D125" s="1"/>
    </row>
    <row r="126" spans="2:4">
      <c r="C126" s="1"/>
      <c r="D126" s="1"/>
    </row>
    <row r="127" spans="2:4">
      <c r="C127" s="1"/>
      <c r="D127" s="1"/>
    </row>
    <row r="128" spans="2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191</v>
      </c>
      <c r="C1" s="80" t="s" vm="1">
        <v>266</v>
      </c>
    </row>
    <row r="2" spans="2:78">
      <c r="B2" s="58" t="s">
        <v>190</v>
      </c>
      <c r="C2" s="80" t="s">
        <v>267</v>
      </c>
    </row>
    <row r="3" spans="2:78">
      <c r="B3" s="58" t="s">
        <v>192</v>
      </c>
      <c r="C3" s="80" t="s">
        <v>268</v>
      </c>
    </row>
    <row r="4" spans="2:78">
      <c r="B4" s="58" t="s">
        <v>193</v>
      </c>
      <c r="C4" s="80">
        <v>2145</v>
      </c>
    </row>
    <row r="6" spans="2:78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110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127</v>
      </c>
      <c r="C8" s="31" t="s">
        <v>48</v>
      </c>
      <c r="D8" s="31" t="s">
        <v>55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120</v>
      </c>
      <c r="O8" s="31" t="s">
        <v>64</v>
      </c>
      <c r="P8" s="31" t="s">
        <v>194</v>
      </c>
      <c r="Q8" s="32" t="s">
        <v>196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257</v>
      </c>
      <c r="M9" s="17"/>
      <c r="N9" s="17" t="s">
        <v>253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265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256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W181"/>
  <sheetViews>
    <sheetView rightToLeft="1" zoomScale="90" zoomScaleNormal="90" workbookViewId="0">
      <selection activeCell="B18" sqref="B18"/>
    </sheetView>
  </sheetViews>
  <sheetFormatPr defaultColWidth="9.140625" defaultRowHeight="18"/>
  <cols>
    <col min="1" max="1" width="15.425781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8" t="s">
        <v>191</v>
      </c>
      <c r="C1" s="80" t="s" vm="1">
        <v>266</v>
      </c>
    </row>
    <row r="2" spans="2:49">
      <c r="B2" s="58" t="s">
        <v>190</v>
      </c>
      <c r="C2" s="80" t="s">
        <v>267</v>
      </c>
    </row>
    <row r="3" spans="2:49">
      <c r="B3" s="58" t="s">
        <v>192</v>
      </c>
      <c r="C3" s="80" t="s">
        <v>268</v>
      </c>
    </row>
    <row r="4" spans="2:49">
      <c r="B4" s="58" t="s">
        <v>193</v>
      </c>
      <c r="C4" s="80">
        <v>2145</v>
      </c>
    </row>
    <row r="6" spans="2:49" ht="26.25" customHeight="1">
      <c r="B6" s="163" t="s">
        <v>223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49" s="3" customFormat="1" ht="63">
      <c r="B7" s="23" t="s">
        <v>127</v>
      </c>
      <c r="C7" s="31" t="s">
        <v>235</v>
      </c>
      <c r="D7" s="31" t="s">
        <v>48</v>
      </c>
      <c r="E7" s="31" t="s">
        <v>128</v>
      </c>
      <c r="F7" s="31" t="s">
        <v>15</v>
      </c>
      <c r="G7" s="31" t="s">
        <v>112</v>
      </c>
      <c r="H7" s="31" t="s">
        <v>71</v>
      </c>
      <c r="I7" s="31" t="s">
        <v>18</v>
      </c>
      <c r="J7" s="31" t="s">
        <v>111</v>
      </c>
      <c r="K7" s="14" t="s">
        <v>36</v>
      </c>
      <c r="L7" s="73" t="s">
        <v>19</v>
      </c>
      <c r="M7" s="31" t="s">
        <v>250</v>
      </c>
      <c r="N7" s="31" t="s">
        <v>249</v>
      </c>
      <c r="O7" s="31" t="s">
        <v>120</v>
      </c>
      <c r="P7" s="31" t="s">
        <v>194</v>
      </c>
      <c r="Q7" s="32" t="s">
        <v>196</v>
      </c>
      <c r="R7" s="1"/>
      <c r="AV7" s="3" t="s">
        <v>174</v>
      </c>
      <c r="AW7" s="3" t="s">
        <v>176</v>
      </c>
    </row>
    <row r="8" spans="2:49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257</v>
      </c>
      <c r="N8" s="17"/>
      <c r="O8" s="17" t="s">
        <v>253</v>
      </c>
      <c r="P8" s="33" t="s">
        <v>20</v>
      </c>
      <c r="Q8" s="18" t="s">
        <v>20</v>
      </c>
      <c r="R8" s="1"/>
      <c r="AV8" s="3" t="s">
        <v>172</v>
      </c>
      <c r="AW8" s="3" t="s">
        <v>175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  <c r="R9" s="1"/>
      <c r="AV9" s="4" t="s">
        <v>173</v>
      </c>
      <c r="AW9" s="4" t="s">
        <v>177</v>
      </c>
    </row>
    <row r="10" spans="2:49" s="136" customFormat="1" ht="18" customHeight="1">
      <c r="B10" s="81" t="s">
        <v>42</v>
      </c>
      <c r="C10" s="82"/>
      <c r="D10" s="82"/>
      <c r="E10" s="82"/>
      <c r="F10" s="82"/>
      <c r="G10" s="82"/>
      <c r="H10" s="82"/>
      <c r="I10" s="90">
        <v>5.3867342065811394</v>
      </c>
      <c r="J10" s="82"/>
      <c r="K10" s="82"/>
      <c r="L10" s="105">
        <v>3.4336375594191441E-2</v>
      </c>
      <c r="M10" s="90"/>
      <c r="N10" s="92"/>
      <c r="O10" s="90">
        <f>O11+O167</f>
        <v>32382.364929999992</v>
      </c>
      <c r="P10" s="91">
        <f>O10/$O$10</f>
        <v>1</v>
      </c>
      <c r="Q10" s="91">
        <f>O10/'סכום נכסי הקרן'!$C$42</f>
        <v>5.2138872939568891E-2</v>
      </c>
      <c r="R10" s="137"/>
      <c r="AV10" s="137" t="s">
        <v>28</v>
      </c>
      <c r="AW10" s="136" t="s">
        <v>178</v>
      </c>
    </row>
    <row r="11" spans="2:49" s="137" customFormat="1" ht="21.75" customHeight="1">
      <c r="B11" s="83" t="s">
        <v>40</v>
      </c>
      <c r="C11" s="84"/>
      <c r="D11" s="84"/>
      <c r="E11" s="84"/>
      <c r="F11" s="84"/>
      <c r="G11" s="84"/>
      <c r="H11" s="84"/>
      <c r="I11" s="93">
        <v>5.4374774033909086</v>
      </c>
      <c r="J11" s="84"/>
      <c r="K11" s="84"/>
      <c r="L11" s="106">
        <v>3.2203746448800301E-2</v>
      </c>
      <c r="M11" s="93"/>
      <c r="N11" s="95"/>
      <c r="O11" s="93">
        <f>O12+O27+O163</f>
        <v>29839.957339999994</v>
      </c>
      <c r="P11" s="94">
        <f t="shared" ref="P11:P25" si="0">O11/$O$10</f>
        <v>0.92148789640608875</v>
      </c>
      <c r="Q11" s="94">
        <f>O11/'סכום נכסי הקרן'!$C$42</f>
        <v>4.804534034606768E-2</v>
      </c>
      <c r="AW11" s="137" t="s">
        <v>184</v>
      </c>
    </row>
    <row r="12" spans="2:49" s="137" customFormat="1">
      <c r="B12" s="104" t="s">
        <v>37</v>
      </c>
      <c r="C12" s="84"/>
      <c r="D12" s="84"/>
      <c r="E12" s="84"/>
      <c r="F12" s="84"/>
      <c r="G12" s="84"/>
      <c r="H12" s="84"/>
      <c r="I12" s="93">
        <v>8.4018685856277333</v>
      </c>
      <c r="J12" s="84"/>
      <c r="K12" s="84"/>
      <c r="L12" s="106">
        <v>3.3382977097419435E-2</v>
      </c>
      <c r="M12" s="93"/>
      <c r="N12" s="95"/>
      <c r="O12" s="93">
        <f>SUM(O13:O25)</f>
        <v>6904.6047100000014</v>
      </c>
      <c r="P12" s="94">
        <f t="shared" si="0"/>
        <v>0.21322113826230674</v>
      </c>
      <c r="Q12" s="94">
        <f>O12/'סכום נכסי הקרן'!$C$42</f>
        <v>1.1117109835888662E-2</v>
      </c>
      <c r="AW12" s="137" t="s">
        <v>179</v>
      </c>
    </row>
    <row r="13" spans="2:49" s="137" customFormat="1">
      <c r="B13" s="89" t="s">
        <v>1950</v>
      </c>
      <c r="C13" s="99" t="s">
        <v>1884</v>
      </c>
      <c r="D13" s="86">
        <v>6028</v>
      </c>
      <c r="E13" s="86"/>
      <c r="F13" s="86" t="s">
        <v>1601</v>
      </c>
      <c r="G13" s="114">
        <v>43100</v>
      </c>
      <c r="H13" s="86"/>
      <c r="I13" s="96">
        <v>9.3099999999999987</v>
      </c>
      <c r="J13" s="99" t="s">
        <v>176</v>
      </c>
      <c r="K13" s="100">
        <v>4.7799999999999995E-2</v>
      </c>
      <c r="L13" s="100">
        <v>4.7799999999999995E-2</v>
      </c>
      <c r="M13" s="96">
        <v>237481.11</v>
      </c>
      <c r="N13" s="98">
        <v>101.36</v>
      </c>
      <c r="O13" s="96">
        <v>240.71084999999999</v>
      </c>
      <c r="P13" s="97">
        <f t="shared" si="0"/>
        <v>7.4333931607631987E-3</v>
      </c>
      <c r="Q13" s="97">
        <f>O13/'סכום נכסי הקרן'!$C$42</f>
        <v>3.8756874151889281E-4</v>
      </c>
      <c r="AW13" s="137" t="s">
        <v>180</v>
      </c>
    </row>
    <row r="14" spans="2:49" s="137" customFormat="1">
      <c r="B14" s="89" t="s">
        <v>1950</v>
      </c>
      <c r="C14" s="99" t="s">
        <v>1884</v>
      </c>
      <c r="D14" s="86">
        <v>5212</v>
      </c>
      <c r="E14" s="86"/>
      <c r="F14" s="86" t="s">
        <v>1601</v>
      </c>
      <c r="G14" s="114">
        <v>42643</v>
      </c>
      <c r="H14" s="86"/>
      <c r="I14" s="96">
        <v>8.35</v>
      </c>
      <c r="J14" s="99" t="s">
        <v>176</v>
      </c>
      <c r="K14" s="100">
        <v>3.4499999999999996E-2</v>
      </c>
      <c r="L14" s="100">
        <v>3.4499999999999996E-2</v>
      </c>
      <c r="M14" s="96">
        <v>536541.72</v>
      </c>
      <c r="N14" s="98">
        <v>98.35</v>
      </c>
      <c r="O14" s="96">
        <v>527.68878000000007</v>
      </c>
      <c r="P14" s="97">
        <f t="shared" si="0"/>
        <v>1.6295560288468413E-2</v>
      </c>
      <c r="Q14" s="97">
        <f>O14/'סכום נכסי הקרן'!$C$42</f>
        <v>8.4963214735953908E-4</v>
      </c>
      <c r="AW14" s="137" t="s">
        <v>181</v>
      </c>
    </row>
    <row r="15" spans="2:49" s="137" customFormat="1">
      <c r="B15" s="89" t="s">
        <v>1950</v>
      </c>
      <c r="C15" s="99" t="s">
        <v>1884</v>
      </c>
      <c r="D15" s="86">
        <v>5211</v>
      </c>
      <c r="E15" s="86"/>
      <c r="F15" s="86" t="s">
        <v>1601</v>
      </c>
      <c r="G15" s="114">
        <v>42643</v>
      </c>
      <c r="H15" s="86"/>
      <c r="I15" s="96">
        <v>5.89</v>
      </c>
      <c r="J15" s="99" t="s">
        <v>176</v>
      </c>
      <c r="K15" s="100">
        <v>3.5299999999999998E-2</v>
      </c>
      <c r="L15" s="100">
        <v>3.5299999999999998E-2</v>
      </c>
      <c r="M15" s="96">
        <v>540731.1</v>
      </c>
      <c r="N15" s="98">
        <v>101.96</v>
      </c>
      <c r="O15" s="96">
        <v>551.32943</v>
      </c>
      <c r="P15" s="97">
        <f t="shared" si="0"/>
        <v>1.7025607338802852E-2</v>
      </c>
      <c r="Q15" s="97">
        <f>O15/'סכום נכסי הקרן'!$C$42</f>
        <v>8.8769597775683359E-4</v>
      </c>
      <c r="AW15" s="137" t="s">
        <v>183</v>
      </c>
    </row>
    <row r="16" spans="2:49" s="137" customFormat="1">
      <c r="B16" s="89" t="s">
        <v>1950</v>
      </c>
      <c r="C16" s="99" t="s">
        <v>1884</v>
      </c>
      <c r="D16" s="86">
        <v>6027</v>
      </c>
      <c r="E16" s="86"/>
      <c r="F16" s="86" t="s">
        <v>1601</v>
      </c>
      <c r="G16" s="114">
        <v>43100</v>
      </c>
      <c r="H16" s="86"/>
      <c r="I16" s="96">
        <v>9.7200000000000006</v>
      </c>
      <c r="J16" s="99" t="s">
        <v>176</v>
      </c>
      <c r="K16" s="100">
        <v>3.4499999999999996E-2</v>
      </c>
      <c r="L16" s="100">
        <v>3.4499999999999996E-2</v>
      </c>
      <c r="M16" s="96">
        <v>890794.02</v>
      </c>
      <c r="N16" s="98">
        <v>99.81</v>
      </c>
      <c r="O16" s="96">
        <f>889.10151-0.04</f>
        <v>889.06151</v>
      </c>
      <c r="P16" s="97">
        <f t="shared" si="0"/>
        <v>2.7455113668253019E-2</v>
      </c>
      <c r="Q16" s="97">
        <f>O16/'סכום נכסי הקרן'!$C$42</f>
        <v>1.4314786830904654E-3</v>
      </c>
      <c r="AW16" s="137" t="s">
        <v>182</v>
      </c>
    </row>
    <row r="17" spans="1:49" s="137" customFormat="1">
      <c r="B17" s="89" t="s">
        <v>1950</v>
      </c>
      <c r="C17" s="99" t="s">
        <v>1884</v>
      </c>
      <c r="D17" s="86">
        <v>5025</v>
      </c>
      <c r="E17" s="86"/>
      <c r="F17" s="86" t="s">
        <v>1601</v>
      </c>
      <c r="G17" s="114">
        <v>42551</v>
      </c>
      <c r="H17" s="86"/>
      <c r="I17" s="96">
        <v>9.2200000000000006</v>
      </c>
      <c r="J17" s="99" t="s">
        <v>176</v>
      </c>
      <c r="K17" s="100">
        <v>3.73E-2</v>
      </c>
      <c r="L17" s="100">
        <v>3.73E-2</v>
      </c>
      <c r="M17" s="96">
        <v>531677.92000000004</v>
      </c>
      <c r="N17" s="98">
        <v>96.76</v>
      </c>
      <c r="O17" s="96">
        <f>514.45156-0.01</f>
        <v>514.44155999999998</v>
      </c>
      <c r="P17" s="97">
        <f t="shared" si="0"/>
        <v>1.5886472810495874E-2</v>
      </c>
      <c r="Q17" s="97">
        <f>O17/'סכום נכסי הקרן'!$C$42</f>
        <v>8.2830278732436027E-4</v>
      </c>
      <c r="AW17" s="137" t="s">
        <v>185</v>
      </c>
    </row>
    <row r="18" spans="1:49" s="137" customFormat="1">
      <c r="B18" s="89" t="s">
        <v>1950</v>
      </c>
      <c r="C18" s="99" t="s">
        <v>1884</v>
      </c>
      <c r="D18" s="86">
        <v>5024</v>
      </c>
      <c r="E18" s="86"/>
      <c r="F18" s="86" t="s">
        <v>1601</v>
      </c>
      <c r="G18" s="114">
        <v>42551</v>
      </c>
      <c r="H18" s="86"/>
      <c r="I18" s="96">
        <v>7</v>
      </c>
      <c r="J18" s="99" t="s">
        <v>176</v>
      </c>
      <c r="K18" s="100">
        <v>3.8899999999999997E-2</v>
      </c>
      <c r="L18" s="100">
        <v>3.8899999999999997E-2</v>
      </c>
      <c r="M18" s="96">
        <v>431126.95</v>
      </c>
      <c r="N18" s="98">
        <v>103.46</v>
      </c>
      <c r="O18" s="96">
        <v>446.04394000000002</v>
      </c>
      <c r="P18" s="97">
        <f t="shared" si="0"/>
        <v>1.3774285508924382E-2</v>
      </c>
      <c r="Q18" s="97">
        <f>O18/'סכום נכסי הקרן'!$C$42</f>
        <v>7.1817572198315343E-4</v>
      </c>
      <c r="AW18" s="137" t="s">
        <v>186</v>
      </c>
    </row>
    <row r="19" spans="1:49" s="137" customFormat="1">
      <c r="B19" s="89" t="s">
        <v>1950</v>
      </c>
      <c r="C19" s="99" t="s">
        <v>1884</v>
      </c>
      <c r="D19" s="86">
        <v>6026</v>
      </c>
      <c r="E19" s="86"/>
      <c r="F19" s="86" t="s">
        <v>1601</v>
      </c>
      <c r="G19" s="114">
        <v>43100</v>
      </c>
      <c r="H19" s="86"/>
      <c r="I19" s="96">
        <v>7.76</v>
      </c>
      <c r="J19" s="99" t="s">
        <v>176</v>
      </c>
      <c r="K19" s="100">
        <v>3.5900000000000001E-2</v>
      </c>
      <c r="L19" s="100">
        <v>3.5900000000000001E-2</v>
      </c>
      <c r="M19" s="96">
        <v>1222825.92</v>
      </c>
      <c r="N19" s="98">
        <v>101.65</v>
      </c>
      <c r="O19" s="96">
        <v>1243.0025500000002</v>
      </c>
      <c r="P19" s="97">
        <f t="shared" si="0"/>
        <v>3.838516898586506E-2</v>
      </c>
      <c r="Q19" s="97">
        <f>O19/'סכום נכסי הקרן'!$C$42</f>
        <v>2.0013594485178989E-3</v>
      </c>
      <c r="AW19" s="137" t="s">
        <v>187</v>
      </c>
    </row>
    <row r="20" spans="1:49" s="137" customFormat="1">
      <c r="B20" s="89" t="s">
        <v>1950</v>
      </c>
      <c r="C20" s="99" t="s">
        <v>1884</v>
      </c>
      <c r="D20" s="86">
        <v>5023</v>
      </c>
      <c r="E20" s="86"/>
      <c r="F20" s="86" t="s">
        <v>1601</v>
      </c>
      <c r="G20" s="114">
        <v>42551</v>
      </c>
      <c r="H20" s="86"/>
      <c r="I20" s="96">
        <v>9.5599999999999987</v>
      </c>
      <c r="J20" s="99" t="s">
        <v>176</v>
      </c>
      <c r="K20" s="100">
        <v>3.15E-2</v>
      </c>
      <c r="L20" s="100">
        <v>3.15E-2</v>
      </c>
      <c r="M20" s="96">
        <v>476868.04</v>
      </c>
      <c r="N20" s="98">
        <v>97.63</v>
      </c>
      <c r="O20" s="96">
        <f>465.56606-0.01</f>
        <v>465.55606</v>
      </c>
      <c r="P20" s="97">
        <f t="shared" si="0"/>
        <v>1.4376839400284039E-2</v>
      </c>
      <c r="Q20" s="97">
        <f>O20/'סכום נכסי הקרן'!$C$42</f>
        <v>7.4959220276399731E-4</v>
      </c>
      <c r="AW20" s="137" t="s">
        <v>188</v>
      </c>
    </row>
    <row r="21" spans="1:49" s="137" customFormat="1">
      <c r="B21" s="89" t="s">
        <v>1950</v>
      </c>
      <c r="C21" s="99" t="s">
        <v>1884</v>
      </c>
      <c r="D21" s="86">
        <v>5210</v>
      </c>
      <c r="E21" s="86"/>
      <c r="F21" s="86" t="s">
        <v>1601</v>
      </c>
      <c r="G21" s="114">
        <v>42643</v>
      </c>
      <c r="H21" s="86"/>
      <c r="I21" s="96">
        <v>8.8199999999999985</v>
      </c>
      <c r="J21" s="99" t="s">
        <v>176</v>
      </c>
      <c r="K21" s="100">
        <v>2.3900000000000001E-2</v>
      </c>
      <c r="L21" s="100">
        <v>2.3900000000000001E-2</v>
      </c>
      <c r="M21" s="96">
        <v>391414.63</v>
      </c>
      <c r="N21" s="98">
        <v>103.7</v>
      </c>
      <c r="O21" s="96">
        <v>405.89678999999995</v>
      </c>
      <c r="P21" s="97">
        <f t="shared" si="0"/>
        <v>1.2534501135955176E-2</v>
      </c>
      <c r="Q21" s="97">
        <f>O21/'סכום נכסי הקרן'!$C$42</f>
        <v>6.5353476208844887E-4</v>
      </c>
      <c r="AW21" s="137" t="s">
        <v>189</v>
      </c>
    </row>
    <row r="22" spans="1:49" s="137" customFormat="1">
      <c r="B22" s="89" t="s">
        <v>1950</v>
      </c>
      <c r="C22" s="99" t="s">
        <v>1884</v>
      </c>
      <c r="D22" s="86">
        <v>6025</v>
      </c>
      <c r="E22" s="86"/>
      <c r="F22" s="86" t="s">
        <v>1601</v>
      </c>
      <c r="G22" s="114">
        <v>43100</v>
      </c>
      <c r="H22" s="86"/>
      <c r="I22" s="96">
        <v>9.6599999999999984</v>
      </c>
      <c r="J22" s="99" t="s">
        <v>176</v>
      </c>
      <c r="K22" s="100">
        <v>3.4799999999999998E-2</v>
      </c>
      <c r="L22" s="100">
        <v>3.4799999999999998E-2</v>
      </c>
      <c r="M22" s="96">
        <v>502312</v>
      </c>
      <c r="N22" s="98">
        <v>105.75</v>
      </c>
      <c r="O22" s="96">
        <f>531.19488-0.04</f>
        <v>531.15488000000005</v>
      </c>
      <c r="P22" s="97">
        <f t="shared" si="0"/>
        <v>1.6402596942755168E-2</v>
      </c>
      <c r="Q22" s="97">
        <f>O22/'סכום נכסי הקרן'!$C$42</f>
        <v>8.5521291787727283E-4</v>
      </c>
      <c r="AW22" s="137" t="s">
        <v>28</v>
      </c>
    </row>
    <row r="23" spans="1:49" s="137" customFormat="1">
      <c r="B23" s="89" t="s">
        <v>1950</v>
      </c>
      <c r="C23" s="99" t="s">
        <v>1884</v>
      </c>
      <c r="D23" s="86">
        <v>5022</v>
      </c>
      <c r="E23" s="86"/>
      <c r="F23" s="86" t="s">
        <v>1601</v>
      </c>
      <c r="G23" s="114">
        <v>42551</v>
      </c>
      <c r="H23" s="86"/>
      <c r="I23" s="96">
        <v>8.15</v>
      </c>
      <c r="J23" s="99" t="s">
        <v>176</v>
      </c>
      <c r="K23" s="100">
        <v>2.76E-2</v>
      </c>
      <c r="L23" s="100">
        <v>2.76E-2</v>
      </c>
      <c r="M23" s="96">
        <v>353624.92</v>
      </c>
      <c r="N23" s="98">
        <v>100.78</v>
      </c>
      <c r="O23" s="96">
        <f>356.38311-0.01</f>
        <v>356.37311</v>
      </c>
      <c r="P23" s="97">
        <f t="shared" si="0"/>
        <v>1.1005160085446547E-2</v>
      </c>
      <c r="Q23" s="97">
        <f>O23/'סכום נכסי הקרן'!$C$42</f>
        <v>5.7379664337471267E-4</v>
      </c>
    </row>
    <row r="24" spans="1:49" s="137" customFormat="1">
      <c r="B24" s="89" t="s">
        <v>1950</v>
      </c>
      <c r="C24" s="99" t="s">
        <v>1884</v>
      </c>
      <c r="D24" s="86">
        <v>6024</v>
      </c>
      <c r="E24" s="86"/>
      <c r="F24" s="86" t="s">
        <v>1601</v>
      </c>
      <c r="G24" s="114">
        <v>43100</v>
      </c>
      <c r="H24" s="86"/>
      <c r="I24" s="96">
        <v>8.8999999999999986</v>
      </c>
      <c r="J24" s="99" t="s">
        <v>176</v>
      </c>
      <c r="K24" s="100">
        <v>2.2100000000000005E-2</v>
      </c>
      <c r="L24" s="100">
        <v>2.2100000000000005E-2</v>
      </c>
      <c r="M24" s="96">
        <v>398009.56</v>
      </c>
      <c r="N24" s="98">
        <v>105.66</v>
      </c>
      <c r="O24" s="96">
        <f>420.53693-0.05</f>
        <v>420.48692999999997</v>
      </c>
      <c r="P24" s="97">
        <f t="shared" si="0"/>
        <v>1.2985059334268953E-2</v>
      </c>
      <c r="Q24" s="97">
        <f>O24/'סכום נכסי הקרן'!$C$42</f>
        <v>6.7702635874221189E-4</v>
      </c>
    </row>
    <row r="25" spans="1:49" s="137" customFormat="1">
      <c r="B25" s="89" t="s">
        <v>1950</v>
      </c>
      <c r="C25" s="99" t="s">
        <v>1884</v>
      </c>
      <c r="D25" s="86">
        <v>5209</v>
      </c>
      <c r="E25" s="86"/>
      <c r="F25" s="86" t="s">
        <v>1601</v>
      </c>
      <c r="G25" s="114">
        <v>42643</v>
      </c>
      <c r="H25" s="86"/>
      <c r="I25" s="96">
        <v>6.89</v>
      </c>
      <c r="J25" s="99" t="s">
        <v>176</v>
      </c>
      <c r="K25" s="100">
        <v>2.4E-2</v>
      </c>
      <c r="L25" s="100">
        <v>2.4E-2</v>
      </c>
      <c r="M25" s="96">
        <v>305615.15000000002</v>
      </c>
      <c r="N25" s="98">
        <v>102.37</v>
      </c>
      <c r="O25" s="96">
        <v>312.85831999999999</v>
      </c>
      <c r="P25" s="97">
        <f t="shared" si="0"/>
        <v>9.6613796020240221E-3</v>
      </c>
      <c r="Q25" s="97">
        <f>O25/'סכום נכסי הקרן'!$C$42</f>
        <v>5.0373344349087317E-4</v>
      </c>
    </row>
    <row r="26" spans="1:49" s="137" customFormat="1"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96"/>
      <c r="N26" s="98"/>
      <c r="O26" s="86"/>
      <c r="P26" s="97"/>
      <c r="Q26" s="86"/>
    </row>
    <row r="27" spans="1:49" s="137" customFormat="1">
      <c r="A27" s="146"/>
      <c r="B27" s="104" t="s">
        <v>39</v>
      </c>
      <c r="C27" s="84"/>
      <c r="D27" s="84"/>
      <c r="E27" s="84"/>
      <c r="F27" s="84"/>
      <c r="G27" s="84"/>
      <c r="H27" s="84"/>
      <c r="I27" s="93">
        <v>4.5792164284836971</v>
      </c>
      <c r="J27" s="84"/>
      <c r="K27" s="84"/>
      <c r="L27" s="106">
        <v>3.1942607915716299E-2</v>
      </c>
      <c r="M27" s="93"/>
      <c r="N27" s="95"/>
      <c r="O27" s="93">
        <f>SUM(O28:O161)</f>
        <v>22747.27557999999</v>
      </c>
      <c r="P27" s="94">
        <f t="shared" ref="P27:P94" si="1">O27/$O$10</f>
        <v>0.70245874966736088</v>
      </c>
      <c r="Q27" s="94">
        <f>O27/'סכום נכסי הקרן'!$C$42</f>
        <v>3.6625407494194961E-2</v>
      </c>
    </row>
    <row r="28" spans="1:49" s="137" customFormat="1">
      <c r="A28" s="146"/>
      <c r="B28" s="89" t="s">
        <v>1951</v>
      </c>
      <c r="C28" s="99" t="s">
        <v>1883</v>
      </c>
      <c r="D28" s="86">
        <v>90148620</v>
      </c>
      <c r="E28" s="86"/>
      <c r="F28" s="86" t="s">
        <v>363</v>
      </c>
      <c r="G28" s="114">
        <v>42368</v>
      </c>
      <c r="H28" s="86" t="s">
        <v>378</v>
      </c>
      <c r="I28" s="96">
        <v>9.509999999999998</v>
      </c>
      <c r="J28" s="99" t="s">
        <v>176</v>
      </c>
      <c r="K28" s="100">
        <v>3.1699999999999999E-2</v>
      </c>
      <c r="L28" s="100">
        <v>2.5399999999999995E-2</v>
      </c>
      <c r="M28" s="96">
        <v>63532.58</v>
      </c>
      <c r="N28" s="98">
        <v>107.64</v>
      </c>
      <c r="O28" s="96">
        <v>68.38646</v>
      </c>
      <c r="P28" s="97">
        <f t="shared" si="1"/>
        <v>2.1118426695464956E-3</v>
      </c>
      <c r="Q28" s="97">
        <f>O28/'סכום נכסי הקרן'!$C$42</f>
        <v>1.101090966158447E-4</v>
      </c>
    </row>
    <row r="29" spans="1:49" s="137" customFormat="1">
      <c r="A29" s="146"/>
      <c r="B29" s="89" t="s">
        <v>1951</v>
      </c>
      <c r="C29" s="99" t="s">
        <v>1883</v>
      </c>
      <c r="D29" s="86">
        <v>90148621</v>
      </c>
      <c r="E29" s="86"/>
      <c r="F29" s="86" t="s">
        <v>363</v>
      </c>
      <c r="G29" s="114">
        <v>42388</v>
      </c>
      <c r="H29" s="86" t="s">
        <v>378</v>
      </c>
      <c r="I29" s="96">
        <v>9.49</v>
      </c>
      <c r="J29" s="99" t="s">
        <v>176</v>
      </c>
      <c r="K29" s="100">
        <v>3.1899999999999998E-2</v>
      </c>
      <c r="L29" s="100">
        <v>2.5399999999999999E-2</v>
      </c>
      <c r="M29" s="96">
        <v>88945.600000000006</v>
      </c>
      <c r="N29" s="98">
        <v>107.91</v>
      </c>
      <c r="O29" s="96">
        <v>95.981189999999998</v>
      </c>
      <c r="P29" s="97">
        <f t="shared" si="1"/>
        <v>2.9639956873897173E-3</v>
      </c>
      <c r="Q29" s="97">
        <f>O29/'סכום נכסי הקרן'!$C$42</f>
        <v>1.5453939453824263E-4</v>
      </c>
    </row>
    <row r="30" spans="1:49" s="137" customFormat="1">
      <c r="A30" s="146"/>
      <c r="B30" s="89" t="s">
        <v>1951</v>
      </c>
      <c r="C30" s="99" t="s">
        <v>1883</v>
      </c>
      <c r="D30" s="86">
        <v>90148622</v>
      </c>
      <c r="E30" s="86"/>
      <c r="F30" s="86" t="s">
        <v>363</v>
      </c>
      <c r="G30" s="114">
        <v>42509</v>
      </c>
      <c r="H30" s="86" t="s">
        <v>378</v>
      </c>
      <c r="I30" s="96">
        <v>9.58</v>
      </c>
      <c r="J30" s="99" t="s">
        <v>176</v>
      </c>
      <c r="K30" s="100">
        <v>2.7400000000000001E-2</v>
      </c>
      <c r="L30" s="100">
        <v>2.75E-2</v>
      </c>
      <c r="M30" s="96">
        <v>88945.600000000006</v>
      </c>
      <c r="N30" s="98">
        <v>102.12</v>
      </c>
      <c r="O30" s="96">
        <v>90.831249999999997</v>
      </c>
      <c r="P30" s="97">
        <f t="shared" si="1"/>
        <v>2.8049603602561838E-3</v>
      </c>
      <c r="Q30" s="97">
        <f>O30/'סכום נכסי הקרן'!$C$42</f>
        <v>1.4624747182392456E-4</v>
      </c>
    </row>
    <row r="31" spans="1:49" s="137" customFormat="1">
      <c r="A31" s="146"/>
      <c r="B31" s="89" t="s">
        <v>1951</v>
      </c>
      <c r="C31" s="99" t="s">
        <v>1883</v>
      </c>
      <c r="D31" s="86">
        <v>90148623</v>
      </c>
      <c r="E31" s="86"/>
      <c r="F31" s="86" t="s">
        <v>363</v>
      </c>
      <c r="G31" s="114">
        <v>42723</v>
      </c>
      <c r="H31" s="86" t="s">
        <v>378</v>
      </c>
      <c r="I31" s="96">
        <v>9.370000000000001</v>
      </c>
      <c r="J31" s="99" t="s">
        <v>176</v>
      </c>
      <c r="K31" s="100">
        <v>3.15E-2</v>
      </c>
      <c r="L31" s="100">
        <v>3.1400000000000004E-2</v>
      </c>
      <c r="M31" s="96">
        <v>12706.51</v>
      </c>
      <c r="N31" s="98">
        <v>101.96</v>
      </c>
      <c r="O31" s="96">
        <v>12.95557</v>
      </c>
      <c r="P31" s="97">
        <f t="shared" si="1"/>
        <v>4.0008103262395057E-4</v>
      </c>
      <c r="Q31" s="97">
        <f>O31/'סכום נכסי הקרן'!$C$42</f>
        <v>2.0859774125511674E-5</v>
      </c>
    </row>
    <row r="32" spans="1:49" s="137" customFormat="1">
      <c r="A32" s="146"/>
      <c r="B32" s="89" t="s">
        <v>1951</v>
      </c>
      <c r="C32" s="99" t="s">
        <v>1883</v>
      </c>
      <c r="D32" s="86">
        <v>90148624</v>
      </c>
      <c r="E32" s="86"/>
      <c r="F32" s="86" t="s">
        <v>363</v>
      </c>
      <c r="G32" s="114">
        <v>42918</v>
      </c>
      <c r="H32" s="86" t="s">
        <v>378</v>
      </c>
      <c r="I32" s="96">
        <v>9.2299999999999986</v>
      </c>
      <c r="J32" s="99" t="s">
        <v>176</v>
      </c>
      <c r="K32" s="100">
        <v>3.1899999999999998E-2</v>
      </c>
      <c r="L32" s="100">
        <v>3.6900000000000002E-2</v>
      </c>
      <c r="M32" s="96">
        <v>63532.58</v>
      </c>
      <c r="N32" s="98">
        <v>96.72</v>
      </c>
      <c r="O32" s="96">
        <v>61.448720000000002</v>
      </c>
      <c r="P32" s="97">
        <f t="shared" si="1"/>
        <v>1.8975982802007171E-3</v>
      </c>
      <c r="Q32" s="97">
        <f>O32/'סכום נכסי הקרן'!$C$42</f>
        <v>9.8938635621729641E-5</v>
      </c>
    </row>
    <row r="33" spans="1:17" s="137" customFormat="1">
      <c r="A33" s="146"/>
      <c r="B33" s="89" t="s">
        <v>1952</v>
      </c>
      <c r="C33" s="99" t="s">
        <v>1884</v>
      </c>
      <c r="D33" s="86">
        <v>507852</v>
      </c>
      <c r="E33" s="86"/>
      <c r="F33" s="86" t="s">
        <v>1885</v>
      </c>
      <c r="G33" s="114">
        <v>43185</v>
      </c>
      <c r="H33" s="86" t="s">
        <v>1878</v>
      </c>
      <c r="I33" s="96">
        <v>1.21</v>
      </c>
      <c r="J33" s="99" t="s">
        <v>175</v>
      </c>
      <c r="K33" s="100">
        <v>3.9134000000000002E-2</v>
      </c>
      <c r="L33" s="100">
        <v>4.24E-2</v>
      </c>
      <c r="M33" s="96">
        <v>489870</v>
      </c>
      <c r="N33" s="98">
        <v>99.73</v>
      </c>
      <c r="O33" s="96">
        <v>1831.0754999999999</v>
      </c>
      <c r="P33" s="97">
        <f t="shared" si="1"/>
        <v>5.6545453179784183E-2</v>
      </c>
      <c r="Q33" s="97">
        <f>O33/'סכום נכסי הקרן'!$C$42</f>
        <v>2.9482161986511095E-3</v>
      </c>
    </row>
    <row r="34" spans="1:17" s="137" customFormat="1">
      <c r="A34" s="146"/>
      <c r="B34" s="89" t="s">
        <v>1953</v>
      </c>
      <c r="C34" s="99" t="s">
        <v>1883</v>
      </c>
      <c r="D34" s="86">
        <v>90150400</v>
      </c>
      <c r="E34" s="86"/>
      <c r="F34" s="86" t="s">
        <v>392</v>
      </c>
      <c r="G34" s="114">
        <v>42229</v>
      </c>
      <c r="H34" s="86" t="s">
        <v>172</v>
      </c>
      <c r="I34" s="96">
        <v>4.2499999999999991</v>
      </c>
      <c r="J34" s="99" t="s">
        <v>175</v>
      </c>
      <c r="K34" s="100">
        <v>9.8519999999999996E-2</v>
      </c>
      <c r="L34" s="100">
        <v>4.2099999999999999E-2</v>
      </c>
      <c r="M34" s="96">
        <v>116069.37</v>
      </c>
      <c r="N34" s="98">
        <v>125.18</v>
      </c>
      <c r="O34" s="96">
        <v>544.56806000000006</v>
      </c>
      <c r="P34" s="97">
        <f t="shared" si="1"/>
        <v>1.6816809432454265E-2</v>
      </c>
      <c r="Q34" s="97">
        <f>O34/'סכום נכסי הקרן'!$C$42</f>
        <v>8.7680949024767653E-4</v>
      </c>
    </row>
    <row r="35" spans="1:17" s="137" customFormat="1">
      <c r="A35" s="146"/>
      <c r="B35" s="89" t="s">
        <v>1953</v>
      </c>
      <c r="C35" s="99" t="s">
        <v>1883</v>
      </c>
      <c r="D35" s="86">
        <v>90150520</v>
      </c>
      <c r="E35" s="86"/>
      <c r="F35" s="86" t="s">
        <v>392</v>
      </c>
      <c r="G35" s="114">
        <v>41274</v>
      </c>
      <c r="H35" s="86" t="s">
        <v>172</v>
      </c>
      <c r="I35" s="96">
        <v>4.2700000000000005</v>
      </c>
      <c r="J35" s="99" t="s">
        <v>176</v>
      </c>
      <c r="K35" s="100">
        <v>3.8450999999999999E-2</v>
      </c>
      <c r="L35" s="100">
        <v>1.1699999999999999E-2</v>
      </c>
      <c r="M35" s="96">
        <v>421158.85</v>
      </c>
      <c r="N35" s="98">
        <v>143.54</v>
      </c>
      <c r="O35" s="96">
        <v>604.53165999999999</v>
      </c>
      <c r="P35" s="97">
        <f t="shared" si="1"/>
        <v>1.8668545713285561E-2</v>
      </c>
      <c r="Q35" s="97">
        <f>O35/'סכום נכסי הקרן'!$C$42</f>
        <v>9.7335693291152926E-4</v>
      </c>
    </row>
    <row r="36" spans="1:17" s="137" customFormat="1">
      <c r="A36" s="146"/>
      <c r="B36" s="89" t="s">
        <v>1954</v>
      </c>
      <c r="C36" s="99" t="s">
        <v>1884</v>
      </c>
      <c r="D36" s="86">
        <v>455531</v>
      </c>
      <c r="E36" s="86"/>
      <c r="F36" s="86" t="s">
        <v>1885</v>
      </c>
      <c r="G36" s="114">
        <v>42723</v>
      </c>
      <c r="H36" s="86" t="s">
        <v>1878</v>
      </c>
      <c r="I36" s="96">
        <v>0.02</v>
      </c>
      <c r="J36" s="99" t="s">
        <v>176</v>
      </c>
      <c r="K36" s="100">
        <v>2.0119999999999999E-2</v>
      </c>
      <c r="L36" s="100">
        <v>1.7000000000000001E-2</v>
      </c>
      <c r="M36" s="96">
        <v>1214118.3999999999</v>
      </c>
      <c r="N36" s="98">
        <v>101.08</v>
      </c>
      <c r="O36" s="96">
        <v>1227.2308400000002</v>
      </c>
      <c r="P36" s="97">
        <f t="shared" si="1"/>
        <v>3.789812271749976E-2</v>
      </c>
      <c r="Q36" s="97">
        <f>O36/'סכום נכסי הקרן'!$C$42</f>
        <v>1.9759654050159094E-3</v>
      </c>
    </row>
    <row r="37" spans="1:17" s="137" customFormat="1">
      <c r="A37" s="146"/>
      <c r="B37" s="89" t="s">
        <v>1955</v>
      </c>
      <c r="C37" s="99" t="s">
        <v>1884</v>
      </c>
      <c r="D37" s="86">
        <v>14811160</v>
      </c>
      <c r="E37" s="86"/>
      <c r="F37" s="86" t="s">
        <v>1885</v>
      </c>
      <c r="G37" s="114">
        <v>42201</v>
      </c>
      <c r="H37" s="86" t="s">
        <v>1878</v>
      </c>
      <c r="I37" s="96">
        <v>7.16</v>
      </c>
      <c r="J37" s="99" t="s">
        <v>176</v>
      </c>
      <c r="K37" s="100">
        <v>4.2030000000000005E-2</v>
      </c>
      <c r="L37" s="100">
        <v>3.1400000000000004E-2</v>
      </c>
      <c r="M37" s="96">
        <v>34499.94</v>
      </c>
      <c r="N37" s="98">
        <v>109.48</v>
      </c>
      <c r="O37" s="96">
        <v>37.770530000000001</v>
      </c>
      <c r="P37" s="97">
        <f t="shared" si="1"/>
        <v>1.1663919569076392E-3</v>
      </c>
      <c r="Q37" s="97">
        <f>O37/'סכום נכסי הקרן'!$C$42</f>
        <v>6.0814362038942517E-5</v>
      </c>
    </row>
    <row r="38" spans="1:17" s="137" customFormat="1">
      <c r="A38" s="146"/>
      <c r="B38" s="89" t="s">
        <v>1956</v>
      </c>
      <c r="C38" s="99" t="s">
        <v>1883</v>
      </c>
      <c r="D38" s="86">
        <v>14760843</v>
      </c>
      <c r="E38" s="86"/>
      <c r="F38" s="86" t="s">
        <v>1885</v>
      </c>
      <c r="G38" s="114">
        <v>40742</v>
      </c>
      <c r="H38" s="86" t="s">
        <v>1878</v>
      </c>
      <c r="I38" s="96">
        <v>5.3000000000000007</v>
      </c>
      <c r="J38" s="99" t="s">
        <v>176</v>
      </c>
      <c r="K38" s="100">
        <v>4.4999999999999998E-2</v>
      </c>
      <c r="L38" s="100">
        <v>1.2100000000000001E-2</v>
      </c>
      <c r="M38" s="96">
        <v>438639.87</v>
      </c>
      <c r="N38" s="98">
        <v>123.62</v>
      </c>
      <c r="O38" s="96">
        <v>542.24662000000001</v>
      </c>
      <c r="P38" s="97">
        <f t="shared" si="1"/>
        <v>1.6745121030294068E-2</v>
      </c>
      <c r="Q38" s="97">
        <f>O38/'סכום נכסי הקרן'!$C$42</f>
        <v>8.7307173775620541E-4</v>
      </c>
    </row>
    <row r="39" spans="1:17" s="137" customFormat="1">
      <c r="A39" s="146"/>
      <c r="B39" s="89" t="s">
        <v>1957</v>
      </c>
      <c r="C39" s="99" t="s">
        <v>1883</v>
      </c>
      <c r="D39" s="86">
        <v>11898601</v>
      </c>
      <c r="E39" s="86"/>
      <c r="F39" s="86" t="s">
        <v>493</v>
      </c>
      <c r="G39" s="114">
        <v>43276</v>
      </c>
      <c r="H39" s="86" t="s">
        <v>378</v>
      </c>
      <c r="I39" s="96">
        <v>10.61</v>
      </c>
      <c r="J39" s="99" t="s">
        <v>176</v>
      </c>
      <c r="K39" s="100">
        <v>3.56E-2</v>
      </c>
      <c r="L39" s="100">
        <v>4.8300000000000003E-2</v>
      </c>
      <c r="M39" s="96">
        <v>32361.68</v>
      </c>
      <c r="N39" s="98">
        <v>88.38</v>
      </c>
      <c r="O39" s="96">
        <v>28.601240000000001</v>
      </c>
      <c r="P39" s="97">
        <f t="shared" si="1"/>
        <v>8.8323505901519118E-4</v>
      </c>
      <c r="Q39" s="97">
        <f>O39/'סכום נכסי הקרן'!$C$42</f>
        <v>4.6050880517765682E-5</v>
      </c>
    </row>
    <row r="40" spans="1:17" s="137" customFormat="1">
      <c r="A40" s="146"/>
      <c r="B40" s="89" t="s">
        <v>1957</v>
      </c>
      <c r="C40" s="99" t="s">
        <v>1883</v>
      </c>
      <c r="D40" s="86">
        <v>11898600</v>
      </c>
      <c r="E40" s="86"/>
      <c r="F40" s="86" t="s">
        <v>493</v>
      </c>
      <c r="G40" s="114">
        <v>43222</v>
      </c>
      <c r="H40" s="86" t="s">
        <v>378</v>
      </c>
      <c r="I40" s="96">
        <v>10.61</v>
      </c>
      <c r="J40" s="99" t="s">
        <v>176</v>
      </c>
      <c r="K40" s="100">
        <v>3.5200000000000002E-2</v>
      </c>
      <c r="L40" s="100">
        <v>4.8300000000000003E-2</v>
      </c>
      <c r="M40" s="96">
        <v>154768.63</v>
      </c>
      <c r="N40" s="98">
        <v>88.76</v>
      </c>
      <c r="O40" s="96">
        <v>137.37264000000002</v>
      </c>
      <c r="P40" s="97">
        <f t="shared" si="1"/>
        <v>4.2422052959057936E-3</v>
      </c>
      <c r="Q40" s="97">
        <f>O40/'סכום נכסי הקרן'!$C$42</f>
        <v>2.2118380290679843E-4</v>
      </c>
    </row>
    <row r="41" spans="1:17" s="137" customFormat="1">
      <c r="A41" s="146"/>
      <c r="B41" s="89" t="s">
        <v>1957</v>
      </c>
      <c r="C41" s="99" t="s">
        <v>1883</v>
      </c>
      <c r="D41" s="86">
        <v>11898602</v>
      </c>
      <c r="E41" s="86"/>
      <c r="F41" s="86" t="s">
        <v>493</v>
      </c>
      <c r="G41" s="114">
        <v>43431</v>
      </c>
      <c r="H41" s="86" t="s">
        <v>378</v>
      </c>
      <c r="I41" s="96">
        <v>10.55</v>
      </c>
      <c r="J41" s="99" t="s">
        <v>176</v>
      </c>
      <c r="K41" s="100">
        <v>3.9599999999999996E-2</v>
      </c>
      <c r="L41" s="100">
        <v>4.7199999999999999E-2</v>
      </c>
      <c r="M41" s="96">
        <v>32224.18</v>
      </c>
      <c r="N41" s="98">
        <v>93.11</v>
      </c>
      <c r="O41" s="96">
        <v>30.00394</v>
      </c>
      <c r="P41" s="97">
        <f t="shared" si="1"/>
        <v>9.2655184588459291E-4</v>
      </c>
      <c r="Q41" s="97">
        <f>O41/'סכום נכסי הקרן'!$C$42</f>
        <v>4.830936896449981E-5</v>
      </c>
    </row>
    <row r="42" spans="1:17" s="137" customFormat="1">
      <c r="A42" s="146"/>
      <c r="B42" s="89" t="s">
        <v>1960</v>
      </c>
      <c r="C42" s="99" t="s">
        <v>1884</v>
      </c>
      <c r="D42" s="86">
        <v>472710</v>
      </c>
      <c r="E42" s="86"/>
      <c r="F42" s="86" t="s">
        <v>1886</v>
      </c>
      <c r="G42" s="114">
        <v>42901</v>
      </c>
      <c r="H42" s="86" t="s">
        <v>1878</v>
      </c>
      <c r="I42" s="96">
        <v>3.1700000000000004</v>
      </c>
      <c r="J42" s="99" t="s">
        <v>176</v>
      </c>
      <c r="K42" s="100">
        <v>0.04</v>
      </c>
      <c r="L42" s="100">
        <v>3.3400000000000006E-2</v>
      </c>
      <c r="M42" s="96">
        <v>677827</v>
      </c>
      <c r="N42" s="98">
        <v>102.32</v>
      </c>
      <c r="O42" s="96">
        <v>693.55257999999992</v>
      </c>
      <c r="P42" s="97">
        <f t="shared" si="1"/>
        <v>2.1417601262268281E-2</v>
      </c>
      <c r="Q42" s="97">
        <f>O42/'סכום נכסי הקרן'!$C$42</f>
        <v>1.1166895908837561E-3</v>
      </c>
    </row>
    <row r="43" spans="1:17" s="137" customFormat="1">
      <c r="A43" s="146"/>
      <c r="B43" s="89" t="s">
        <v>1961</v>
      </c>
      <c r="C43" s="99" t="s">
        <v>1884</v>
      </c>
      <c r="D43" s="86">
        <v>454099</v>
      </c>
      <c r="E43" s="86"/>
      <c r="F43" s="86" t="s">
        <v>1886</v>
      </c>
      <c r="G43" s="114">
        <v>42719</v>
      </c>
      <c r="H43" s="86" t="s">
        <v>1878</v>
      </c>
      <c r="I43" s="96">
        <v>3.1599999999999997</v>
      </c>
      <c r="J43" s="99" t="s">
        <v>176</v>
      </c>
      <c r="K43" s="100">
        <v>4.1500000000000002E-2</v>
      </c>
      <c r="L43" s="100">
        <v>2.9499999999999998E-2</v>
      </c>
      <c r="M43" s="96">
        <v>1785545</v>
      </c>
      <c r="N43" s="98">
        <v>104.03</v>
      </c>
      <c r="O43" s="96">
        <v>1857.50254</v>
      </c>
      <c r="P43" s="97">
        <f t="shared" si="1"/>
        <v>5.7361546755936715E-2</v>
      </c>
      <c r="Q43" s="97">
        <f>O43/'סכום נכסי הקרן'!$C$42</f>
        <v>2.9907663979249245E-3</v>
      </c>
    </row>
    <row r="44" spans="1:17" s="137" customFormat="1">
      <c r="A44" s="146"/>
      <c r="B44" s="89" t="s">
        <v>1958</v>
      </c>
      <c r="C44" s="99" t="s">
        <v>1884</v>
      </c>
      <c r="D44" s="86">
        <v>22333</v>
      </c>
      <c r="E44" s="86"/>
      <c r="F44" s="86" t="s">
        <v>1886</v>
      </c>
      <c r="G44" s="114">
        <v>41639</v>
      </c>
      <c r="H44" s="86" t="s">
        <v>1878</v>
      </c>
      <c r="I44" s="96">
        <v>2.39</v>
      </c>
      <c r="J44" s="99" t="s">
        <v>176</v>
      </c>
      <c r="K44" s="100">
        <v>3.7000000000000005E-2</v>
      </c>
      <c r="L44" s="100">
        <v>1.21E-2</v>
      </c>
      <c r="M44" s="96">
        <v>655340.16</v>
      </c>
      <c r="N44" s="98">
        <v>108.16</v>
      </c>
      <c r="O44" s="96">
        <v>708.81588999999997</v>
      </c>
      <c r="P44" s="97">
        <f>O44/$O$10</f>
        <v>2.1888947627272635E-2</v>
      </c>
      <c r="Q44" s="97">
        <f>O44/'סכום נכסי הקרן'!$C$42</f>
        <v>1.141265059119246E-3</v>
      </c>
    </row>
    <row r="45" spans="1:17" s="137" customFormat="1">
      <c r="A45" s="146"/>
      <c r="B45" s="89" t="s">
        <v>1958</v>
      </c>
      <c r="C45" s="99" t="s">
        <v>1884</v>
      </c>
      <c r="D45" s="86">
        <v>22334</v>
      </c>
      <c r="E45" s="86"/>
      <c r="F45" s="86" t="s">
        <v>1886</v>
      </c>
      <c r="G45" s="114">
        <v>42004</v>
      </c>
      <c r="H45" s="86" t="s">
        <v>1878</v>
      </c>
      <c r="I45" s="96">
        <v>2.8400000000000003</v>
      </c>
      <c r="J45" s="99" t="s">
        <v>176</v>
      </c>
      <c r="K45" s="100">
        <v>3.7000000000000005E-2</v>
      </c>
      <c r="L45" s="100">
        <v>1.4700000000000001E-2</v>
      </c>
      <c r="M45" s="96">
        <v>258164.33</v>
      </c>
      <c r="N45" s="98">
        <v>108.67</v>
      </c>
      <c r="O45" s="96">
        <v>280.54715999999996</v>
      </c>
      <c r="P45" s="97">
        <f>O45/$O$10</f>
        <v>8.6635784818820533E-3</v>
      </c>
      <c r="Q45" s="97">
        <f>O45/'סכום נכסי הקרן'!$C$42</f>
        <v>4.5170921766883148E-4</v>
      </c>
    </row>
    <row r="46" spans="1:17" s="137" customFormat="1">
      <c r="A46" s="146"/>
      <c r="B46" s="89" t="s">
        <v>1959</v>
      </c>
      <c r="C46" s="99" t="s">
        <v>1884</v>
      </c>
      <c r="D46" s="86">
        <v>458870</v>
      </c>
      <c r="E46" s="86"/>
      <c r="F46" s="86" t="s">
        <v>1886</v>
      </c>
      <c r="G46" s="114">
        <v>42759</v>
      </c>
      <c r="H46" s="86" t="s">
        <v>1878</v>
      </c>
      <c r="I46" s="96">
        <v>4.33</v>
      </c>
      <c r="J46" s="99" t="s">
        <v>176</v>
      </c>
      <c r="K46" s="100">
        <v>2.4E-2</v>
      </c>
      <c r="L46" s="100">
        <v>1.7299999999999996E-2</v>
      </c>
      <c r="M46" s="96">
        <v>144740.26999999999</v>
      </c>
      <c r="N46" s="98">
        <v>104.68</v>
      </c>
      <c r="O46" s="96">
        <v>151.51411999999999</v>
      </c>
      <c r="P46" s="97">
        <f>O46/$O$10</f>
        <v>4.6789084221465485E-3</v>
      </c>
      <c r="Q46" s="97">
        <f>O46/'סכום נכסי הקרן'!$C$42</f>
        <v>2.4395301171817766E-4</v>
      </c>
    </row>
    <row r="47" spans="1:17" s="137" customFormat="1">
      <c r="A47" s="146"/>
      <c r="B47" s="89" t="s">
        <v>1959</v>
      </c>
      <c r="C47" s="99" t="s">
        <v>1884</v>
      </c>
      <c r="D47" s="86">
        <v>458869</v>
      </c>
      <c r="E47" s="86"/>
      <c r="F47" s="86" t="s">
        <v>1886</v>
      </c>
      <c r="G47" s="114">
        <v>42759</v>
      </c>
      <c r="H47" s="86" t="s">
        <v>1878</v>
      </c>
      <c r="I47" s="96">
        <v>4.1300000000000008</v>
      </c>
      <c r="J47" s="99" t="s">
        <v>176</v>
      </c>
      <c r="K47" s="100">
        <v>3.8800000000000001E-2</v>
      </c>
      <c r="L47" s="100">
        <v>3.8399999999999997E-2</v>
      </c>
      <c r="M47" s="96">
        <v>144740.26999999999</v>
      </c>
      <c r="N47" s="98">
        <v>102</v>
      </c>
      <c r="O47" s="96">
        <v>147.63507999999999</v>
      </c>
      <c r="P47" s="97">
        <f>O47/$O$10</f>
        <v>4.5591197653148067E-3</v>
      </c>
      <c r="Q47" s="97">
        <f>O47/'סכום נכסי הקרן'!$C$42</f>
        <v>2.3770736616002584E-4</v>
      </c>
    </row>
    <row r="48" spans="1:17" s="137" customFormat="1">
      <c r="A48" s="146"/>
      <c r="B48" s="89" t="s">
        <v>1962</v>
      </c>
      <c r="C48" s="99" t="s">
        <v>1883</v>
      </c>
      <c r="D48" s="86">
        <v>90145563</v>
      </c>
      <c r="E48" s="86"/>
      <c r="F48" s="86" t="s">
        <v>493</v>
      </c>
      <c r="G48" s="114">
        <v>42122</v>
      </c>
      <c r="H48" s="86" t="s">
        <v>172</v>
      </c>
      <c r="I48" s="96">
        <v>5.9799999999999995</v>
      </c>
      <c r="J48" s="99" t="s">
        <v>176</v>
      </c>
      <c r="K48" s="100">
        <v>2.4799999999999999E-2</v>
      </c>
      <c r="L48" s="100">
        <v>2.4500000000000001E-2</v>
      </c>
      <c r="M48" s="96">
        <v>1781395.17</v>
      </c>
      <c r="N48" s="98">
        <v>101.95</v>
      </c>
      <c r="O48" s="96">
        <v>1816.1324399999999</v>
      </c>
      <c r="P48" s="97">
        <f t="shared" si="1"/>
        <v>5.6083996456894984E-2</v>
      </c>
      <c r="Q48" s="97">
        <f>O48/'סכום נכסי הקרן'!$C$42</f>
        <v>2.9241563652092793E-3</v>
      </c>
    </row>
    <row r="49" spans="1:17" s="137" customFormat="1">
      <c r="A49" s="146"/>
      <c r="B49" s="89" t="s">
        <v>1963</v>
      </c>
      <c r="C49" s="99" t="s">
        <v>1883</v>
      </c>
      <c r="D49" s="86">
        <v>95350502</v>
      </c>
      <c r="E49" s="86"/>
      <c r="F49" s="86" t="s">
        <v>493</v>
      </c>
      <c r="G49" s="114">
        <v>41767</v>
      </c>
      <c r="H49" s="86" t="s">
        <v>172</v>
      </c>
      <c r="I49" s="96">
        <v>6.3900000000000006</v>
      </c>
      <c r="J49" s="99" t="s">
        <v>176</v>
      </c>
      <c r="K49" s="100">
        <v>5.3499999999999999E-2</v>
      </c>
      <c r="L49" s="100">
        <v>2.75E-2</v>
      </c>
      <c r="M49" s="96">
        <v>9111.83</v>
      </c>
      <c r="N49" s="98">
        <v>119.59</v>
      </c>
      <c r="O49" s="96">
        <v>10.89683</v>
      </c>
      <c r="P49" s="97">
        <f t="shared" si="1"/>
        <v>3.3650507069373582E-4</v>
      </c>
      <c r="Q49" s="97">
        <f>O49/'סכום נכסי הקרן'!$C$42</f>
        <v>1.7544995124421339E-5</v>
      </c>
    </row>
    <row r="50" spans="1:17" s="137" customFormat="1">
      <c r="A50" s="146"/>
      <c r="B50" s="89" t="s">
        <v>1963</v>
      </c>
      <c r="C50" s="99" t="s">
        <v>1883</v>
      </c>
      <c r="D50" s="86">
        <v>95350101</v>
      </c>
      <c r="E50" s="86"/>
      <c r="F50" s="86" t="s">
        <v>493</v>
      </c>
      <c r="G50" s="114">
        <v>41269</v>
      </c>
      <c r="H50" s="86" t="s">
        <v>172</v>
      </c>
      <c r="I50" s="96">
        <v>6.5500000000000007</v>
      </c>
      <c r="J50" s="99" t="s">
        <v>176</v>
      </c>
      <c r="K50" s="100">
        <v>5.3499999999999999E-2</v>
      </c>
      <c r="L50" s="100">
        <v>1.7399999999999999E-2</v>
      </c>
      <c r="M50" s="96">
        <v>45254.32</v>
      </c>
      <c r="N50" s="98">
        <v>129.43</v>
      </c>
      <c r="O50" s="96">
        <v>58.572660000000006</v>
      </c>
      <c r="P50" s="97">
        <f t="shared" si="1"/>
        <v>1.8087826545903861E-3</v>
      </c>
      <c r="Q50" s="97">
        <f>O50/'סכום נכסי הקרן'!$C$42</f>
        <v>9.4307889002984255E-5</v>
      </c>
    </row>
    <row r="51" spans="1:17" s="137" customFormat="1">
      <c r="A51" s="146"/>
      <c r="B51" s="89" t="s">
        <v>1963</v>
      </c>
      <c r="C51" s="99" t="s">
        <v>1883</v>
      </c>
      <c r="D51" s="86">
        <v>95350102</v>
      </c>
      <c r="E51" s="86"/>
      <c r="F51" s="86" t="s">
        <v>493</v>
      </c>
      <c r="G51" s="114">
        <v>41767</v>
      </c>
      <c r="H51" s="86" t="s">
        <v>172</v>
      </c>
      <c r="I51" s="96">
        <v>6.83</v>
      </c>
      <c r="J51" s="99" t="s">
        <v>176</v>
      </c>
      <c r="K51" s="100">
        <v>5.3499999999999999E-2</v>
      </c>
      <c r="L51" s="100">
        <v>2.9200000000000004E-2</v>
      </c>
      <c r="M51" s="96">
        <v>7131.01</v>
      </c>
      <c r="N51" s="98">
        <v>119.59</v>
      </c>
      <c r="O51" s="96">
        <v>8.5279799999999994</v>
      </c>
      <c r="P51" s="97">
        <f t="shared" si="1"/>
        <v>2.6335260004742343E-4</v>
      </c>
      <c r="Q51" s="97">
        <f>O51/'סכום נכסי הקרן'!$C$42</f>
        <v>1.3730907752177715E-5</v>
      </c>
    </row>
    <row r="52" spans="1:17" s="137" customFormat="1">
      <c r="A52" s="146"/>
      <c r="B52" s="89" t="s">
        <v>1963</v>
      </c>
      <c r="C52" s="99" t="s">
        <v>1883</v>
      </c>
      <c r="D52" s="86">
        <v>95350202</v>
      </c>
      <c r="E52" s="86"/>
      <c r="F52" s="86" t="s">
        <v>493</v>
      </c>
      <c r="G52" s="114">
        <v>41767</v>
      </c>
      <c r="H52" s="86" t="s">
        <v>172</v>
      </c>
      <c r="I52" s="96">
        <v>6.3900000000000006</v>
      </c>
      <c r="J52" s="99" t="s">
        <v>176</v>
      </c>
      <c r="K52" s="100">
        <v>5.3499999999999999E-2</v>
      </c>
      <c r="L52" s="100">
        <v>2.75E-2</v>
      </c>
      <c r="M52" s="96">
        <v>9111.69</v>
      </c>
      <c r="N52" s="98">
        <v>119.59</v>
      </c>
      <c r="O52" s="96">
        <v>10.89667</v>
      </c>
      <c r="P52" s="97">
        <f t="shared" si="1"/>
        <v>3.3650012973280403E-4</v>
      </c>
      <c r="Q52" s="97">
        <f>O52/'סכום נכסי הקרן'!$C$42</f>
        <v>1.7544737508287117E-5</v>
      </c>
    </row>
    <row r="53" spans="1:17" s="137" customFormat="1">
      <c r="A53" s="146"/>
      <c r="B53" s="89" t="s">
        <v>1963</v>
      </c>
      <c r="C53" s="99" t="s">
        <v>1883</v>
      </c>
      <c r="D53" s="86">
        <v>95350201</v>
      </c>
      <c r="E53" s="86"/>
      <c r="F53" s="86" t="s">
        <v>493</v>
      </c>
      <c r="G53" s="114">
        <v>41269</v>
      </c>
      <c r="H53" s="86" t="s">
        <v>172</v>
      </c>
      <c r="I53" s="96">
        <v>6.5500000000000007</v>
      </c>
      <c r="J53" s="99" t="s">
        <v>176</v>
      </c>
      <c r="K53" s="100">
        <v>5.3499999999999999E-2</v>
      </c>
      <c r="L53" s="100">
        <v>1.7399999999999999E-2</v>
      </c>
      <c r="M53" s="96">
        <v>48082.1</v>
      </c>
      <c r="N53" s="98">
        <v>129.43</v>
      </c>
      <c r="O53" s="96">
        <v>62.232660000000003</v>
      </c>
      <c r="P53" s="97">
        <f t="shared" si="1"/>
        <v>1.9218071359064267E-3</v>
      </c>
      <c r="Q53" s="97">
        <f>O53/'סכום נכסי הקרן'!$C$42</f>
        <v>1.0020085807338198E-4</v>
      </c>
    </row>
    <row r="54" spans="1:17" s="137" customFormat="1">
      <c r="A54" s="146"/>
      <c r="B54" s="89" t="s">
        <v>1963</v>
      </c>
      <c r="C54" s="99" t="s">
        <v>1883</v>
      </c>
      <c r="D54" s="86">
        <v>95350301</v>
      </c>
      <c r="E54" s="86"/>
      <c r="F54" s="86" t="s">
        <v>493</v>
      </c>
      <c r="G54" s="114">
        <v>41281</v>
      </c>
      <c r="H54" s="86" t="s">
        <v>172</v>
      </c>
      <c r="I54" s="96">
        <v>6.55</v>
      </c>
      <c r="J54" s="99" t="s">
        <v>176</v>
      </c>
      <c r="K54" s="100">
        <v>5.3499999999999999E-2</v>
      </c>
      <c r="L54" s="100">
        <v>1.7600000000000001E-2</v>
      </c>
      <c r="M54" s="96">
        <v>60577.279999999999</v>
      </c>
      <c r="N54" s="98">
        <v>129.26</v>
      </c>
      <c r="O54" s="96">
        <v>78.302189999999996</v>
      </c>
      <c r="P54" s="97">
        <f t="shared" si="1"/>
        <v>2.418050385426251E-3</v>
      </c>
      <c r="Q54" s="97">
        <f>O54/'סכום נכסי הקרן'!$C$42</f>
        <v>1.2607442180721489E-4</v>
      </c>
    </row>
    <row r="55" spans="1:17" s="137" customFormat="1">
      <c r="A55" s="146"/>
      <c r="B55" s="89" t="s">
        <v>1963</v>
      </c>
      <c r="C55" s="99" t="s">
        <v>1883</v>
      </c>
      <c r="D55" s="86">
        <v>95350302</v>
      </c>
      <c r="E55" s="86"/>
      <c r="F55" s="86" t="s">
        <v>493</v>
      </c>
      <c r="G55" s="114">
        <v>41767</v>
      </c>
      <c r="H55" s="86" t="s">
        <v>172</v>
      </c>
      <c r="I55" s="96">
        <v>6.39</v>
      </c>
      <c r="J55" s="99" t="s">
        <v>176</v>
      </c>
      <c r="K55" s="100">
        <v>5.3499999999999999E-2</v>
      </c>
      <c r="L55" s="100">
        <v>2.75E-2</v>
      </c>
      <c r="M55" s="96">
        <v>10696.47</v>
      </c>
      <c r="N55" s="98">
        <v>119.59</v>
      </c>
      <c r="O55" s="96">
        <v>12.7919</v>
      </c>
      <c r="P55" s="97">
        <f t="shared" si="1"/>
        <v>3.9502673840072753E-4</v>
      </c>
      <c r="Q55" s="97">
        <f>O55/'סכום נכסי הקרן'!$C$42</f>
        <v>2.0596248921207852E-5</v>
      </c>
    </row>
    <row r="56" spans="1:17" s="137" customFormat="1">
      <c r="A56" s="146"/>
      <c r="B56" s="89" t="s">
        <v>1963</v>
      </c>
      <c r="C56" s="99" t="s">
        <v>1883</v>
      </c>
      <c r="D56" s="86">
        <v>95350401</v>
      </c>
      <c r="E56" s="86"/>
      <c r="F56" s="86" t="s">
        <v>493</v>
      </c>
      <c r="G56" s="114">
        <v>41281</v>
      </c>
      <c r="H56" s="86" t="s">
        <v>172</v>
      </c>
      <c r="I56" s="96">
        <v>6.5499999999999989</v>
      </c>
      <c r="J56" s="99" t="s">
        <v>176</v>
      </c>
      <c r="K56" s="100">
        <v>5.3499999999999999E-2</v>
      </c>
      <c r="L56" s="100">
        <v>1.7600000000000001E-2</v>
      </c>
      <c r="M56" s="96">
        <v>43636.17</v>
      </c>
      <c r="N56" s="98">
        <v>129.26</v>
      </c>
      <c r="O56" s="96">
        <v>56.404110000000003</v>
      </c>
      <c r="P56" s="97">
        <f t="shared" si="1"/>
        <v>1.7418156494106317E-3</v>
      </c>
      <c r="Q56" s="97">
        <f>O56/'סכום נכסי הקרן'!$C$42</f>
        <v>9.0816304828773598E-5</v>
      </c>
    </row>
    <row r="57" spans="1:17" s="137" customFormat="1">
      <c r="A57" s="146"/>
      <c r="B57" s="89" t="s">
        <v>1963</v>
      </c>
      <c r="C57" s="99" t="s">
        <v>1883</v>
      </c>
      <c r="D57" s="86">
        <v>95350402</v>
      </c>
      <c r="E57" s="86"/>
      <c r="F57" s="86" t="s">
        <v>493</v>
      </c>
      <c r="G57" s="114">
        <v>41767</v>
      </c>
      <c r="H57" s="86" t="s">
        <v>172</v>
      </c>
      <c r="I57" s="96">
        <v>6.3900000000000006</v>
      </c>
      <c r="J57" s="99" t="s">
        <v>176</v>
      </c>
      <c r="K57" s="100">
        <v>5.3499999999999999E-2</v>
      </c>
      <c r="L57" s="100">
        <v>2.75E-2</v>
      </c>
      <c r="M57" s="96">
        <v>8715.66</v>
      </c>
      <c r="N57" s="98">
        <v>119.59</v>
      </c>
      <c r="O57" s="96">
        <v>10.42306</v>
      </c>
      <c r="P57" s="97">
        <f t="shared" si="1"/>
        <v>3.2187457656447334E-4</v>
      </c>
      <c r="Q57" s="97">
        <f>O57/'סכום נכסי הקרן'!$C$42</f>
        <v>1.6782177649972616E-5</v>
      </c>
    </row>
    <row r="58" spans="1:17" s="137" customFormat="1">
      <c r="A58" s="146"/>
      <c r="B58" s="89" t="s">
        <v>1963</v>
      </c>
      <c r="C58" s="99" t="s">
        <v>1883</v>
      </c>
      <c r="D58" s="86">
        <v>95350501</v>
      </c>
      <c r="E58" s="86"/>
      <c r="F58" s="86" t="s">
        <v>493</v>
      </c>
      <c r="G58" s="114">
        <v>41281</v>
      </c>
      <c r="H58" s="86" t="s">
        <v>172</v>
      </c>
      <c r="I58" s="96">
        <v>6.55</v>
      </c>
      <c r="J58" s="99" t="s">
        <v>176</v>
      </c>
      <c r="K58" s="100">
        <v>5.3499999999999999E-2</v>
      </c>
      <c r="L58" s="100">
        <v>1.7600000000000001E-2</v>
      </c>
      <c r="M58" s="96">
        <v>52406.2</v>
      </c>
      <c r="N58" s="98">
        <v>129.26</v>
      </c>
      <c r="O58" s="96">
        <v>67.740250000000003</v>
      </c>
      <c r="P58" s="97">
        <f t="shared" si="1"/>
        <v>2.0918870547729333E-3</v>
      </c>
      <c r="Q58" s="97">
        <f>O58/'סכום נכסי הקרן'!$C$42</f>
        <v>1.0906863335273494E-4</v>
      </c>
    </row>
    <row r="59" spans="1:17" s="137" customFormat="1">
      <c r="A59" s="146"/>
      <c r="B59" s="89" t="s">
        <v>1964</v>
      </c>
      <c r="C59" s="99" t="s">
        <v>1884</v>
      </c>
      <c r="D59" s="86">
        <v>4069</v>
      </c>
      <c r="E59" s="86"/>
      <c r="F59" s="86" t="s">
        <v>595</v>
      </c>
      <c r="G59" s="114">
        <v>42052</v>
      </c>
      <c r="H59" s="86" t="s">
        <v>172</v>
      </c>
      <c r="I59" s="96">
        <v>5.82</v>
      </c>
      <c r="J59" s="99" t="s">
        <v>176</v>
      </c>
      <c r="K59" s="100">
        <v>2.9779E-2</v>
      </c>
      <c r="L59" s="100">
        <v>1.9100000000000002E-2</v>
      </c>
      <c r="M59" s="96">
        <v>257857.22</v>
      </c>
      <c r="N59" s="98">
        <v>108.38</v>
      </c>
      <c r="O59" s="96">
        <v>279.46566999999999</v>
      </c>
      <c r="P59" s="97">
        <f t="shared" si="1"/>
        <v>8.6301809828933963E-3</v>
      </c>
      <c r="Q59" s="97">
        <f>O59/'סכום נכסי הקרן'!$C$42</f>
        <v>4.4996790971256256E-4</v>
      </c>
    </row>
    <row r="60" spans="1:17" s="137" customFormat="1">
      <c r="A60" s="146"/>
      <c r="B60" s="89" t="s">
        <v>1965</v>
      </c>
      <c r="C60" s="99" t="s">
        <v>1884</v>
      </c>
      <c r="D60" s="86">
        <v>2963</v>
      </c>
      <c r="E60" s="86"/>
      <c r="F60" s="86" t="s">
        <v>595</v>
      </c>
      <c r="G60" s="114">
        <v>41423</v>
      </c>
      <c r="H60" s="86" t="s">
        <v>172</v>
      </c>
      <c r="I60" s="96">
        <v>4.97</v>
      </c>
      <c r="J60" s="99" t="s">
        <v>176</v>
      </c>
      <c r="K60" s="100">
        <v>0.05</v>
      </c>
      <c r="L60" s="100">
        <v>1.8800000000000004E-2</v>
      </c>
      <c r="M60" s="96">
        <v>120843.45</v>
      </c>
      <c r="N60" s="98">
        <v>117.74</v>
      </c>
      <c r="O60" s="96">
        <v>142.28107999999997</v>
      </c>
      <c r="P60" s="97">
        <f t="shared" si="1"/>
        <v>4.3937828601328163E-3</v>
      </c>
      <c r="Q60" s="97">
        <f>O60/'סכום נכסי הקרן'!$C$42</f>
        <v>2.290868862685205E-4</v>
      </c>
    </row>
    <row r="61" spans="1:17" s="137" customFormat="1">
      <c r="A61" s="146"/>
      <c r="B61" s="89" t="s">
        <v>1965</v>
      </c>
      <c r="C61" s="99" t="s">
        <v>1884</v>
      </c>
      <c r="D61" s="86">
        <v>2968</v>
      </c>
      <c r="E61" s="86"/>
      <c r="F61" s="86" t="s">
        <v>595</v>
      </c>
      <c r="G61" s="114">
        <v>41423</v>
      </c>
      <c r="H61" s="86" t="s">
        <v>172</v>
      </c>
      <c r="I61" s="96">
        <v>4.97</v>
      </c>
      <c r="J61" s="99" t="s">
        <v>176</v>
      </c>
      <c r="K61" s="100">
        <v>0.05</v>
      </c>
      <c r="L61" s="100">
        <v>1.8799999999999997E-2</v>
      </c>
      <c r="M61" s="96">
        <v>38865.65</v>
      </c>
      <c r="N61" s="98">
        <v>117.74</v>
      </c>
      <c r="O61" s="96">
        <v>45.76041</v>
      </c>
      <c r="P61" s="97">
        <f t="shared" si="1"/>
        <v>1.4131274877211388E-3</v>
      </c>
      <c r="Q61" s="97">
        <f>O61/'סכום נכסי הקרן'!$C$42</f>
        <v>7.3678874529704657E-5</v>
      </c>
    </row>
    <row r="62" spans="1:17" s="137" customFormat="1">
      <c r="A62" s="146"/>
      <c r="B62" s="89" t="s">
        <v>1965</v>
      </c>
      <c r="C62" s="99" t="s">
        <v>1884</v>
      </c>
      <c r="D62" s="86">
        <v>4605</v>
      </c>
      <c r="E62" s="86"/>
      <c r="F62" s="86" t="s">
        <v>595</v>
      </c>
      <c r="G62" s="114">
        <v>42352</v>
      </c>
      <c r="H62" s="86" t="s">
        <v>172</v>
      </c>
      <c r="I62" s="96">
        <v>6.9</v>
      </c>
      <c r="J62" s="99" t="s">
        <v>176</v>
      </c>
      <c r="K62" s="100">
        <v>0.05</v>
      </c>
      <c r="L62" s="100">
        <v>2.9900000000000003E-2</v>
      </c>
      <c r="M62" s="96">
        <v>118085.77</v>
      </c>
      <c r="N62" s="98">
        <v>115.15</v>
      </c>
      <c r="O62" s="96">
        <v>135.97576999999998</v>
      </c>
      <c r="P62" s="97">
        <f t="shared" si="1"/>
        <v>4.1990685453003451E-3</v>
      </c>
      <c r="Q62" s="97">
        <f>O62/'סכום נכסי הקרן'!$C$42</f>
        <v>2.1893470134795508E-4</v>
      </c>
    </row>
    <row r="63" spans="1:17" s="137" customFormat="1">
      <c r="A63" s="146"/>
      <c r="B63" s="89" t="s">
        <v>1965</v>
      </c>
      <c r="C63" s="99" t="s">
        <v>1884</v>
      </c>
      <c r="D63" s="86">
        <v>4606</v>
      </c>
      <c r="E63" s="86"/>
      <c r="F63" s="86" t="s">
        <v>595</v>
      </c>
      <c r="G63" s="114">
        <v>42352</v>
      </c>
      <c r="H63" s="86" t="s">
        <v>172</v>
      </c>
      <c r="I63" s="96">
        <v>8.870000000000001</v>
      </c>
      <c r="J63" s="99" t="s">
        <v>176</v>
      </c>
      <c r="K63" s="100">
        <v>4.0999999999999995E-2</v>
      </c>
      <c r="L63" s="100">
        <v>3.0199999999999994E-2</v>
      </c>
      <c r="M63" s="96">
        <v>313595.21999999997</v>
      </c>
      <c r="N63" s="98">
        <v>110.69</v>
      </c>
      <c r="O63" s="96">
        <v>347.11853000000002</v>
      </c>
      <c r="P63" s="97">
        <f t="shared" si="1"/>
        <v>1.0719369346567366E-2</v>
      </c>
      <c r="Q63" s="97">
        <f>O63/'סכום נכסי הקרן'!$C$42</f>
        <v>5.5889583635298557E-4</v>
      </c>
    </row>
    <row r="64" spans="1:17" s="137" customFormat="1">
      <c r="A64" s="146"/>
      <c r="B64" s="89" t="s">
        <v>1965</v>
      </c>
      <c r="C64" s="99" t="s">
        <v>1884</v>
      </c>
      <c r="D64" s="86">
        <v>5150</v>
      </c>
      <c r="E64" s="86"/>
      <c r="F64" s="86" t="s">
        <v>595</v>
      </c>
      <c r="G64" s="114">
        <v>42631</v>
      </c>
      <c r="H64" s="86" t="s">
        <v>172</v>
      </c>
      <c r="I64" s="96">
        <v>8.64</v>
      </c>
      <c r="J64" s="99" t="s">
        <v>176</v>
      </c>
      <c r="K64" s="100">
        <v>4.0999999999999995E-2</v>
      </c>
      <c r="L64" s="100">
        <v>3.8199999999999998E-2</v>
      </c>
      <c r="M64" s="96">
        <v>93059.63</v>
      </c>
      <c r="N64" s="98">
        <v>103.89</v>
      </c>
      <c r="O64" s="96">
        <v>96.679649999999995</v>
      </c>
      <c r="P64" s="97">
        <f t="shared" si="1"/>
        <v>2.9855648347175863E-3</v>
      </c>
      <c r="Q64" s="97">
        <f>O64/'סכום נכסי הקרן'!$C$42</f>
        <v>1.5566398557018523E-4</v>
      </c>
    </row>
    <row r="65" spans="1:17" s="137" customFormat="1">
      <c r="A65" s="146"/>
      <c r="B65" s="89" t="s">
        <v>1966</v>
      </c>
      <c r="C65" s="99" t="s">
        <v>1883</v>
      </c>
      <c r="D65" s="86">
        <v>455954</v>
      </c>
      <c r="E65" s="86"/>
      <c r="F65" s="86" t="s">
        <v>1887</v>
      </c>
      <c r="G65" s="114">
        <v>42732</v>
      </c>
      <c r="H65" s="86" t="s">
        <v>1878</v>
      </c>
      <c r="I65" s="96">
        <v>3.9500000000000006</v>
      </c>
      <c r="J65" s="99" t="s">
        <v>176</v>
      </c>
      <c r="K65" s="100">
        <v>2.1613000000000004E-2</v>
      </c>
      <c r="L65" s="100">
        <v>2.5600000000000001E-2</v>
      </c>
      <c r="M65" s="96">
        <v>322912.90000000002</v>
      </c>
      <c r="N65" s="98">
        <v>100.05</v>
      </c>
      <c r="O65" s="96">
        <v>323.07434999999998</v>
      </c>
      <c r="P65" s="97">
        <f t="shared" si="1"/>
        <v>9.9768608839527415E-3</v>
      </c>
      <c r="Q65" s="97">
        <f>O65/'סכום נכסי הקרן'!$C$42</f>
        <v>5.2018228196416697E-4</v>
      </c>
    </row>
    <row r="66" spans="1:17" s="137" customFormat="1">
      <c r="A66" s="146"/>
      <c r="B66" s="89" t="s">
        <v>1967</v>
      </c>
      <c r="C66" s="99" t="s">
        <v>1883</v>
      </c>
      <c r="D66" s="86">
        <v>90135664</v>
      </c>
      <c r="E66" s="86"/>
      <c r="F66" s="86" t="s">
        <v>1887</v>
      </c>
      <c r="G66" s="114">
        <v>42093</v>
      </c>
      <c r="H66" s="86" t="s">
        <v>1878</v>
      </c>
      <c r="I66" s="96">
        <v>1.6600000000000001</v>
      </c>
      <c r="J66" s="99" t="s">
        <v>176</v>
      </c>
      <c r="K66" s="100">
        <v>4.4000000000000004E-2</v>
      </c>
      <c r="L66" s="100">
        <v>4.3099999999999999E-2</v>
      </c>
      <c r="M66" s="96">
        <v>23663.19</v>
      </c>
      <c r="N66" s="98">
        <v>100.32</v>
      </c>
      <c r="O66" s="96">
        <v>23.738919999999997</v>
      </c>
      <c r="P66" s="97">
        <f t="shared" si="1"/>
        <v>7.3308172677677256E-4</v>
      </c>
      <c r="Q66" s="97">
        <f>O66/'סכום נכסי הקרן'!$C$42</f>
        <v>3.8222055006733903E-5</v>
      </c>
    </row>
    <row r="67" spans="1:17" s="137" customFormat="1">
      <c r="A67" s="146"/>
      <c r="B67" s="89" t="s">
        <v>1967</v>
      </c>
      <c r="C67" s="99" t="s">
        <v>1883</v>
      </c>
      <c r="D67" s="86">
        <v>90135667</v>
      </c>
      <c r="E67" s="86"/>
      <c r="F67" s="86" t="s">
        <v>1887</v>
      </c>
      <c r="G67" s="114">
        <v>42093</v>
      </c>
      <c r="H67" s="86" t="s">
        <v>1878</v>
      </c>
      <c r="I67" s="96">
        <v>1.65</v>
      </c>
      <c r="J67" s="99" t="s">
        <v>176</v>
      </c>
      <c r="K67" s="100">
        <v>4.4500000000000005E-2</v>
      </c>
      <c r="L67" s="100">
        <v>4.2099999999999999E-2</v>
      </c>
      <c r="M67" s="96">
        <v>14157.46</v>
      </c>
      <c r="N67" s="98">
        <v>101.63</v>
      </c>
      <c r="O67" s="96">
        <v>14.388219999999999</v>
      </c>
      <c r="P67" s="97">
        <f t="shared" si="1"/>
        <v>4.4432270561778277E-4</v>
      </c>
      <c r="Q67" s="97">
        <f>O67/'סכום נכסי הקרן'!$C$42</f>
        <v>2.3166485092371048E-5</v>
      </c>
    </row>
    <row r="68" spans="1:17" s="137" customFormat="1">
      <c r="A68" s="146"/>
      <c r="B68" s="89" t="s">
        <v>1967</v>
      </c>
      <c r="C68" s="99" t="s">
        <v>1883</v>
      </c>
      <c r="D68" s="86">
        <v>4985</v>
      </c>
      <c r="E68" s="86"/>
      <c r="F68" s="86" t="s">
        <v>1887</v>
      </c>
      <c r="G68" s="114">
        <v>42551</v>
      </c>
      <c r="H68" s="86" t="s">
        <v>1878</v>
      </c>
      <c r="I68" s="96">
        <v>1.6499999999999997</v>
      </c>
      <c r="J68" s="99" t="s">
        <v>176</v>
      </c>
      <c r="K68" s="100">
        <v>4.4500000000000005E-2</v>
      </c>
      <c r="L68" s="100">
        <v>4.2099999999999999E-2</v>
      </c>
      <c r="M68" s="96">
        <v>16208.95</v>
      </c>
      <c r="N68" s="98">
        <v>101.63</v>
      </c>
      <c r="O68" s="96">
        <v>16.47315</v>
      </c>
      <c r="P68" s="97">
        <f t="shared" si="1"/>
        <v>5.0870744109052951E-4</v>
      </c>
      <c r="Q68" s="97">
        <f>O68/'סכום נכסי הקרן'!$C$42</f>
        <v>2.6523432634432345E-5</v>
      </c>
    </row>
    <row r="69" spans="1:17" s="137" customFormat="1">
      <c r="A69" s="146"/>
      <c r="B69" s="89" t="s">
        <v>1967</v>
      </c>
      <c r="C69" s="99" t="s">
        <v>1883</v>
      </c>
      <c r="D69" s="86">
        <v>4987</v>
      </c>
      <c r="E69" s="86"/>
      <c r="F69" s="86" t="s">
        <v>1887</v>
      </c>
      <c r="G69" s="114">
        <v>42551</v>
      </c>
      <c r="H69" s="86" t="s">
        <v>1878</v>
      </c>
      <c r="I69" s="96">
        <v>2.2200000000000002</v>
      </c>
      <c r="J69" s="99" t="s">
        <v>176</v>
      </c>
      <c r="K69" s="100">
        <v>3.4000000000000002E-2</v>
      </c>
      <c r="L69" s="100">
        <v>3.0800000000000004E-2</v>
      </c>
      <c r="M69" s="96">
        <v>65969.62</v>
      </c>
      <c r="N69" s="98">
        <v>103.59</v>
      </c>
      <c r="O69" s="96">
        <v>68.33793</v>
      </c>
      <c r="P69" s="97">
        <f t="shared" si="1"/>
        <v>2.1103440143338541E-3</v>
      </c>
      <c r="Q69" s="97">
        <f>O69/'סכום נכסי הקרן'!$C$42</f>
        <v>1.1003095842213257E-4</v>
      </c>
    </row>
    <row r="70" spans="1:17" s="137" customFormat="1">
      <c r="A70" s="146"/>
      <c r="B70" s="89" t="s">
        <v>1967</v>
      </c>
      <c r="C70" s="99" t="s">
        <v>1883</v>
      </c>
      <c r="D70" s="86">
        <v>90135663</v>
      </c>
      <c r="E70" s="86"/>
      <c r="F70" s="86" t="s">
        <v>1887</v>
      </c>
      <c r="G70" s="114">
        <v>42093</v>
      </c>
      <c r="H70" s="86" t="s">
        <v>1878</v>
      </c>
      <c r="I70" s="96">
        <v>2.2200000000000002</v>
      </c>
      <c r="J70" s="99" t="s">
        <v>176</v>
      </c>
      <c r="K70" s="100">
        <v>3.4000000000000002E-2</v>
      </c>
      <c r="L70" s="100">
        <v>3.0800000000000001E-2</v>
      </c>
      <c r="M70" s="96">
        <v>59984.02</v>
      </c>
      <c r="N70" s="98">
        <v>103.59</v>
      </c>
      <c r="O70" s="96">
        <v>62.137449999999994</v>
      </c>
      <c r="P70" s="97">
        <f t="shared" si="1"/>
        <v>1.9188669553419182E-3</v>
      </c>
      <c r="Q70" s="97">
        <f>O70/'סכום נכסי הקרן'!$C$42</f>
        <v>1.0004756037250969E-4</v>
      </c>
    </row>
    <row r="71" spans="1:17" s="137" customFormat="1">
      <c r="A71" s="146"/>
      <c r="B71" s="89" t="s">
        <v>1967</v>
      </c>
      <c r="C71" s="99" t="s">
        <v>1883</v>
      </c>
      <c r="D71" s="86">
        <v>90135666</v>
      </c>
      <c r="E71" s="86"/>
      <c r="F71" s="86" t="s">
        <v>1887</v>
      </c>
      <c r="G71" s="114">
        <v>42093</v>
      </c>
      <c r="H71" s="86" t="s">
        <v>1878</v>
      </c>
      <c r="I71" s="96">
        <v>1.66</v>
      </c>
      <c r="J71" s="99" t="s">
        <v>176</v>
      </c>
      <c r="K71" s="100">
        <v>4.4000000000000004E-2</v>
      </c>
      <c r="L71" s="100">
        <v>4.3099999999999999E-2</v>
      </c>
      <c r="M71" s="96">
        <v>10516.94</v>
      </c>
      <c r="N71" s="98">
        <v>100.32</v>
      </c>
      <c r="O71" s="96">
        <v>10.55059</v>
      </c>
      <c r="P71" s="97">
        <f t="shared" si="1"/>
        <v>3.258128312372151E-4</v>
      </c>
      <c r="Q71" s="97">
        <f>O71/'סכום נכסי הקרן'!$C$42</f>
        <v>1.6987513809958358E-5</v>
      </c>
    </row>
    <row r="72" spans="1:17" s="137" customFormat="1">
      <c r="A72" s="146"/>
      <c r="B72" s="89" t="s">
        <v>1967</v>
      </c>
      <c r="C72" s="99" t="s">
        <v>1883</v>
      </c>
      <c r="D72" s="86">
        <v>4983</v>
      </c>
      <c r="E72" s="86"/>
      <c r="F72" s="86" t="s">
        <v>1887</v>
      </c>
      <c r="G72" s="114">
        <v>42551</v>
      </c>
      <c r="H72" s="86" t="s">
        <v>1878</v>
      </c>
      <c r="I72" s="96">
        <v>1.66</v>
      </c>
      <c r="J72" s="99" t="s">
        <v>176</v>
      </c>
      <c r="K72" s="100">
        <v>4.4000000000000004E-2</v>
      </c>
      <c r="L72" s="100">
        <v>4.3099999999999999E-2</v>
      </c>
      <c r="M72" s="96">
        <v>12564.44</v>
      </c>
      <c r="N72" s="98">
        <v>100.32</v>
      </c>
      <c r="O72" s="96">
        <v>12.60464</v>
      </c>
      <c r="P72" s="97">
        <f t="shared" si="1"/>
        <v>3.8924396125011499E-4</v>
      </c>
      <c r="Q72" s="97">
        <f>O72/'סכום נכסי הקרן'!$C$42</f>
        <v>2.0294741438114222E-5</v>
      </c>
    </row>
    <row r="73" spans="1:17" s="137" customFormat="1">
      <c r="A73" s="146"/>
      <c r="B73" s="89" t="s">
        <v>1967</v>
      </c>
      <c r="C73" s="99" t="s">
        <v>1883</v>
      </c>
      <c r="D73" s="86">
        <v>90135661</v>
      </c>
      <c r="E73" s="86"/>
      <c r="F73" s="86" t="s">
        <v>1887</v>
      </c>
      <c r="G73" s="114">
        <v>42093</v>
      </c>
      <c r="H73" s="86" t="s">
        <v>1878</v>
      </c>
      <c r="I73" s="96">
        <v>2.3200000000000003</v>
      </c>
      <c r="J73" s="99" t="s">
        <v>176</v>
      </c>
      <c r="K73" s="100">
        <v>3.5000000000000003E-2</v>
      </c>
      <c r="L73" s="100">
        <v>3.5099999999999999E-2</v>
      </c>
      <c r="M73" s="96">
        <v>24269.91</v>
      </c>
      <c r="N73" s="98">
        <v>105.41</v>
      </c>
      <c r="O73" s="96">
        <v>25.582919999999998</v>
      </c>
      <c r="P73" s="97">
        <f t="shared" si="1"/>
        <v>7.900263015163298E-4</v>
      </c>
      <c r="Q73" s="97">
        <f>O73/'סכום נכסי הקרן'!$C$42</f>
        <v>4.1191080953677463E-5</v>
      </c>
    </row>
    <row r="74" spans="1:17" s="137" customFormat="1">
      <c r="A74" s="146"/>
      <c r="B74" s="89" t="s">
        <v>1967</v>
      </c>
      <c r="C74" s="99" t="s">
        <v>1883</v>
      </c>
      <c r="D74" s="86">
        <v>4989</v>
      </c>
      <c r="E74" s="86"/>
      <c r="F74" s="86" t="s">
        <v>1887</v>
      </c>
      <c r="G74" s="114">
        <v>42551</v>
      </c>
      <c r="H74" s="86" t="s">
        <v>1878</v>
      </c>
      <c r="I74" s="96">
        <v>2.3199999999999998</v>
      </c>
      <c r="J74" s="99" t="s">
        <v>176</v>
      </c>
      <c r="K74" s="100">
        <v>3.5000000000000003E-2</v>
      </c>
      <c r="L74" s="100">
        <v>3.5099999999999999E-2</v>
      </c>
      <c r="M74" s="96">
        <v>23817.23</v>
      </c>
      <c r="N74" s="98">
        <v>105.41</v>
      </c>
      <c r="O74" s="96">
        <v>25.105740000000001</v>
      </c>
      <c r="P74" s="97">
        <f t="shared" si="1"/>
        <v>7.752905031572074E-4</v>
      </c>
      <c r="Q74" s="97">
        <f>O74/'סכום נכסי הקרן'!$C$42</f>
        <v>4.0422773035368072E-5</v>
      </c>
    </row>
    <row r="75" spans="1:17" s="137" customFormat="1">
      <c r="A75" s="146"/>
      <c r="B75" s="89" t="s">
        <v>1967</v>
      </c>
      <c r="C75" s="99" t="s">
        <v>1883</v>
      </c>
      <c r="D75" s="86">
        <v>4986</v>
      </c>
      <c r="E75" s="86"/>
      <c r="F75" s="86" t="s">
        <v>1887</v>
      </c>
      <c r="G75" s="114">
        <v>42551</v>
      </c>
      <c r="H75" s="86" t="s">
        <v>1878</v>
      </c>
      <c r="I75" s="96">
        <v>1.6599999999999997</v>
      </c>
      <c r="J75" s="99" t="s">
        <v>176</v>
      </c>
      <c r="K75" s="100">
        <v>4.4000000000000004E-2</v>
      </c>
      <c r="L75" s="100">
        <v>4.3099999999999999E-2</v>
      </c>
      <c r="M75" s="96">
        <v>28270</v>
      </c>
      <c r="N75" s="98">
        <v>100.32</v>
      </c>
      <c r="O75" s="96">
        <v>28.360469999999999</v>
      </c>
      <c r="P75" s="97">
        <f t="shared" si="1"/>
        <v>8.7579983924293342E-4</v>
      </c>
      <c r="Q75" s="97">
        <f>O75/'סכום נכסי הקרן'!$C$42</f>
        <v>4.5663216538782164E-5</v>
      </c>
    </row>
    <row r="76" spans="1:17" s="137" customFormat="1">
      <c r="A76" s="146"/>
      <c r="B76" s="89" t="s">
        <v>1967</v>
      </c>
      <c r="C76" s="99" t="s">
        <v>1884</v>
      </c>
      <c r="D76" s="86">
        <v>507787</v>
      </c>
      <c r="E76" s="86"/>
      <c r="F76" s="86" t="s">
        <v>1887</v>
      </c>
      <c r="G76" s="114">
        <v>43184</v>
      </c>
      <c r="H76" s="86" t="s">
        <v>1878</v>
      </c>
      <c r="I76" s="96">
        <v>0.23</v>
      </c>
      <c r="J76" s="99" t="s">
        <v>176</v>
      </c>
      <c r="K76" s="100">
        <v>3.15E-2</v>
      </c>
      <c r="L76" s="100">
        <v>4.0600000000000004E-2</v>
      </c>
      <c r="M76" s="96">
        <v>140254.16</v>
      </c>
      <c r="N76" s="98">
        <v>99.86</v>
      </c>
      <c r="O76" s="96">
        <v>140.05780999999999</v>
      </c>
      <c r="P76" s="97">
        <f t="shared" si="1"/>
        <v>4.3251260463143702E-3</v>
      </c>
      <c r="Q76" s="97">
        <f>O76/'סכום נכסי הקרן'!$C$42</f>
        <v>2.2550719737640491E-4</v>
      </c>
    </row>
    <row r="77" spans="1:17" s="137" customFormat="1">
      <c r="A77" s="146"/>
      <c r="B77" s="89" t="s">
        <v>1967</v>
      </c>
      <c r="C77" s="99" t="s">
        <v>1884</v>
      </c>
      <c r="D77" s="86">
        <v>469285</v>
      </c>
      <c r="E77" s="86"/>
      <c r="F77" s="86" t="s">
        <v>1887</v>
      </c>
      <c r="G77" s="114">
        <v>42871</v>
      </c>
      <c r="H77" s="86" t="s">
        <v>1878</v>
      </c>
      <c r="I77" s="96">
        <v>2.4</v>
      </c>
      <c r="J77" s="99" t="s">
        <v>176</v>
      </c>
      <c r="K77" s="100">
        <v>4.7E-2</v>
      </c>
      <c r="L77" s="100">
        <v>5.5200000000000006E-2</v>
      </c>
      <c r="M77" s="96">
        <v>168321.19</v>
      </c>
      <c r="N77" s="98">
        <v>99.47</v>
      </c>
      <c r="O77" s="96">
        <v>167.42909</v>
      </c>
      <c r="P77" s="97">
        <f t="shared" si="1"/>
        <v>5.1703787034062072E-3</v>
      </c>
      <c r="Q77" s="97">
        <f>O77/'סכום נכסי הקרן'!$C$42</f>
        <v>2.6957771826634919E-4</v>
      </c>
    </row>
    <row r="78" spans="1:17" s="137" customFormat="1">
      <c r="A78" s="146"/>
      <c r="B78" s="89" t="s">
        <v>1968</v>
      </c>
      <c r="C78" s="99" t="s">
        <v>1883</v>
      </c>
      <c r="D78" s="86">
        <v>90840002</v>
      </c>
      <c r="E78" s="86"/>
      <c r="F78" s="86" t="s">
        <v>595</v>
      </c>
      <c r="G78" s="114">
        <v>43011</v>
      </c>
      <c r="H78" s="86" t="s">
        <v>172</v>
      </c>
      <c r="I78" s="96">
        <v>9.240000000000002</v>
      </c>
      <c r="J78" s="99" t="s">
        <v>176</v>
      </c>
      <c r="K78" s="100">
        <v>3.9E-2</v>
      </c>
      <c r="L78" s="100">
        <v>5.1300000000000005E-2</v>
      </c>
      <c r="M78" s="96">
        <v>25841.5</v>
      </c>
      <c r="N78" s="98">
        <v>91.28</v>
      </c>
      <c r="O78" s="96">
        <v>23.58812</v>
      </c>
      <c r="P78" s="97">
        <f t="shared" si="1"/>
        <v>7.2842487109850515E-4</v>
      </c>
      <c r="Q78" s="97">
        <f>O78/'סכום נכסי הקרן'!$C$42</f>
        <v>3.7979251800226811E-5</v>
      </c>
    </row>
    <row r="79" spans="1:17" s="137" customFormat="1">
      <c r="A79" s="146"/>
      <c r="B79" s="89" t="s">
        <v>1968</v>
      </c>
      <c r="C79" s="99" t="s">
        <v>1883</v>
      </c>
      <c r="D79" s="86">
        <v>90840004</v>
      </c>
      <c r="E79" s="86"/>
      <c r="F79" s="86" t="s">
        <v>595</v>
      </c>
      <c r="G79" s="114">
        <v>43104</v>
      </c>
      <c r="H79" s="86" t="s">
        <v>172</v>
      </c>
      <c r="I79" s="96">
        <v>9.24</v>
      </c>
      <c r="J79" s="99" t="s">
        <v>176</v>
      </c>
      <c r="K79" s="100">
        <v>3.8199999999999998E-2</v>
      </c>
      <c r="L79" s="100">
        <v>5.4999999999999993E-2</v>
      </c>
      <c r="M79" s="96">
        <v>46026.81</v>
      </c>
      <c r="N79" s="98">
        <v>85.85</v>
      </c>
      <c r="O79" s="96">
        <v>39.514009999999999</v>
      </c>
      <c r="P79" s="97">
        <f t="shared" si="1"/>
        <v>1.2202323729417625E-3</v>
      </c>
      <c r="Q79" s="97">
        <f>O79/'סכום נכסי הקרן'!$C$42</f>
        <v>6.3621540649559186E-5</v>
      </c>
    </row>
    <row r="80" spans="1:17" s="137" customFormat="1">
      <c r="A80" s="146"/>
      <c r="B80" s="89" t="s">
        <v>1968</v>
      </c>
      <c r="C80" s="99" t="s">
        <v>1883</v>
      </c>
      <c r="D80" s="86">
        <v>90840006</v>
      </c>
      <c r="E80" s="86"/>
      <c r="F80" s="86" t="s">
        <v>595</v>
      </c>
      <c r="G80" s="114">
        <v>43194</v>
      </c>
      <c r="H80" s="86" t="s">
        <v>172</v>
      </c>
      <c r="I80" s="96">
        <v>9.2999999999999989</v>
      </c>
      <c r="J80" s="99" t="s">
        <v>176</v>
      </c>
      <c r="K80" s="100">
        <v>3.7900000000000003E-2</v>
      </c>
      <c r="L80" s="100">
        <v>5.0100000000000006E-2</v>
      </c>
      <c r="M80" s="96">
        <v>29722.87</v>
      </c>
      <c r="N80" s="98">
        <v>89.61</v>
      </c>
      <c r="O80" s="96">
        <v>26.63466</v>
      </c>
      <c r="P80" s="97">
        <f t="shared" si="1"/>
        <v>8.2250509058172134E-4</v>
      </c>
      <c r="Q80" s="97">
        <f>O80/'סכום נכסי הקרן'!$C$42</f>
        <v>4.2884488409988971E-5</v>
      </c>
    </row>
    <row r="81" spans="1:17" s="137" customFormat="1">
      <c r="A81" s="146"/>
      <c r="B81" s="89" t="s">
        <v>1968</v>
      </c>
      <c r="C81" s="99" t="s">
        <v>1883</v>
      </c>
      <c r="D81" s="86">
        <v>90840008</v>
      </c>
      <c r="E81" s="86"/>
      <c r="F81" s="86" t="s">
        <v>595</v>
      </c>
      <c r="G81" s="114">
        <v>43285</v>
      </c>
      <c r="H81" s="86" t="s">
        <v>172</v>
      </c>
      <c r="I81" s="96">
        <v>9.27</v>
      </c>
      <c r="J81" s="99" t="s">
        <v>176</v>
      </c>
      <c r="K81" s="100">
        <v>4.0099999999999997E-2</v>
      </c>
      <c r="L81" s="100">
        <v>5.0300000000000004E-2</v>
      </c>
      <c r="M81" s="96">
        <v>39393.99</v>
      </c>
      <c r="N81" s="98">
        <v>90.3</v>
      </c>
      <c r="O81" s="96">
        <v>35.572769999999998</v>
      </c>
      <c r="P81" s="97">
        <f t="shared" si="1"/>
        <v>1.0985229175477643E-3</v>
      </c>
      <c r="Q81" s="97">
        <f>O81/'סכום נכסי הקרן'!$C$42</f>
        <v>5.72757468192274E-5</v>
      </c>
    </row>
    <row r="82" spans="1:17" s="137" customFormat="1">
      <c r="A82" s="146"/>
      <c r="B82" s="89" t="s">
        <v>1968</v>
      </c>
      <c r="C82" s="99" t="s">
        <v>1883</v>
      </c>
      <c r="D82" s="86">
        <v>90840010</v>
      </c>
      <c r="E82" s="86"/>
      <c r="F82" s="86" t="s">
        <v>595</v>
      </c>
      <c r="G82" s="114">
        <v>43377</v>
      </c>
      <c r="H82" s="86" t="s">
        <v>172</v>
      </c>
      <c r="I82" s="96">
        <v>9.25</v>
      </c>
      <c r="J82" s="99" t="s">
        <v>176</v>
      </c>
      <c r="K82" s="100">
        <v>3.9699999999999999E-2</v>
      </c>
      <c r="L82" s="100">
        <v>5.2199999999999989E-2</v>
      </c>
      <c r="M82" s="96">
        <v>78854.960000000006</v>
      </c>
      <c r="N82" s="98">
        <v>88.32</v>
      </c>
      <c r="O82" s="96">
        <v>69.644710000000003</v>
      </c>
      <c r="P82" s="97">
        <f t="shared" si="1"/>
        <v>2.1506986951246128E-3</v>
      </c>
      <c r="Q82" s="97">
        <f>O82/'סכום נכסי הקרן'!$C$42</f>
        <v>1.1213500599639879E-4</v>
      </c>
    </row>
    <row r="83" spans="1:17" s="137" customFormat="1">
      <c r="A83" s="146"/>
      <c r="B83" s="89" t="s">
        <v>1968</v>
      </c>
      <c r="C83" s="99" t="s">
        <v>1883</v>
      </c>
      <c r="D83" s="86">
        <v>90840000</v>
      </c>
      <c r="E83" s="86"/>
      <c r="F83" s="86" t="s">
        <v>595</v>
      </c>
      <c r="G83" s="114">
        <v>42935</v>
      </c>
      <c r="H83" s="86" t="s">
        <v>172</v>
      </c>
      <c r="I83" s="96">
        <v>10.63</v>
      </c>
      <c r="J83" s="99" t="s">
        <v>176</v>
      </c>
      <c r="K83" s="100">
        <v>4.0800000000000003E-2</v>
      </c>
      <c r="L83" s="100">
        <v>4.6400000000000004E-2</v>
      </c>
      <c r="M83" s="96">
        <v>120396.91</v>
      </c>
      <c r="N83" s="98">
        <v>94.19</v>
      </c>
      <c r="O83" s="96">
        <v>113.40183999999999</v>
      </c>
      <c r="P83" s="97">
        <f t="shared" si="1"/>
        <v>3.5019628814985386E-3</v>
      </c>
      <c r="Q83" s="97">
        <f>O83/'סכום נכסי הקרן'!$C$42</f>
        <v>1.8258839771753886E-4</v>
      </c>
    </row>
    <row r="84" spans="1:17" s="137" customFormat="1">
      <c r="A84" s="146"/>
      <c r="B84" s="89" t="s">
        <v>1969</v>
      </c>
      <c r="C84" s="99" t="s">
        <v>1884</v>
      </c>
      <c r="D84" s="86">
        <v>4099</v>
      </c>
      <c r="E84" s="86"/>
      <c r="F84" s="86" t="s">
        <v>595</v>
      </c>
      <c r="G84" s="114">
        <v>42052</v>
      </c>
      <c r="H84" s="86" t="s">
        <v>172</v>
      </c>
      <c r="I84" s="96">
        <v>5.8200000000000012</v>
      </c>
      <c r="J84" s="99" t="s">
        <v>176</v>
      </c>
      <c r="K84" s="100">
        <v>2.9779E-2</v>
      </c>
      <c r="L84" s="100">
        <v>1.9100000000000002E-2</v>
      </c>
      <c r="M84" s="96">
        <v>188276.19</v>
      </c>
      <c r="N84" s="98">
        <v>108.36</v>
      </c>
      <c r="O84" s="96">
        <v>204.01607999999999</v>
      </c>
      <c r="P84" s="97">
        <f t="shared" si="1"/>
        <v>6.3002217546808447E-3</v>
      </c>
      <c r="Q84" s="97">
        <f>O84/'סכום נכסי הקרן'!$C$42</f>
        <v>3.2848646155841233E-4</v>
      </c>
    </row>
    <row r="85" spans="1:17" s="137" customFormat="1">
      <c r="A85" s="146"/>
      <c r="B85" s="89" t="s">
        <v>1969</v>
      </c>
      <c r="C85" s="99" t="s">
        <v>1884</v>
      </c>
      <c r="D85" s="86">
        <v>40999</v>
      </c>
      <c r="E85" s="86"/>
      <c r="F85" s="86" t="s">
        <v>595</v>
      </c>
      <c r="G85" s="114">
        <v>42054</v>
      </c>
      <c r="H85" s="86" t="s">
        <v>172</v>
      </c>
      <c r="I85" s="96">
        <v>5.8199999999999994</v>
      </c>
      <c r="J85" s="99" t="s">
        <v>176</v>
      </c>
      <c r="K85" s="100">
        <v>2.9779E-2</v>
      </c>
      <c r="L85" s="100">
        <v>1.9199999999999998E-2</v>
      </c>
      <c r="M85" s="96">
        <v>5324.55</v>
      </c>
      <c r="N85" s="98">
        <v>108.29</v>
      </c>
      <c r="O85" s="96">
        <v>5.7659500000000001</v>
      </c>
      <c r="P85" s="97">
        <f t="shared" si="1"/>
        <v>1.7805833553120919E-4</v>
      </c>
      <c r="Q85" s="97">
        <f>O85/'סכום נכסי הקרן'!$C$42</f>
        <v>9.2837609320928408E-6</v>
      </c>
    </row>
    <row r="86" spans="1:17" s="137" customFormat="1">
      <c r="A86" s="146"/>
      <c r="B86" s="89" t="s">
        <v>1956</v>
      </c>
      <c r="C86" s="99" t="s">
        <v>1884</v>
      </c>
      <c r="D86" s="86">
        <v>14760844</v>
      </c>
      <c r="E86" s="86"/>
      <c r="F86" s="86" t="s">
        <v>1887</v>
      </c>
      <c r="G86" s="114">
        <v>40742</v>
      </c>
      <c r="H86" s="86" t="s">
        <v>1878</v>
      </c>
      <c r="I86" s="96">
        <v>8.08</v>
      </c>
      <c r="J86" s="99" t="s">
        <v>176</v>
      </c>
      <c r="K86" s="100">
        <v>0.06</v>
      </c>
      <c r="L86" s="100">
        <v>1.7800000000000003E-2</v>
      </c>
      <c r="M86" s="96">
        <v>429795.49</v>
      </c>
      <c r="N86" s="98">
        <v>145.16999999999999</v>
      </c>
      <c r="O86" s="96">
        <v>623.93408999999997</v>
      </c>
      <c r="P86" s="97">
        <f t="shared" si="1"/>
        <v>1.9267712267116377E-2</v>
      </c>
      <c r="Q86" s="97">
        <f>O86/'סכום נכסי הקרן'!$C$42</f>
        <v>1.0045968017313536E-3</v>
      </c>
    </row>
    <row r="87" spans="1:17" s="137" customFormat="1">
      <c r="A87" s="146"/>
      <c r="B87" s="89" t="s">
        <v>1970</v>
      </c>
      <c r="C87" s="99" t="s">
        <v>1883</v>
      </c>
      <c r="D87" s="86">
        <v>90136004</v>
      </c>
      <c r="E87" s="86"/>
      <c r="F87" s="86" t="s">
        <v>1887</v>
      </c>
      <c r="G87" s="114">
        <v>42680</v>
      </c>
      <c r="H87" s="86" t="s">
        <v>1878</v>
      </c>
      <c r="I87" s="96">
        <v>4.01</v>
      </c>
      <c r="J87" s="99" t="s">
        <v>176</v>
      </c>
      <c r="K87" s="100">
        <v>2.3E-2</v>
      </c>
      <c r="L87" s="100">
        <v>3.49E-2</v>
      </c>
      <c r="M87" s="96">
        <v>54736.68</v>
      </c>
      <c r="N87" s="98">
        <v>97.44</v>
      </c>
      <c r="O87" s="96">
        <v>53.335410000000003</v>
      </c>
      <c r="P87" s="97">
        <f t="shared" si="1"/>
        <v>1.6470511068383546E-3</v>
      </c>
      <c r="Q87" s="97">
        <f>O87/'סכום נכסי הקרן'!$C$42</f>
        <v>8.5875388384421277E-5</v>
      </c>
    </row>
    <row r="88" spans="1:17" s="137" customFormat="1">
      <c r="A88" s="146"/>
      <c r="B88" s="89" t="s">
        <v>1971</v>
      </c>
      <c r="C88" s="99" t="s">
        <v>1884</v>
      </c>
      <c r="D88" s="86">
        <v>4100</v>
      </c>
      <c r="E88" s="86"/>
      <c r="F88" s="86" t="s">
        <v>595</v>
      </c>
      <c r="G88" s="114">
        <v>42052</v>
      </c>
      <c r="H88" s="86" t="s">
        <v>172</v>
      </c>
      <c r="I88" s="96">
        <v>5.8100000000000005</v>
      </c>
      <c r="J88" s="99" t="s">
        <v>176</v>
      </c>
      <c r="K88" s="100">
        <v>2.9779E-2</v>
      </c>
      <c r="L88" s="100">
        <v>1.9100000000000002E-2</v>
      </c>
      <c r="M88" s="96">
        <v>214484.79</v>
      </c>
      <c r="N88" s="98">
        <v>108.35</v>
      </c>
      <c r="O88" s="96">
        <v>232.39426999999998</v>
      </c>
      <c r="P88" s="97">
        <f t="shared" si="1"/>
        <v>7.1765688053469796E-3</v>
      </c>
      <c r="Q88" s="97">
        <f>O88/'סכום נכסי הקרן'!$C$42</f>
        <v>3.7417820908405987E-4</v>
      </c>
    </row>
    <row r="89" spans="1:17" s="137" customFormat="1">
      <c r="A89" s="146"/>
      <c r="B89" s="89" t="s">
        <v>1972</v>
      </c>
      <c r="C89" s="99" t="s">
        <v>1883</v>
      </c>
      <c r="D89" s="86">
        <v>90143221</v>
      </c>
      <c r="E89" s="86"/>
      <c r="F89" s="86" t="s">
        <v>595</v>
      </c>
      <c r="G89" s="114">
        <v>42516</v>
      </c>
      <c r="H89" s="86" t="s">
        <v>378</v>
      </c>
      <c r="I89" s="96">
        <v>5.5199999999999987</v>
      </c>
      <c r="J89" s="99" t="s">
        <v>176</v>
      </c>
      <c r="K89" s="100">
        <v>2.3269999999999999E-2</v>
      </c>
      <c r="L89" s="100">
        <v>2.1899999999999996E-2</v>
      </c>
      <c r="M89" s="96">
        <v>542411.96</v>
      </c>
      <c r="N89" s="98">
        <v>102.77</v>
      </c>
      <c r="O89" s="96">
        <v>557.43679000000009</v>
      </c>
      <c r="P89" s="97">
        <f t="shared" si="1"/>
        <v>1.7214208758532454E-2</v>
      </c>
      <c r="Q89" s="97">
        <f>O89/'סכום נכסי הקרן'!$C$42</f>
        <v>8.9752944321633765E-4</v>
      </c>
    </row>
    <row r="90" spans="1:17" s="137" customFormat="1">
      <c r="A90" s="146"/>
      <c r="B90" s="89" t="s">
        <v>1973</v>
      </c>
      <c r="C90" s="99" t="s">
        <v>1883</v>
      </c>
      <c r="D90" s="86">
        <v>90839511</v>
      </c>
      <c r="E90" s="86"/>
      <c r="F90" s="86" t="s">
        <v>595</v>
      </c>
      <c r="G90" s="114">
        <v>41816</v>
      </c>
      <c r="H90" s="86" t="s">
        <v>172</v>
      </c>
      <c r="I90" s="96">
        <v>7.5700000000000012</v>
      </c>
      <c r="J90" s="99" t="s">
        <v>176</v>
      </c>
      <c r="K90" s="100">
        <v>4.4999999999999998E-2</v>
      </c>
      <c r="L90" s="100">
        <v>2.6199999999999998E-2</v>
      </c>
      <c r="M90" s="96">
        <v>77942.16</v>
      </c>
      <c r="N90" s="98">
        <v>114.13</v>
      </c>
      <c r="O90" s="96">
        <v>88.955380000000005</v>
      </c>
      <c r="P90" s="97">
        <f t="shared" si="1"/>
        <v>2.7470316078610146E-3</v>
      </c>
      <c r="Q90" s="97">
        <f>O90/'סכום נכסי הקרן'!$C$42</f>
        <v>1.4322713196324508E-4</v>
      </c>
    </row>
    <row r="91" spans="1:17" s="137" customFormat="1">
      <c r="A91" s="146"/>
      <c r="B91" s="89" t="s">
        <v>1973</v>
      </c>
      <c r="C91" s="99" t="s">
        <v>1883</v>
      </c>
      <c r="D91" s="86">
        <v>90839541</v>
      </c>
      <c r="E91" s="86"/>
      <c r="F91" s="86" t="s">
        <v>595</v>
      </c>
      <c r="G91" s="114">
        <v>42625</v>
      </c>
      <c r="H91" s="86" t="s">
        <v>172</v>
      </c>
      <c r="I91" s="96">
        <v>7.25</v>
      </c>
      <c r="J91" s="99" t="s">
        <v>176</v>
      </c>
      <c r="K91" s="100">
        <v>4.4999999999999998E-2</v>
      </c>
      <c r="L91" s="100">
        <v>4.1599999999999998E-2</v>
      </c>
      <c r="M91" s="96">
        <v>21703.67</v>
      </c>
      <c r="N91" s="98">
        <v>103.92</v>
      </c>
      <c r="O91" s="96">
        <v>22.554459999999999</v>
      </c>
      <c r="P91" s="97">
        <f t="shared" si="1"/>
        <v>6.9650441061841256E-4</v>
      </c>
      <c r="Q91" s="97">
        <f>O91/'סכום נכסי הקרן'!$C$42</f>
        <v>3.6314954967082732E-5</v>
      </c>
    </row>
    <row r="92" spans="1:17" s="137" customFormat="1">
      <c r="A92" s="146"/>
      <c r="B92" s="89" t="s">
        <v>1973</v>
      </c>
      <c r="C92" s="99" t="s">
        <v>1883</v>
      </c>
      <c r="D92" s="86">
        <v>90839542</v>
      </c>
      <c r="E92" s="86"/>
      <c r="F92" s="86" t="s">
        <v>595</v>
      </c>
      <c r="G92" s="114">
        <v>42716</v>
      </c>
      <c r="H92" s="86" t="s">
        <v>172</v>
      </c>
      <c r="I92" s="96">
        <v>7.32</v>
      </c>
      <c r="J92" s="99" t="s">
        <v>176</v>
      </c>
      <c r="K92" s="100">
        <v>4.4999999999999998E-2</v>
      </c>
      <c r="L92" s="100">
        <v>3.8599999999999995E-2</v>
      </c>
      <c r="M92" s="96">
        <v>16420.09</v>
      </c>
      <c r="N92" s="98">
        <v>106.33</v>
      </c>
      <c r="O92" s="96">
        <v>17.459479999999999</v>
      </c>
      <c r="P92" s="97">
        <f t="shared" si="1"/>
        <v>5.3916630356496949E-4</v>
      </c>
      <c r="Q92" s="97">
        <f>O92/'סכום נכסי הקרן'!$C$42</f>
        <v>2.8111523394870974E-5</v>
      </c>
    </row>
    <row r="93" spans="1:17" s="137" customFormat="1">
      <c r="A93" s="146"/>
      <c r="B93" s="89" t="s">
        <v>1973</v>
      </c>
      <c r="C93" s="99" t="s">
        <v>1883</v>
      </c>
      <c r="D93" s="86">
        <v>90839544</v>
      </c>
      <c r="E93" s="86"/>
      <c r="F93" s="86" t="s">
        <v>595</v>
      </c>
      <c r="G93" s="114">
        <v>42803</v>
      </c>
      <c r="H93" s="86" t="s">
        <v>172</v>
      </c>
      <c r="I93" s="96">
        <v>7.18</v>
      </c>
      <c r="J93" s="99" t="s">
        <v>176</v>
      </c>
      <c r="K93" s="100">
        <v>4.4999999999999998E-2</v>
      </c>
      <c r="L93" s="100">
        <v>4.5100000000000001E-2</v>
      </c>
      <c r="M93" s="96">
        <v>105232.19</v>
      </c>
      <c r="N93" s="98">
        <v>102.2</v>
      </c>
      <c r="O93" s="96">
        <v>107.54730000000001</v>
      </c>
      <c r="P93" s="97">
        <f t="shared" si="1"/>
        <v>3.3211687976613768E-3</v>
      </c>
      <c r="Q93" s="97">
        <f>O93/'סכום נכסי הקרן'!$C$42</f>
        <v>1.7316199795212731E-4</v>
      </c>
    </row>
    <row r="94" spans="1:17" s="137" customFormat="1">
      <c r="A94" s="146"/>
      <c r="B94" s="89" t="s">
        <v>1973</v>
      </c>
      <c r="C94" s="99" t="s">
        <v>1883</v>
      </c>
      <c r="D94" s="86">
        <v>90839545</v>
      </c>
      <c r="E94" s="86"/>
      <c r="F94" s="86" t="s">
        <v>595</v>
      </c>
      <c r="G94" s="114">
        <v>42898</v>
      </c>
      <c r="H94" s="86" t="s">
        <v>172</v>
      </c>
      <c r="I94" s="96">
        <v>7.0399999999999991</v>
      </c>
      <c r="J94" s="99" t="s">
        <v>176</v>
      </c>
      <c r="K94" s="100">
        <v>4.4999999999999998E-2</v>
      </c>
      <c r="L94" s="100">
        <v>5.1899999999999995E-2</v>
      </c>
      <c r="M94" s="96">
        <v>19791.490000000002</v>
      </c>
      <c r="N94" s="98">
        <v>97.12</v>
      </c>
      <c r="O94" s="96">
        <v>19.221490000000003</v>
      </c>
      <c r="P94" s="97">
        <f t="shared" si="1"/>
        <v>5.9357894463701259E-4</v>
      </c>
      <c r="Q94" s="97">
        <f>O94/'סכום נכסי הקרן'!$C$42</f>
        <v>3.0948537174032594E-5</v>
      </c>
    </row>
    <row r="95" spans="1:17" s="137" customFormat="1">
      <c r="A95" s="146"/>
      <c r="B95" s="89" t="s">
        <v>1973</v>
      </c>
      <c r="C95" s="99" t="s">
        <v>1883</v>
      </c>
      <c r="D95" s="86">
        <v>90839546</v>
      </c>
      <c r="E95" s="86"/>
      <c r="F95" s="86" t="s">
        <v>595</v>
      </c>
      <c r="G95" s="114">
        <v>42989</v>
      </c>
      <c r="H95" s="86" t="s">
        <v>172</v>
      </c>
      <c r="I95" s="96">
        <v>6.99</v>
      </c>
      <c r="J95" s="99" t="s">
        <v>176</v>
      </c>
      <c r="K95" s="100">
        <v>4.4999999999999998E-2</v>
      </c>
      <c r="L95" s="100">
        <v>5.4699999999999992E-2</v>
      </c>
      <c r="M95" s="96">
        <v>24939.78</v>
      </c>
      <c r="N95" s="98">
        <v>95.74</v>
      </c>
      <c r="O95" s="96">
        <v>23.87734</v>
      </c>
      <c r="P95" s="97">
        <f t="shared" ref="P95:P154" si="2">O95/$O$10</f>
        <v>7.3735627560293836E-4</v>
      </c>
      <c r="Q95" s="97">
        <f>O95/'סכום נכסי הקרן'!$C$42</f>
        <v>3.8444925164855343E-5</v>
      </c>
    </row>
    <row r="96" spans="1:17" s="137" customFormat="1">
      <c r="A96" s="146"/>
      <c r="B96" s="89" t="s">
        <v>1973</v>
      </c>
      <c r="C96" s="99" t="s">
        <v>1883</v>
      </c>
      <c r="D96" s="86">
        <v>90839547</v>
      </c>
      <c r="E96" s="86"/>
      <c r="F96" s="86" t="s">
        <v>595</v>
      </c>
      <c r="G96" s="114">
        <v>43080</v>
      </c>
      <c r="H96" s="86" t="s">
        <v>172</v>
      </c>
      <c r="I96" s="96">
        <v>6.84</v>
      </c>
      <c r="J96" s="99" t="s">
        <v>176</v>
      </c>
      <c r="K96" s="100">
        <v>4.4999999999999998E-2</v>
      </c>
      <c r="L96" s="100">
        <v>6.1899999999999997E-2</v>
      </c>
      <c r="M96" s="96">
        <v>7727.2</v>
      </c>
      <c r="N96" s="98">
        <v>90.69</v>
      </c>
      <c r="O96" s="96">
        <v>7.0078000000000005</v>
      </c>
      <c r="P96" s="97">
        <f t="shared" si="2"/>
        <v>2.1640791261381175E-4</v>
      </c>
      <c r="Q96" s="97">
        <f>O96/'סכום נכסי הקרן'!$C$42</f>
        <v>1.1283264658888858E-5</v>
      </c>
    </row>
    <row r="97" spans="1:17" s="137" customFormat="1">
      <c r="A97" s="146"/>
      <c r="B97" s="89" t="s">
        <v>1973</v>
      </c>
      <c r="C97" s="99" t="s">
        <v>1883</v>
      </c>
      <c r="D97" s="86">
        <v>90839548</v>
      </c>
      <c r="E97" s="86"/>
      <c r="F97" s="86" t="s">
        <v>595</v>
      </c>
      <c r="G97" s="114">
        <v>43171</v>
      </c>
      <c r="H97" s="86" t="s">
        <v>172</v>
      </c>
      <c r="I97" s="96">
        <v>6.8100000000000005</v>
      </c>
      <c r="J97" s="99" t="s">
        <v>176</v>
      </c>
      <c r="K97" s="100">
        <v>4.4999999999999998E-2</v>
      </c>
      <c r="L97" s="100">
        <v>6.2700000000000006E-2</v>
      </c>
      <c r="M97" s="96">
        <v>8209.24</v>
      </c>
      <c r="N97" s="98">
        <v>90.86</v>
      </c>
      <c r="O97" s="96">
        <v>7.4589099999999995</v>
      </c>
      <c r="P97" s="97">
        <f t="shared" si="2"/>
        <v>2.303386431511011E-4</v>
      </c>
      <c r="Q97" s="97">
        <f>O97/'סכום נכסי הקרן'!$C$42</f>
        <v>1.2009597248327961E-5</v>
      </c>
    </row>
    <row r="98" spans="1:17" s="137" customFormat="1">
      <c r="A98" s="146"/>
      <c r="B98" s="89" t="s">
        <v>1973</v>
      </c>
      <c r="C98" s="99" t="s">
        <v>1883</v>
      </c>
      <c r="D98" s="86">
        <v>90839550</v>
      </c>
      <c r="E98" s="86"/>
      <c r="F98" s="86" t="s">
        <v>595</v>
      </c>
      <c r="G98" s="114">
        <v>43341</v>
      </c>
      <c r="H98" s="86" t="s">
        <v>172</v>
      </c>
      <c r="I98" s="96">
        <v>6.89</v>
      </c>
      <c r="J98" s="99" t="s">
        <v>176</v>
      </c>
      <c r="K98" s="100">
        <v>4.4999999999999998E-2</v>
      </c>
      <c r="L98" s="100">
        <v>5.8700000000000002E-2</v>
      </c>
      <c r="M98" s="96">
        <v>14484.7</v>
      </c>
      <c r="N98" s="98">
        <v>91.97</v>
      </c>
      <c r="O98" s="96">
        <v>13.321569999999999</v>
      </c>
      <c r="P98" s="97">
        <f t="shared" si="2"/>
        <v>4.1138348075555464E-4</v>
      </c>
      <c r="Q98" s="97">
        <f>O98/'סכום נכסי הקרן'!$C$42</f>
        <v>2.1449071032551447E-5</v>
      </c>
    </row>
    <row r="99" spans="1:17" s="137" customFormat="1">
      <c r="A99" s="146"/>
      <c r="B99" s="89" t="s">
        <v>1973</v>
      </c>
      <c r="C99" s="99" t="s">
        <v>1883</v>
      </c>
      <c r="D99" s="86">
        <v>90839512</v>
      </c>
      <c r="E99" s="86"/>
      <c r="F99" s="86" t="s">
        <v>595</v>
      </c>
      <c r="G99" s="114">
        <v>41893</v>
      </c>
      <c r="H99" s="86" t="s">
        <v>172</v>
      </c>
      <c r="I99" s="96">
        <v>7.5600000000000005</v>
      </c>
      <c r="J99" s="99" t="s">
        <v>176</v>
      </c>
      <c r="K99" s="100">
        <v>4.4999999999999998E-2</v>
      </c>
      <c r="L99" s="100">
        <v>2.69E-2</v>
      </c>
      <c r="M99" s="96">
        <v>15291.4</v>
      </c>
      <c r="N99" s="98">
        <v>114.41</v>
      </c>
      <c r="O99" s="96">
        <v>17.494889999999998</v>
      </c>
      <c r="P99" s="97">
        <f t="shared" si="2"/>
        <v>5.402597999811993E-4</v>
      </c>
      <c r="Q99" s="97">
        <f>O99/'סכום נכסי הקרן'!$C$42</f>
        <v>2.8168537065576651E-5</v>
      </c>
    </row>
    <row r="100" spans="1:17" s="137" customFormat="1">
      <c r="A100" s="146"/>
      <c r="B100" s="89" t="s">
        <v>1974</v>
      </c>
      <c r="C100" s="99" t="s">
        <v>1883</v>
      </c>
      <c r="D100" s="86">
        <v>90839513</v>
      </c>
      <c r="E100" s="86"/>
      <c r="F100" s="86" t="s">
        <v>595</v>
      </c>
      <c r="G100" s="114">
        <v>42151</v>
      </c>
      <c r="H100" s="86" t="s">
        <v>172</v>
      </c>
      <c r="I100" s="96">
        <v>7.5199999999999987</v>
      </c>
      <c r="J100" s="99" t="s">
        <v>176</v>
      </c>
      <c r="K100" s="100">
        <v>4.4999999999999998E-2</v>
      </c>
      <c r="L100" s="100">
        <v>2.8799999999999999E-2</v>
      </c>
      <c r="M100" s="96">
        <v>55999.94</v>
      </c>
      <c r="N100" s="98">
        <v>113.9</v>
      </c>
      <c r="O100" s="96">
        <v>63.783940000000001</v>
      </c>
      <c r="P100" s="97">
        <f t="shared" si="2"/>
        <v>1.9697122226211665E-3</v>
      </c>
      <c r="Q100" s="97">
        <f>O100/'סכום נכסי הקרן'!$C$42</f>
        <v>1.0269857530276083E-4</v>
      </c>
    </row>
    <row r="101" spans="1:17" s="137" customFormat="1">
      <c r="A101" s="146"/>
      <c r="B101" s="89" t="s">
        <v>1974</v>
      </c>
      <c r="C101" s="99" t="s">
        <v>1883</v>
      </c>
      <c r="D101" s="86">
        <v>90839515</v>
      </c>
      <c r="E101" s="86"/>
      <c r="F101" s="86" t="s">
        <v>595</v>
      </c>
      <c r="G101" s="114">
        <v>42166</v>
      </c>
      <c r="H101" s="86" t="s">
        <v>172</v>
      </c>
      <c r="I101" s="96">
        <v>7.54</v>
      </c>
      <c r="J101" s="99" t="s">
        <v>176</v>
      </c>
      <c r="K101" s="100">
        <v>4.4999999999999998E-2</v>
      </c>
      <c r="L101" s="100">
        <v>2.8000000000000004E-2</v>
      </c>
      <c r="M101" s="96">
        <v>52689.81</v>
      </c>
      <c r="N101" s="98">
        <v>114.6</v>
      </c>
      <c r="O101" s="96">
        <v>60.38252</v>
      </c>
      <c r="P101" s="97">
        <f t="shared" si="2"/>
        <v>1.8646729517911098E-3</v>
      </c>
      <c r="Q101" s="97">
        <f>O101/'סכום נכסי הקרן'!$C$42</f>
        <v>9.7221946107287535E-5</v>
      </c>
    </row>
    <row r="102" spans="1:17" s="137" customFormat="1">
      <c r="A102" s="146"/>
      <c r="B102" s="89" t="s">
        <v>1974</v>
      </c>
      <c r="C102" s="99" t="s">
        <v>1883</v>
      </c>
      <c r="D102" s="86">
        <v>90839516</v>
      </c>
      <c r="E102" s="86"/>
      <c r="F102" s="86" t="s">
        <v>595</v>
      </c>
      <c r="G102" s="114">
        <v>42257</v>
      </c>
      <c r="H102" s="86" t="s">
        <v>172</v>
      </c>
      <c r="I102" s="96">
        <v>7.53</v>
      </c>
      <c r="J102" s="99" t="s">
        <v>176</v>
      </c>
      <c r="K102" s="100">
        <v>4.4999999999999998E-2</v>
      </c>
      <c r="L102" s="100">
        <v>2.8300000000000006E-2</v>
      </c>
      <c r="M102" s="96">
        <v>27999.61</v>
      </c>
      <c r="N102" s="98">
        <v>113.58</v>
      </c>
      <c r="O102" s="96">
        <v>31.801950000000001</v>
      </c>
      <c r="P102" s="97">
        <f t="shared" si="2"/>
        <v>9.8207620316630184E-4</v>
      </c>
      <c r="Q102" s="97">
        <f>O102/'סכום נכסי הקרן'!$C$42</f>
        <v>5.120434637386206E-5</v>
      </c>
    </row>
    <row r="103" spans="1:17" s="137" customFormat="1">
      <c r="A103" s="146"/>
      <c r="B103" s="89" t="s">
        <v>1973</v>
      </c>
      <c r="C103" s="99" t="s">
        <v>1883</v>
      </c>
      <c r="D103" s="86">
        <v>90839517</v>
      </c>
      <c r="E103" s="86"/>
      <c r="F103" s="86" t="s">
        <v>595</v>
      </c>
      <c r="G103" s="114">
        <v>42348</v>
      </c>
      <c r="H103" s="86" t="s">
        <v>172</v>
      </c>
      <c r="I103" s="96">
        <v>7.51</v>
      </c>
      <c r="J103" s="99" t="s">
        <v>176</v>
      </c>
      <c r="K103" s="100">
        <v>4.4999999999999998E-2</v>
      </c>
      <c r="L103" s="100">
        <v>2.9399999999999999E-2</v>
      </c>
      <c r="M103" s="96">
        <v>48486.55</v>
      </c>
      <c r="N103" s="98">
        <v>113.21</v>
      </c>
      <c r="O103" s="96">
        <v>54.891620000000003</v>
      </c>
      <c r="P103" s="97">
        <f t="shared" si="2"/>
        <v>1.6951084369118069E-3</v>
      </c>
      <c r="Q103" s="97">
        <f>O103/'סכום נכסי הקרן'!$C$42</f>
        <v>8.8381043410935931E-5</v>
      </c>
    </row>
    <row r="104" spans="1:17" s="137" customFormat="1">
      <c r="A104" s="146"/>
      <c r="B104" s="89" t="s">
        <v>1973</v>
      </c>
      <c r="C104" s="99" t="s">
        <v>1883</v>
      </c>
      <c r="D104" s="86">
        <v>90839518</v>
      </c>
      <c r="E104" s="86"/>
      <c r="F104" s="86" t="s">
        <v>595</v>
      </c>
      <c r="G104" s="114">
        <v>42439</v>
      </c>
      <c r="H104" s="86" t="s">
        <v>172</v>
      </c>
      <c r="I104" s="96">
        <v>7.48</v>
      </c>
      <c r="J104" s="99" t="s">
        <v>176</v>
      </c>
      <c r="K104" s="100">
        <v>4.4999999999999998E-2</v>
      </c>
      <c r="L104" s="100">
        <v>3.0800000000000001E-2</v>
      </c>
      <c r="M104" s="96">
        <v>57586.74</v>
      </c>
      <c r="N104" s="98">
        <v>113.23</v>
      </c>
      <c r="O104" s="96">
        <v>65.205460000000002</v>
      </c>
      <c r="P104" s="97">
        <f t="shared" si="2"/>
        <v>2.013610190020177E-3</v>
      </c>
      <c r="Q104" s="97">
        <f>O104/'סכום נכסי הקרן'!$C$42</f>
        <v>1.0498736584728318E-4</v>
      </c>
    </row>
    <row r="105" spans="1:17" s="137" customFormat="1">
      <c r="A105" s="146"/>
      <c r="B105" s="89" t="s">
        <v>1973</v>
      </c>
      <c r="C105" s="99" t="s">
        <v>1883</v>
      </c>
      <c r="D105" s="86">
        <v>90839519</v>
      </c>
      <c r="E105" s="86"/>
      <c r="F105" s="86" t="s">
        <v>595</v>
      </c>
      <c r="G105" s="114">
        <v>42549</v>
      </c>
      <c r="H105" s="86" t="s">
        <v>172</v>
      </c>
      <c r="I105" s="96">
        <v>7.3500000000000005</v>
      </c>
      <c r="J105" s="99" t="s">
        <v>176</v>
      </c>
      <c r="K105" s="100">
        <v>4.4999999999999998E-2</v>
      </c>
      <c r="L105" s="100">
        <v>3.6900000000000002E-2</v>
      </c>
      <c r="M105" s="96">
        <v>40505.86</v>
      </c>
      <c r="N105" s="98">
        <v>108.13</v>
      </c>
      <c r="O105" s="96">
        <v>43.798999999999999</v>
      </c>
      <c r="P105" s="97">
        <f t="shared" si="2"/>
        <v>1.3525571740877792E-3</v>
      </c>
      <c r="Q105" s="97">
        <f>O105/'סכום נכסי הקרן'!$C$42</f>
        <v>7.0520806643265091E-5</v>
      </c>
    </row>
    <row r="106" spans="1:17" s="137" customFormat="1">
      <c r="A106" s="146"/>
      <c r="B106" s="89" t="s">
        <v>1973</v>
      </c>
      <c r="C106" s="99" t="s">
        <v>1883</v>
      </c>
      <c r="D106" s="86">
        <v>90839520</v>
      </c>
      <c r="E106" s="86"/>
      <c r="F106" s="86" t="s">
        <v>595</v>
      </c>
      <c r="G106" s="114">
        <v>42604</v>
      </c>
      <c r="H106" s="86" t="s">
        <v>172</v>
      </c>
      <c r="I106" s="96">
        <v>7.26</v>
      </c>
      <c r="J106" s="99" t="s">
        <v>176</v>
      </c>
      <c r="K106" s="100">
        <v>4.4999999999999998E-2</v>
      </c>
      <c r="L106" s="100">
        <v>4.1499999999999995E-2</v>
      </c>
      <c r="M106" s="96">
        <v>52968.47</v>
      </c>
      <c r="N106" s="98">
        <v>103.95</v>
      </c>
      <c r="O106" s="96">
        <v>55.060730000000007</v>
      </c>
      <c r="P106" s="97">
        <f t="shared" si="2"/>
        <v>1.700330723806713E-3</v>
      </c>
      <c r="Q106" s="97">
        <f>O106/'סכום נכסי הקרן'!$C$42</f>
        <v>8.8653327563803413E-5</v>
      </c>
    </row>
    <row r="107" spans="1:17" s="137" customFormat="1">
      <c r="A107" s="146"/>
      <c r="B107" s="89" t="s">
        <v>1970</v>
      </c>
      <c r="C107" s="99" t="s">
        <v>1883</v>
      </c>
      <c r="D107" s="86">
        <v>90136001</v>
      </c>
      <c r="E107" s="86"/>
      <c r="F107" s="86" t="s">
        <v>1887</v>
      </c>
      <c r="G107" s="114">
        <v>42680</v>
      </c>
      <c r="H107" s="86" t="s">
        <v>1878</v>
      </c>
      <c r="I107" s="96">
        <v>2.8599999999999994</v>
      </c>
      <c r="J107" s="99" t="s">
        <v>176</v>
      </c>
      <c r="K107" s="100">
        <v>2.35E-2</v>
      </c>
      <c r="L107" s="100">
        <v>3.1699999999999999E-2</v>
      </c>
      <c r="M107" s="96">
        <v>115000.87</v>
      </c>
      <c r="N107" s="98">
        <v>97.91</v>
      </c>
      <c r="O107" s="96">
        <v>112.59735000000001</v>
      </c>
      <c r="P107" s="97">
        <f t="shared" si="2"/>
        <v>3.4771194211231449E-3</v>
      </c>
      <c r="Q107" s="97">
        <f>O107/'סכום נכסי הקרן'!$C$42</f>
        <v>1.8129308769364698E-4</v>
      </c>
    </row>
    <row r="108" spans="1:17" s="137" customFormat="1">
      <c r="A108" s="146"/>
      <c r="B108" s="89" t="s">
        <v>1970</v>
      </c>
      <c r="C108" s="99" t="s">
        <v>1883</v>
      </c>
      <c r="D108" s="86">
        <v>90136005</v>
      </c>
      <c r="E108" s="86"/>
      <c r="F108" s="86" t="s">
        <v>1887</v>
      </c>
      <c r="G108" s="114">
        <v>42680</v>
      </c>
      <c r="H108" s="86" t="s">
        <v>1878</v>
      </c>
      <c r="I108" s="96">
        <v>3.9699999999999998</v>
      </c>
      <c r="J108" s="99" t="s">
        <v>176</v>
      </c>
      <c r="K108" s="100">
        <v>3.3700000000000001E-2</v>
      </c>
      <c r="L108" s="100">
        <v>4.3299999999999998E-2</v>
      </c>
      <c r="M108" s="96">
        <v>27809.78</v>
      </c>
      <c r="N108" s="98">
        <v>96.69</v>
      </c>
      <c r="O108" s="96">
        <v>26.88927</v>
      </c>
      <c r="P108" s="97">
        <f t="shared" si="2"/>
        <v>8.3036770347458396E-4</v>
      </c>
      <c r="Q108" s="97">
        <f>O108/'סכום נכסי הקרן'!$C$42</f>
        <v>4.3294436184582948E-5</v>
      </c>
    </row>
    <row r="109" spans="1:17" s="137" customFormat="1">
      <c r="A109" s="146"/>
      <c r="B109" s="89" t="s">
        <v>1970</v>
      </c>
      <c r="C109" s="99" t="s">
        <v>1883</v>
      </c>
      <c r="D109" s="86">
        <v>90136035</v>
      </c>
      <c r="E109" s="86"/>
      <c r="F109" s="86" t="s">
        <v>1887</v>
      </c>
      <c r="G109" s="114">
        <v>42717</v>
      </c>
      <c r="H109" s="86" t="s">
        <v>1878</v>
      </c>
      <c r="I109" s="96">
        <v>3.56</v>
      </c>
      <c r="J109" s="99" t="s">
        <v>176</v>
      </c>
      <c r="K109" s="100">
        <v>3.85E-2</v>
      </c>
      <c r="L109" s="100">
        <v>5.0600000000000006E-2</v>
      </c>
      <c r="M109" s="96">
        <v>7584</v>
      </c>
      <c r="N109" s="98">
        <v>96.31</v>
      </c>
      <c r="O109" s="96">
        <v>7.3041499999999999</v>
      </c>
      <c r="P109" s="97">
        <f t="shared" si="2"/>
        <v>2.255594986897704E-4</v>
      </c>
      <c r="Q109" s="97">
        <f>O109/'סכום נכסי הקרן'!$C$42</f>
        <v>1.1760418042498793E-5</v>
      </c>
    </row>
    <row r="110" spans="1:17" s="137" customFormat="1">
      <c r="A110" s="146"/>
      <c r="B110" s="89" t="s">
        <v>1970</v>
      </c>
      <c r="C110" s="99" t="s">
        <v>1883</v>
      </c>
      <c r="D110" s="86">
        <v>90136025</v>
      </c>
      <c r="E110" s="86"/>
      <c r="F110" s="86" t="s">
        <v>1887</v>
      </c>
      <c r="G110" s="114">
        <v>42710</v>
      </c>
      <c r="H110" s="86" t="s">
        <v>1878</v>
      </c>
      <c r="I110" s="96">
        <v>3.56</v>
      </c>
      <c r="J110" s="99" t="s">
        <v>176</v>
      </c>
      <c r="K110" s="100">
        <v>3.8399999999999997E-2</v>
      </c>
      <c r="L110" s="100">
        <v>5.0400000000000007E-2</v>
      </c>
      <c r="M110" s="96">
        <v>22674.02</v>
      </c>
      <c r="N110" s="98">
        <v>96.31</v>
      </c>
      <c r="O110" s="96">
        <v>21.837349999999997</v>
      </c>
      <c r="P110" s="97">
        <f t="shared" si="2"/>
        <v>6.7435933253192455E-4</v>
      </c>
      <c r="Q110" s="97">
        <f>O110/'סכום נכסי הקרן'!$C$42</f>
        <v>3.5160335554494498E-5</v>
      </c>
    </row>
    <row r="111" spans="1:17" s="137" customFormat="1">
      <c r="A111" s="146"/>
      <c r="B111" s="89" t="s">
        <v>1970</v>
      </c>
      <c r="C111" s="99" t="s">
        <v>1883</v>
      </c>
      <c r="D111" s="86">
        <v>90136003</v>
      </c>
      <c r="E111" s="86"/>
      <c r="F111" s="86" t="s">
        <v>1887</v>
      </c>
      <c r="G111" s="114">
        <v>42680</v>
      </c>
      <c r="H111" s="86" t="s">
        <v>1878</v>
      </c>
      <c r="I111" s="96">
        <v>4.8899999999999997</v>
      </c>
      <c r="J111" s="99" t="s">
        <v>176</v>
      </c>
      <c r="K111" s="100">
        <v>3.6699999999999997E-2</v>
      </c>
      <c r="L111" s="100">
        <v>4.6699999999999992E-2</v>
      </c>
      <c r="M111" s="96">
        <v>91741.9</v>
      </c>
      <c r="N111" s="98">
        <v>95.8</v>
      </c>
      <c r="O111" s="96">
        <v>87.888739999999999</v>
      </c>
      <c r="P111" s="97">
        <f t="shared" si="2"/>
        <v>2.7140926918088441E-3</v>
      </c>
      <c r="Q111" s="97">
        <f>O111/'סכום נכסי הקרן'!$C$42</f>
        <v>1.4150973400443384E-4</v>
      </c>
    </row>
    <row r="112" spans="1:17" s="137" customFormat="1">
      <c r="A112" s="146"/>
      <c r="B112" s="89" t="s">
        <v>1970</v>
      </c>
      <c r="C112" s="99" t="s">
        <v>1883</v>
      </c>
      <c r="D112" s="86">
        <v>90136002</v>
      </c>
      <c r="E112" s="86"/>
      <c r="F112" s="86" t="s">
        <v>1887</v>
      </c>
      <c r="G112" s="114">
        <v>42680</v>
      </c>
      <c r="H112" s="86" t="s">
        <v>1878</v>
      </c>
      <c r="I112" s="96">
        <v>2.83</v>
      </c>
      <c r="J112" s="99" t="s">
        <v>176</v>
      </c>
      <c r="K112" s="100">
        <v>3.1800000000000002E-2</v>
      </c>
      <c r="L112" s="100">
        <v>4.2099999999999999E-2</v>
      </c>
      <c r="M112" s="96">
        <v>116756.05</v>
      </c>
      <c r="N112" s="98">
        <v>97.48</v>
      </c>
      <c r="O112" s="96">
        <v>113.8138</v>
      </c>
      <c r="P112" s="97">
        <f t="shared" si="2"/>
        <v>3.5146846206578165E-3</v>
      </c>
      <c r="Q112" s="97">
        <f>O112/'סכום נכסי הקרן'!$C$42</f>
        <v>1.8325169485913477E-4</v>
      </c>
    </row>
    <row r="113" spans="1:17" s="137" customFormat="1">
      <c r="A113" s="146"/>
      <c r="B113" s="89" t="s">
        <v>1975</v>
      </c>
      <c r="C113" s="99" t="s">
        <v>1884</v>
      </c>
      <c r="D113" s="86">
        <v>470540</v>
      </c>
      <c r="E113" s="86"/>
      <c r="F113" s="86" t="s">
        <v>1887</v>
      </c>
      <c r="G113" s="114">
        <v>42884</v>
      </c>
      <c r="H113" s="86" t="s">
        <v>1878</v>
      </c>
      <c r="I113" s="96">
        <v>1.26</v>
      </c>
      <c r="J113" s="99" t="s">
        <v>176</v>
      </c>
      <c r="K113" s="100">
        <v>2.2099999999999998E-2</v>
      </c>
      <c r="L113" s="100">
        <v>2.92E-2</v>
      </c>
      <c r="M113" s="96">
        <v>94852.95</v>
      </c>
      <c r="N113" s="98">
        <v>99.34</v>
      </c>
      <c r="O113" s="96">
        <v>94.226919999999993</v>
      </c>
      <c r="P113" s="97">
        <f t="shared" si="2"/>
        <v>2.9098220653027522E-3</v>
      </c>
      <c r="Q113" s="97">
        <f>O113/'סכום נכסי הקרן'!$C$42</f>
        <v>1.5171484293957413E-4</v>
      </c>
    </row>
    <row r="114" spans="1:17" s="137" customFormat="1">
      <c r="A114" s="146"/>
      <c r="B114" s="89" t="s">
        <v>1975</v>
      </c>
      <c r="C114" s="99" t="s">
        <v>1884</v>
      </c>
      <c r="D114" s="86">
        <v>484097</v>
      </c>
      <c r="E114" s="86"/>
      <c r="F114" s="86" t="s">
        <v>1887</v>
      </c>
      <c r="G114" s="114">
        <v>43006</v>
      </c>
      <c r="H114" s="86" t="s">
        <v>1878</v>
      </c>
      <c r="I114" s="96">
        <v>1.4599999999999997</v>
      </c>
      <c r="J114" s="99" t="s">
        <v>176</v>
      </c>
      <c r="K114" s="100">
        <v>2.0799999999999999E-2</v>
      </c>
      <c r="L114" s="100">
        <v>3.2899999999999999E-2</v>
      </c>
      <c r="M114" s="96">
        <v>104338.25</v>
      </c>
      <c r="N114" s="98">
        <v>98.33</v>
      </c>
      <c r="O114" s="96">
        <v>102.5958</v>
      </c>
      <c r="P114" s="97">
        <f t="shared" si="2"/>
        <v>3.1682614973235685E-3</v>
      </c>
      <c r="Q114" s="97">
        <f>O114/'סכום נכסי הקרן'!$C$42</f>
        <v>1.6518958364828182E-4</v>
      </c>
    </row>
    <row r="115" spans="1:17" s="137" customFormat="1">
      <c r="A115" s="146"/>
      <c r="B115" s="89" t="s">
        <v>1975</v>
      </c>
      <c r="C115" s="99" t="s">
        <v>1884</v>
      </c>
      <c r="D115" s="86">
        <v>523632</v>
      </c>
      <c r="E115" s="86"/>
      <c r="F115" s="86" t="s">
        <v>1887</v>
      </c>
      <c r="G115" s="114">
        <v>43321</v>
      </c>
      <c r="H115" s="86" t="s">
        <v>1878</v>
      </c>
      <c r="I115" s="96">
        <v>1.8</v>
      </c>
      <c r="J115" s="99" t="s">
        <v>176</v>
      </c>
      <c r="K115" s="100">
        <v>2.3980000000000001E-2</v>
      </c>
      <c r="L115" s="100">
        <v>3.0099999999999995E-2</v>
      </c>
      <c r="M115" s="96">
        <v>166049.18</v>
      </c>
      <c r="N115" s="98">
        <v>99.31</v>
      </c>
      <c r="O115" s="96">
        <v>164.90345000000002</v>
      </c>
      <c r="P115" s="97">
        <f t="shared" si="2"/>
        <v>5.0923843998567416E-3</v>
      </c>
      <c r="Q115" s="97">
        <f>O115/'סכום נכסי הקרן'!$C$42</f>
        <v>2.6551118318357347E-4</v>
      </c>
    </row>
    <row r="116" spans="1:17" s="137" customFormat="1">
      <c r="A116" s="146"/>
      <c r="B116" s="89" t="s">
        <v>1975</v>
      </c>
      <c r="C116" s="99" t="s">
        <v>1884</v>
      </c>
      <c r="D116" s="86">
        <v>524747</v>
      </c>
      <c r="E116" s="86"/>
      <c r="F116" s="86" t="s">
        <v>1887</v>
      </c>
      <c r="G116" s="114">
        <v>43343</v>
      </c>
      <c r="H116" s="86" t="s">
        <v>1878</v>
      </c>
      <c r="I116" s="96">
        <v>1.85</v>
      </c>
      <c r="J116" s="99" t="s">
        <v>176</v>
      </c>
      <c r="K116" s="100">
        <v>2.3789999999999999E-2</v>
      </c>
      <c r="L116" s="100">
        <v>3.15E-2</v>
      </c>
      <c r="M116" s="96">
        <v>166049.18</v>
      </c>
      <c r="N116" s="98">
        <v>98.85</v>
      </c>
      <c r="O116" s="96">
        <v>164.13962000000001</v>
      </c>
      <c r="P116" s="97">
        <f t="shared" si="2"/>
        <v>5.0687965611781538E-3</v>
      </c>
      <c r="Q116" s="97">
        <f>O116/'סכום נכסי הקרן'!$C$42</f>
        <v>2.6428133985979151E-4</v>
      </c>
    </row>
    <row r="117" spans="1:17" s="137" customFormat="1">
      <c r="A117" s="146"/>
      <c r="B117" s="89" t="s">
        <v>1975</v>
      </c>
      <c r="C117" s="99" t="s">
        <v>1884</v>
      </c>
      <c r="D117" s="86">
        <v>465782</v>
      </c>
      <c r="E117" s="86"/>
      <c r="F117" s="86" t="s">
        <v>1887</v>
      </c>
      <c r="G117" s="114">
        <v>42828</v>
      </c>
      <c r="H117" s="86" t="s">
        <v>1878</v>
      </c>
      <c r="I117" s="96">
        <v>1.0999999999999999</v>
      </c>
      <c r="J117" s="99" t="s">
        <v>176</v>
      </c>
      <c r="K117" s="100">
        <v>2.2700000000000001E-2</v>
      </c>
      <c r="L117" s="100">
        <v>2.8199999999999999E-2</v>
      </c>
      <c r="M117" s="96">
        <v>94852.95</v>
      </c>
      <c r="N117" s="98">
        <v>99.98</v>
      </c>
      <c r="O117" s="96">
        <v>94.833970000000008</v>
      </c>
      <c r="P117" s="97">
        <f t="shared" si="2"/>
        <v>2.9285683798882453E-3</v>
      </c>
      <c r="Q117" s="97">
        <f>O117/'סכום נכסי הקרן'!$C$42</f>
        <v>1.5269225465383234E-4</v>
      </c>
    </row>
    <row r="118" spans="1:17" s="137" customFormat="1">
      <c r="A118" s="146"/>
      <c r="B118" s="89" t="s">
        <v>1975</v>
      </c>
      <c r="C118" s="99" t="s">
        <v>1884</v>
      </c>
      <c r="D118" s="86">
        <v>467404</v>
      </c>
      <c r="E118" s="86"/>
      <c r="F118" s="86" t="s">
        <v>1887</v>
      </c>
      <c r="G118" s="114">
        <v>42859</v>
      </c>
      <c r="H118" s="86" t="s">
        <v>1878</v>
      </c>
      <c r="I118" s="96">
        <v>1.2</v>
      </c>
      <c r="J118" s="99" t="s">
        <v>176</v>
      </c>
      <c r="K118" s="100">
        <v>2.2799999999999997E-2</v>
      </c>
      <c r="L118" s="100">
        <v>2.8300000000000002E-2</v>
      </c>
      <c r="M118" s="96">
        <v>94852.95</v>
      </c>
      <c r="N118" s="98">
        <v>99.74</v>
      </c>
      <c r="O118" s="96">
        <v>94.606340000000003</v>
      </c>
      <c r="P118" s="97">
        <f t="shared" si="2"/>
        <v>2.9215389365325156E-3</v>
      </c>
      <c r="Q118" s="97">
        <f>O118/'סכום נכסי הקרן'!$C$42</f>
        <v>1.5232574739987206E-4</v>
      </c>
    </row>
    <row r="119" spans="1:17" s="137" customFormat="1">
      <c r="A119" s="146"/>
      <c r="B119" s="89" t="s">
        <v>1976</v>
      </c>
      <c r="C119" s="99" t="s">
        <v>1883</v>
      </c>
      <c r="D119" s="86">
        <v>91102700</v>
      </c>
      <c r="E119" s="86"/>
      <c r="F119" s="86" t="s">
        <v>1888</v>
      </c>
      <c r="G119" s="114">
        <v>43093</v>
      </c>
      <c r="H119" s="86" t="s">
        <v>1878</v>
      </c>
      <c r="I119" s="96">
        <v>4.6199999999999992</v>
      </c>
      <c r="J119" s="99" t="s">
        <v>176</v>
      </c>
      <c r="K119" s="100">
        <v>2.6089999999999999E-2</v>
      </c>
      <c r="L119" s="100">
        <v>3.85E-2</v>
      </c>
      <c r="M119" s="96">
        <v>149905.25</v>
      </c>
      <c r="N119" s="98">
        <v>95.74</v>
      </c>
      <c r="O119" s="96">
        <v>143.51929000000001</v>
      </c>
      <c r="P119" s="97">
        <f t="shared" si="2"/>
        <v>4.4320200303542209E-3</v>
      </c>
      <c r="Q119" s="97">
        <f>O119/'סכום נכסי הקרן'!$C$42</f>
        <v>2.3108052922826296E-4</v>
      </c>
    </row>
    <row r="120" spans="1:17" s="137" customFormat="1">
      <c r="A120" s="146"/>
      <c r="B120" s="89" t="s">
        <v>1976</v>
      </c>
      <c r="C120" s="99" t="s">
        <v>1883</v>
      </c>
      <c r="D120" s="86">
        <v>91102701</v>
      </c>
      <c r="E120" s="86"/>
      <c r="F120" s="86" t="s">
        <v>1888</v>
      </c>
      <c r="G120" s="114">
        <v>43374</v>
      </c>
      <c r="H120" s="86" t="s">
        <v>1878</v>
      </c>
      <c r="I120" s="96">
        <v>4.6300000000000008</v>
      </c>
      <c r="J120" s="99" t="s">
        <v>176</v>
      </c>
      <c r="K120" s="100">
        <v>2.6849999999999999E-2</v>
      </c>
      <c r="L120" s="100">
        <v>3.5300000000000005E-2</v>
      </c>
      <c r="M120" s="96">
        <v>209867.35</v>
      </c>
      <c r="N120" s="98">
        <v>96.42</v>
      </c>
      <c r="O120" s="96">
        <v>202.35410999999999</v>
      </c>
      <c r="P120" s="97">
        <f t="shared" si="2"/>
        <v>6.2488984494314401E-3</v>
      </c>
      <c r="Q120" s="97">
        <f>O120/'סכום נכסי הקרן'!$C$42</f>
        <v>3.2581052226717493E-4</v>
      </c>
    </row>
    <row r="121" spans="1:17" s="137" customFormat="1">
      <c r="A121" s="146"/>
      <c r="B121" s="89" t="s">
        <v>1977</v>
      </c>
      <c r="C121" s="99" t="s">
        <v>1883</v>
      </c>
      <c r="D121" s="86">
        <v>91040003</v>
      </c>
      <c r="E121" s="86"/>
      <c r="F121" s="86" t="s">
        <v>641</v>
      </c>
      <c r="G121" s="114">
        <v>43301</v>
      </c>
      <c r="H121" s="86" t="s">
        <v>378</v>
      </c>
      <c r="I121" s="96">
        <v>1.9900000000000002</v>
      </c>
      <c r="J121" s="99" t="s">
        <v>175</v>
      </c>
      <c r="K121" s="100">
        <v>6.0296000000000002E-2</v>
      </c>
      <c r="L121" s="100">
        <v>7.5300000000000006E-2</v>
      </c>
      <c r="M121" s="96">
        <v>196967.59</v>
      </c>
      <c r="N121" s="98">
        <v>100.11</v>
      </c>
      <c r="O121" s="96">
        <v>739.04656999999997</v>
      </c>
      <c r="P121" s="97">
        <f t="shared" si="2"/>
        <v>2.2822501432417777E-2</v>
      </c>
      <c r="Q121" s="97">
        <f>O121/'סכום נכסי הקרן'!$C$42</f>
        <v>1.1899395023479593E-3</v>
      </c>
    </row>
    <row r="122" spans="1:17" s="137" customFormat="1">
      <c r="A122" s="146"/>
      <c r="B122" s="89" t="s">
        <v>1977</v>
      </c>
      <c r="C122" s="99" t="s">
        <v>1883</v>
      </c>
      <c r="D122" s="86">
        <v>91040005</v>
      </c>
      <c r="E122" s="86"/>
      <c r="F122" s="86" t="s">
        <v>641</v>
      </c>
      <c r="G122" s="114">
        <v>43444</v>
      </c>
      <c r="H122" s="86" t="s">
        <v>378</v>
      </c>
      <c r="I122" s="96">
        <v>1.9900000000000004</v>
      </c>
      <c r="J122" s="99" t="s">
        <v>175</v>
      </c>
      <c r="K122" s="100">
        <v>6.0296000000000002E-2</v>
      </c>
      <c r="L122" s="100">
        <v>7.6800000000000007E-2</v>
      </c>
      <c r="M122" s="96">
        <v>88027.11</v>
      </c>
      <c r="N122" s="98">
        <v>99.83</v>
      </c>
      <c r="O122" s="96">
        <v>329.36471999999998</v>
      </c>
      <c r="P122" s="97">
        <f t="shared" si="2"/>
        <v>1.0171113836558202E-2</v>
      </c>
      <c r="Q122" s="97">
        <f>O122/'סכום נכסי הקרן'!$C$42</f>
        <v>5.3031041197819915E-4</v>
      </c>
    </row>
    <row r="123" spans="1:17" s="137" customFormat="1">
      <c r="A123" s="146"/>
      <c r="B123" s="89" t="s">
        <v>1977</v>
      </c>
      <c r="C123" s="99" t="s">
        <v>1883</v>
      </c>
      <c r="D123" s="86">
        <v>91050024</v>
      </c>
      <c r="E123" s="86"/>
      <c r="F123" s="86" t="s">
        <v>641</v>
      </c>
      <c r="G123" s="114">
        <v>43434</v>
      </c>
      <c r="H123" s="86" t="s">
        <v>378</v>
      </c>
      <c r="I123" s="96">
        <v>1.9900000000000002</v>
      </c>
      <c r="J123" s="99" t="s">
        <v>175</v>
      </c>
      <c r="K123" s="100">
        <v>6.2190000000000002E-2</v>
      </c>
      <c r="L123" s="100">
        <v>7.7100000000000002E-2</v>
      </c>
      <c r="M123" s="96">
        <v>20077.03</v>
      </c>
      <c r="N123" s="98">
        <v>99.83</v>
      </c>
      <c r="O123" s="96">
        <v>75.12079</v>
      </c>
      <c r="P123" s="97">
        <f t="shared" si="2"/>
        <v>2.3198055534976031E-3</v>
      </c>
      <c r="Q123" s="97">
        <f>O123/'סכום נכסי הקרן'!$C$42</f>
        <v>1.209520469983178E-4</v>
      </c>
    </row>
    <row r="124" spans="1:17" s="137" customFormat="1">
      <c r="A124" s="146"/>
      <c r="B124" s="89" t="s">
        <v>1977</v>
      </c>
      <c r="C124" s="99" t="s">
        <v>1883</v>
      </c>
      <c r="D124" s="86">
        <v>91050025</v>
      </c>
      <c r="E124" s="86"/>
      <c r="F124" s="86" t="s">
        <v>641</v>
      </c>
      <c r="G124" s="114">
        <v>43430</v>
      </c>
      <c r="H124" s="86" t="s">
        <v>378</v>
      </c>
      <c r="I124" s="96">
        <v>2</v>
      </c>
      <c r="J124" s="99" t="s">
        <v>175</v>
      </c>
      <c r="K124" s="100">
        <v>6.2001000000000001E-2</v>
      </c>
      <c r="L124" s="100">
        <v>7.5300000000000006E-2</v>
      </c>
      <c r="M124" s="96">
        <v>14067.94</v>
      </c>
      <c r="N124" s="98">
        <v>99.55</v>
      </c>
      <c r="O124" s="96">
        <v>52.489350000000002</v>
      </c>
      <c r="P124" s="97">
        <f t="shared" si="2"/>
        <v>1.6209239230508547E-3</v>
      </c>
      <c r="Q124" s="97">
        <f>O124/'סכום נכסי הקרן'!$C$42</f>
        <v>8.4513146468656047E-5</v>
      </c>
    </row>
    <row r="125" spans="1:17" s="137" customFormat="1">
      <c r="A125" s="146"/>
      <c r="B125" s="89" t="s">
        <v>1977</v>
      </c>
      <c r="C125" s="99" t="s">
        <v>1883</v>
      </c>
      <c r="D125" s="86">
        <v>91050026</v>
      </c>
      <c r="E125" s="86"/>
      <c r="F125" s="86" t="s">
        <v>641</v>
      </c>
      <c r="G125" s="114">
        <v>43461</v>
      </c>
      <c r="H125" s="86" t="s">
        <v>378</v>
      </c>
      <c r="I125" s="96">
        <v>2.0100000000000002</v>
      </c>
      <c r="J125" s="99" t="s">
        <v>175</v>
      </c>
      <c r="K125" s="100">
        <v>6.2001000000000001E-2</v>
      </c>
      <c r="L125" s="100">
        <v>6.4699999999999994E-2</v>
      </c>
      <c r="M125" s="96">
        <v>12154.93</v>
      </c>
      <c r="N125" s="98">
        <v>101.02</v>
      </c>
      <c r="O125" s="96">
        <v>46.021360000000001</v>
      </c>
      <c r="P125" s="97">
        <f t="shared" si="2"/>
        <v>1.4211858861909259E-3</v>
      </c>
      <c r="Q125" s="97">
        <f>O125/'סכום נכסי הקרן'!$C$42</f>
        <v>7.4099030343617304E-5</v>
      </c>
    </row>
    <row r="126" spans="1:17" s="137" customFormat="1">
      <c r="A126" s="146"/>
      <c r="B126" s="89" t="s">
        <v>1978</v>
      </c>
      <c r="C126" s="99" t="s">
        <v>1883</v>
      </c>
      <c r="D126" s="86">
        <v>91102799</v>
      </c>
      <c r="E126" s="86"/>
      <c r="F126" s="86" t="s">
        <v>1888</v>
      </c>
      <c r="G126" s="114">
        <v>41339</v>
      </c>
      <c r="H126" s="86" t="s">
        <v>1878</v>
      </c>
      <c r="I126" s="96">
        <v>3.0500000000000003</v>
      </c>
      <c r="J126" s="99" t="s">
        <v>176</v>
      </c>
      <c r="K126" s="100">
        <v>4.7500000000000001E-2</v>
      </c>
      <c r="L126" s="100">
        <v>1.2699999999999999E-2</v>
      </c>
      <c r="M126" s="96">
        <v>51933.61</v>
      </c>
      <c r="N126" s="98">
        <v>113.15</v>
      </c>
      <c r="O126" s="96">
        <v>58.762879999999996</v>
      </c>
      <c r="P126" s="97">
        <f t="shared" si="2"/>
        <v>1.8146568395182375E-3</v>
      </c>
      <c r="Q126" s="97">
        <f>O126/'סכום נכסי הקרן'!$C$42</f>
        <v>9.4614162384561038E-5</v>
      </c>
    </row>
    <row r="127" spans="1:17" s="137" customFormat="1">
      <c r="A127" s="146"/>
      <c r="B127" s="89" t="s">
        <v>1978</v>
      </c>
      <c r="C127" s="99" t="s">
        <v>1883</v>
      </c>
      <c r="D127" s="86">
        <v>91102798</v>
      </c>
      <c r="E127" s="86"/>
      <c r="F127" s="86" t="s">
        <v>1888</v>
      </c>
      <c r="G127" s="114">
        <v>41338</v>
      </c>
      <c r="H127" s="86" t="s">
        <v>1878</v>
      </c>
      <c r="I127" s="96">
        <v>3.0500000000000003</v>
      </c>
      <c r="J127" s="99" t="s">
        <v>176</v>
      </c>
      <c r="K127" s="100">
        <v>4.4999999999999998E-2</v>
      </c>
      <c r="L127" s="100">
        <v>1.23E-2</v>
      </c>
      <c r="M127" s="96">
        <v>88332.73</v>
      </c>
      <c r="N127" s="98">
        <v>112.48</v>
      </c>
      <c r="O127" s="96">
        <v>99.356660000000005</v>
      </c>
      <c r="P127" s="97">
        <f t="shared" si="2"/>
        <v>3.0682335961186398E-3</v>
      </c>
      <c r="Q127" s="97">
        <f>O127/'סכום נכסי הקרן'!$C$42</f>
        <v>1.599742416169463E-4</v>
      </c>
    </row>
    <row r="128" spans="1:17" s="137" customFormat="1">
      <c r="A128" s="146"/>
      <c r="B128" s="89" t="s">
        <v>1979</v>
      </c>
      <c r="C128" s="99" t="s">
        <v>1884</v>
      </c>
      <c r="D128" s="86">
        <v>414968</v>
      </c>
      <c r="E128" s="86"/>
      <c r="F128" s="86" t="s">
        <v>641</v>
      </c>
      <c r="G128" s="114">
        <v>42432</v>
      </c>
      <c r="H128" s="86" t="s">
        <v>172</v>
      </c>
      <c r="I128" s="96">
        <v>6.26</v>
      </c>
      <c r="J128" s="99" t="s">
        <v>176</v>
      </c>
      <c r="K128" s="100">
        <v>2.5399999999999999E-2</v>
      </c>
      <c r="L128" s="100">
        <v>2.0499999999999997E-2</v>
      </c>
      <c r="M128" s="96">
        <v>295342.48</v>
      </c>
      <c r="N128" s="98">
        <v>105.64</v>
      </c>
      <c r="O128" s="96">
        <v>311.99978000000004</v>
      </c>
      <c r="P128" s="97">
        <f t="shared" si="2"/>
        <v>9.6348670232838402E-3</v>
      </c>
      <c r="Q128" s="97">
        <f>O128/'סכום נכסי הקרן'!$C$42</f>
        <v>5.0235110751663844E-4</v>
      </c>
    </row>
    <row r="129" spans="1:17" s="137" customFormat="1">
      <c r="A129" s="146"/>
      <c r="B129" s="89" t="s">
        <v>1980</v>
      </c>
      <c r="C129" s="99" t="s">
        <v>1883</v>
      </c>
      <c r="D129" s="86">
        <v>90145980</v>
      </c>
      <c r="E129" s="86"/>
      <c r="F129" s="86" t="s">
        <v>1888</v>
      </c>
      <c r="G129" s="114">
        <v>42242</v>
      </c>
      <c r="H129" s="86" t="s">
        <v>1878</v>
      </c>
      <c r="I129" s="96">
        <v>5.3500000000000005</v>
      </c>
      <c r="J129" s="99" t="s">
        <v>176</v>
      </c>
      <c r="K129" s="100">
        <v>2.3599999999999999E-2</v>
      </c>
      <c r="L129" s="100">
        <v>1.6E-2</v>
      </c>
      <c r="M129" s="96">
        <v>562628.68000000005</v>
      </c>
      <c r="N129" s="98">
        <v>104.45</v>
      </c>
      <c r="O129" s="96">
        <v>587.66571999999996</v>
      </c>
      <c r="P129" s="97">
        <f t="shared" si="2"/>
        <v>1.81477085219174E-2</v>
      </c>
      <c r="Q129" s="97">
        <f>O129/'סכום נכסי הקרן'!$C$42</f>
        <v>9.4620106876858276E-4</v>
      </c>
    </row>
    <row r="130" spans="1:17" s="137" customFormat="1">
      <c r="A130" s="146"/>
      <c r="B130" s="89" t="s">
        <v>1981</v>
      </c>
      <c r="C130" s="99" t="s">
        <v>1884</v>
      </c>
      <c r="D130" s="86">
        <v>487742</v>
      </c>
      <c r="E130" s="86"/>
      <c r="F130" s="86" t="s">
        <v>641</v>
      </c>
      <c r="G130" s="114">
        <v>43072</v>
      </c>
      <c r="H130" s="86" t="s">
        <v>172</v>
      </c>
      <c r="I130" s="96">
        <v>6.91</v>
      </c>
      <c r="J130" s="99" t="s">
        <v>176</v>
      </c>
      <c r="K130" s="100">
        <v>0.04</v>
      </c>
      <c r="L130" s="100">
        <v>5.2700000000000004E-2</v>
      </c>
      <c r="M130" s="96">
        <v>422087.13</v>
      </c>
      <c r="N130" s="98">
        <v>92.81</v>
      </c>
      <c r="O130" s="96">
        <v>391.73903999999999</v>
      </c>
      <c r="P130" s="97">
        <f t="shared" si="2"/>
        <v>1.2097295575749664E-2</v>
      </c>
      <c r="Q130" s="97">
        <f>O130/'סכום נכסי הקרן'!$C$42</f>
        <v>6.3073935693642059E-4</v>
      </c>
    </row>
    <row r="131" spans="1:17" s="137" customFormat="1">
      <c r="A131" s="146"/>
      <c r="B131" s="89" t="s">
        <v>1982</v>
      </c>
      <c r="C131" s="99" t="s">
        <v>1883</v>
      </c>
      <c r="D131" s="86">
        <v>90240690</v>
      </c>
      <c r="E131" s="86"/>
      <c r="F131" s="86" t="s">
        <v>641</v>
      </c>
      <c r="G131" s="114">
        <v>42326</v>
      </c>
      <c r="H131" s="86" t="s">
        <v>172</v>
      </c>
      <c r="I131" s="96">
        <v>10.25</v>
      </c>
      <c r="J131" s="99" t="s">
        <v>176</v>
      </c>
      <c r="K131" s="100">
        <v>3.5499999999999997E-2</v>
      </c>
      <c r="L131" s="100">
        <v>2.6100000000000002E-2</v>
      </c>
      <c r="M131" s="96">
        <v>9081.9599999999991</v>
      </c>
      <c r="N131" s="98">
        <v>110.9</v>
      </c>
      <c r="O131" s="96">
        <v>10.07189</v>
      </c>
      <c r="P131" s="97">
        <f t="shared" si="2"/>
        <v>3.1103009374924004E-4</v>
      </c>
      <c r="Q131" s="97">
        <f>O131/'סכום נכסי הקרן'!$C$42</f>
        <v>1.6216758538373825E-5</v>
      </c>
    </row>
    <row r="132" spans="1:17" s="137" customFormat="1">
      <c r="A132" s="146"/>
      <c r="B132" s="89" t="s">
        <v>1982</v>
      </c>
      <c r="C132" s="99" t="s">
        <v>1883</v>
      </c>
      <c r="D132" s="86">
        <v>90240692</v>
      </c>
      <c r="E132" s="86"/>
      <c r="F132" s="86" t="s">
        <v>641</v>
      </c>
      <c r="G132" s="114">
        <v>42606</v>
      </c>
      <c r="H132" s="86" t="s">
        <v>172</v>
      </c>
      <c r="I132" s="96">
        <v>10.049999999999999</v>
      </c>
      <c r="J132" s="99" t="s">
        <v>176</v>
      </c>
      <c r="K132" s="100">
        <v>3.4000000000000002E-2</v>
      </c>
      <c r="L132" s="100">
        <v>3.1599999999999996E-2</v>
      </c>
      <c r="M132" s="96">
        <v>38201.25</v>
      </c>
      <c r="N132" s="98">
        <v>105.13</v>
      </c>
      <c r="O132" s="96">
        <v>40.160969999999999</v>
      </c>
      <c r="P132" s="97">
        <f t="shared" si="2"/>
        <v>1.2402111484696929E-3</v>
      </c>
      <c r="Q132" s="97">
        <f>O132/'סכום נכסי הקרן'!$C$42</f>
        <v>6.4663211488298134E-5</v>
      </c>
    </row>
    <row r="133" spans="1:17" s="137" customFormat="1">
      <c r="A133" s="146"/>
      <c r="B133" s="89" t="s">
        <v>1982</v>
      </c>
      <c r="C133" s="99" t="s">
        <v>1883</v>
      </c>
      <c r="D133" s="86">
        <v>90240693</v>
      </c>
      <c r="E133" s="86"/>
      <c r="F133" s="86" t="s">
        <v>641</v>
      </c>
      <c r="G133" s="114">
        <v>42648</v>
      </c>
      <c r="H133" s="86" t="s">
        <v>172</v>
      </c>
      <c r="I133" s="96">
        <v>10.070000000000002</v>
      </c>
      <c r="J133" s="99" t="s">
        <v>176</v>
      </c>
      <c r="K133" s="100">
        <v>3.4000000000000002E-2</v>
      </c>
      <c r="L133" s="100">
        <v>3.0899999999999993E-2</v>
      </c>
      <c r="M133" s="96">
        <v>35042.22</v>
      </c>
      <c r="N133" s="98">
        <v>105.83</v>
      </c>
      <c r="O133" s="96">
        <v>37.085180000000001</v>
      </c>
      <c r="P133" s="97">
        <f t="shared" si="2"/>
        <v>1.1452276595661233E-3</v>
      </c>
      <c r="Q133" s="97">
        <f>O133/'סכום נכסי הקרן'!$C$42</f>
        <v>5.9710879428997956E-5</v>
      </c>
    </row>
    <row r="134" spans="1:17" s="137" customFormat="1">
      <c r="A134" s="146"/>
      <c r="B134" s="89" t="s">
        <v>1982</v>
      </c>
      <c r="C134" s="99" t="s">
        <v>1883</v>
      </c>
      <c r="D134" s="86">
        <v>90240694</v>
      </c>
      <c r="E134" s="86"/>
      <c r="F134" s="86" t="s">
        <v>641</v>
      </c>
      <c r="G134" s="114">
        <v>42718</v>
      </c>
      <c r="H134" s="86" t="s">
        <v>172</v>
      </c>
      <c r="I134" s="96">
        <v>10.020000000000001</v>
      </c>
      <c r="J134" s="99" t="s">
        <v>176</v>
      </c>
      <c r="K134" s="100">
        <v>3.4000000000000002E-2</v>
      </c>
      <c r="L134" s="100">
        <v>3.2300000000000002E-2</v>
      </c>
      <c r="M134" s="96">
        <v>24483.119999999999</v>
      </c>
      <c r="N134" s="98">
        <v>104.39</v>
      </c>
      <c r="O134" s="96">
        <v>25.557939999999999</v>
      </c>
      <c r="P134" s="97">
        <f t="shared" si="2"/>
        <v>7.8925489399084498E-4</v>
      </c>
      <c r="Q134" s="97">
        <f>O134/'סכום נכסי הקרן'!$C$42</f>
        <v>4.1150860634721581E-5</v>
      </c>
    </row>
    <row r="135" spans="1:17" s="137" customFormat="1">
      <c r="A135" s="146"/>
      <c r="B135" s="89" t="s">
        <v>1982</v>
      </c>
      <c r="C135" s="99" t="s">
        <v>1883</v>
      </c>
      <c r="D135" s="86">
        <v>90240695</v>
      </c>
      <c r="E135" s="86"/>
      <c r="F135" s="86" t="s">
        <v>641</v>
      </c>
      <c r="G135" s="114">
        <v>42900</v>
      </c>
      <c r="H135" s="86" t="s">
        <v>172</v>
      </c>
      <c r="I135" s="96">
        <v>9.67</v>
      </c>
      <c r="J135" s="99" t="s">
        <v>176</v>
      </c>
      <c r="K135" s="100">
        <v>3.4000000000000002E-2</v>
      </c>
      <c r="L135" s="100">
        <v>4.1899999999999993E-2</v>
      </c>
      <c r="M135" s="96">
        <v>29001.18</v>
      </c>
      <c r="N135" s="98">
        <v>95.29</v>
      </c>
      <c r="O135" s="96">
        <v>27.63522</v>
      </c>
      <c r="P135" s="97">
        <f t="shared" si="2"/>
        <v>8.5340338976903766E-4</v>
      </c>
      <c r="Q135" s="97">
        <f>O135/'סכום נכסי הקרן'!$C$42</f>
        <v>4.449549090536524E-5</v>
      </c>
    </row>
    <row r="136" spans="1:17" s="137" customFormat="1">
      <c r="A136" s="146"/>
      <c r="B136" s="89" t="s">
        <v>1982</v>
      </c>
      <c r="C136" s="99" t="s">
        <v>1883</v>
      </c>
      <c r="D136" s="86">
        <v>90240696</v>
      </c>
      <c r="E136" s="86"/>
      <c r="F136" s="86" t="s">
        <v>641</v>
      </c>
      <c r="G136" s="114">
        <v>43075</v>
      </c>
      <c r="H136" s="86" t="s">
        <v>172</v>
      </c>
      <c r="I136" s="96">
        <v>9.5</v>
      </c>
      <c r="J136" s="99" t="s">
        <v>176</v>
      </c>
      <c r="K136" s="100">
        <v>3.4000000000000002E-2</v>
      </c>
      <c r="L136" s="100">
        <v>4.6600000000000003E-2</v>
      </c>
      <c r="M136" s="96">
        <v>17995.400000000001</v>
      </c>
      <c r="N136" s="98">
        <v>91.28</v>
      </c>
      <c r="O136" s="96">
        <v>16.426200000000001</v>
      </c>
      <c r="P136" s="97">
        <f t="shared" si="2"/>
        <v>5.0725757786709022E-4</v>
      </c>
      <c r="Q136" s="97">
        <f>O136/'סכום נכסי הקרן'!$C$42</f>
        <v>2.6447838400045687E-5</v>
      </c>
    </row>
    <row r="137" spans="1:17" s="137" customFormat="1">
      <c r="A137" s="146"/>
      <c r="B137" s="89" t="s">
        <v>1982</v>
      </c>
      <c r="C137" s="99" t="s">
        <v>1883</v>
      </c>
      <c r="D137" s="86">
        <v>90240697</v>
      </c>
      <c r="E137" s="86"/>
      <c r="F137" s="86" t="s">
        <v>641</v>
      </c>
      <c r="G137" s="114">
        <v>43292</v>
      </c>
      <c r="H137" s="86" t="s">
        <v>172</v>
      </c>
      <c r="I137" s="96">
        <v>9.6</v>
      </c>
      <c r="J137" s="99" t="s">
        <v>176</v>
      </c>
      <c r="K137" s="100">
        <v>3.5499999999999997E-2</v>
      </c>
      <c r="L137" s="100">
        <v>4.3599999999999993E-2</v>
      </c>
      <c r="M137" s="96">
        <v>51240.27</v>
      </c>
      <c r="N137" s="98">
        <v>93.84</v>
      </c>
      <c r="O137" s="96">
        <v>48.083870000000005</v>
      </c>
      <c r="P137" s="97">
        <f t="shared" si="2"/>
        <v>1.4848782695130974E-3</v>
      </c>
      <c r="Q137" s="97">
        <f>O137/'סכום נכסי הקרן'!$C$42</f>
        <v>7.7419879424870313E-5</v>
      </c>
    </row>
    <row r="138" spans="1:17" s="137" customFormat="1">
      <c r="A138" s="146"/>
      <c r="B138" s="89" t="s">
        <v>1983</v>
      </c>
      <c r="C138" s="99" t="s">
        <v>1883</v>
      </c>
      <c r="D138" s="86">
        <v>90240790</v>
      </c>
      <c r="E138" s="86"/>
      <c r="F138" s="86" t="s">
        <v>641</v>
      </c>
      <c r="G138" s="114">
        <v>42326</v>
      </c>
      <c r="H138" s="86" t="s">
        <v>172</v>
      </c>
      <c r="I138" s="96">
        <v>10.199999999999998</v>
      </c>
      <c r="J138" s="99" t="s">
        <v>176</v>
      </c>
      <c r="K138" s="100">
        <v>3.5499999999999997E-2</v>
      </c>
      <c r="L138" s="100">
        <v>2.7199999999999998E-2</v>
      </c>
      <c r="M138" s="96">
        <v>20214.669999999998</v>
      </c>
      <c r="N138" s="98">
        <v>109.69</v>
      </c>
      <c r="O138" s="96">
        <v>22.173470000000002</v>
      </c>
      <c r="P138" s="97">
        <f t="shared" si="2"/>
        <v>6.8473905620950598E-4</v>
      </c>
      <c r="Q138" s="97">
        <f>O138/'סכום נכסי הקרן'!$C$42</f>
        <v>3.5701522648467754E-5</v>
      </c>
    </row>
    <row r="139" spans="1:17" s="137" customFormat="1">
      <c r="A139" s="146"/>
      <c r="B139" s="89" t="s">
        <v>1983</v>
      </c>
      <c r="C139" s="99" t="s">
        <v>1883</v>
      </c>
      <c r="D139" s="86">
        <v>90240792</v>
      </c>
      <c r="E139" s="86"/>
      <c r="F139" s="86" t="s">
        <v>641</v>
      </c>
      <c r="G139" s="114">
        <v>42606</v>
      </c>
      <c r="H139" s="86" t="s">
        <v>172</v>
      </c>
      <c r="I139" s="96">
        <v>10.07</v>
      </c>
      <c r="J139" s="99" t="s">
        <v>176</v>
      </c>
      <c r="K139" s="100">
        <v>3.5499999999999997E-2</v>
      </c>
      <c r="L139" s="100">
        <v>3.0899999999999997E-2</v>
      </c>
      <c r="M139" s="96">
        <v>85028.51</v>
      </c>
      <c r="N139" s="98">
        <v>105.8</v>
      </c>
      <c r="O139" s="96">
        <v>89.960160000000002</v>
      </c>
      <c r="P139" s="97">
        <f t="shared" si="2"/>
        <v>2.7780602248929083E-3</v>
      </c>
      <c r="Q139" s="97">
        <f>O139/'סכום נכסי הקרן'!$C$42</f>
        <v>1.448449290841615E-4</v>
      </c>
    </row>
    <row r="140" spans="1:17" s="137" customFormat="1">
      <c r="A140" s="146"/>
      <c r="B140" s="89" t="s">
        <v>1983</v>
      </c>
      <c r="C140" s="99" t="s">
        <v>1883</v>
      </c>
      <c r="D140" s="86">
        <v>90240793</v>
      </c>
      <c r="E140" s="86"/>
      <c r="F140" s="86" t="s">
        <v>641</v>
      </c>
      <c r="G140" s="114">
        <v>42648</v>
      </c>
      <c r="H140" s="86" t="s">
        <v>172</v>
      </c>
      <c r="I140" s="96">
        <v>10.079999999999998</v>
      </c>
      <c r="J140" s="99" t="s">
        <v>176</v>
      </c>
      <c r="K140" s="100">
        <v>3.4000000000000002E-2</v>
      </c>
      <c r="L140" s="100">
        <v>3.0599999999999992E-2</v>
      </c>
      <c r="M140" s="96">
        <v>77997.14</v>
      </c>
      <c r="N140" s="98">
        <v>106.1</v>
      </c>
      <c r="O140" s="96">
        <v>82.754960000000011</v>
      </c>
      <c r="P140" s="97">
        <f t="shared" si="2"/>
        <v>2.5555564017294284E-3</v>
      </c>
      <c r="Q140" s="97">
        <f>O140/'סכום נכסי הקרן'!$C$42</f>
        <v>1.3324383051967252E-4</v>
      </c>
    </row>
    <row r="141" spans="1:17" s="137" customFormat="1">
      <c r="A141" s="146"/>
      <c r="B141" s="89" t="s">
        <v>1983</v>
      </c>
      <c r="C141" s="99" t="s">
        <v>1883</v>
      </c>
      <c r="D141" s="86">
        <v>90240794</v>
      </c>
      <c r="E141" s="86"/>
      <c r="F141" s="86" t="s">
        <v>641</v>
      </c>
      <c r="G141" s="114">
        <v>42718</v>
      </c>
      <c r="H141" s="86" t="s">
        <v>172</v>
      </c>
      <c r="I141" s="96">
        <v>10.049999999999999</v>
      </c>
      <c r="J141" s="99" t="s">
        <v>176</v>
      </c>
      <c r="K141" s="100">
        <v>3.4000000000000002E-2</v>
      </c>
      <c r="L141" s="100">
        <v>3.1399999999999997E-2</v>
      </c>
      <c r="M141" s="96">
        <v>54494.64</v>
      </c>
      <c r="N141" s="98">
        <v>105.26</v>
      </c>
      <c r="O141" s="96">
        <v>57.361050000000006</v>
      </c>
      <c r="P141" s="97">
        <f t="shared" si="2"/>
        <v>1.771366919123903E-3</v>
      </c>
      <c r="Q141" s="97">
        <f>O141/'סכום נכסי הקרן'!$C$42</f>
        <v>9.235707472555678E-5</v>
      </c>
    </row>
    <row r="142" spans="1:17" s="137" customFormat="1">
      <c r="A142" s="146"/>
      <c r="B142" s="89" t="s">
        <v>1983</v>
      </c>
      <c r="C142" s="99" t="s">
        <v>1883</v>
      </c>
      <c r="D142" s="86">
        <v>90240795</v>
      </c>
      <c r="E142" s="86"/>
      <c r="F142" s="86" t="s">
        <v>641</v>
      </c>
      <c r="G142" s="114">
        <v>42900</v>
      </c>
      <c r="H142" s="86" t="s">
        <v>172</v>
      </c>
      <c r="I142" s="96">
        <v>9.7100000000000009</v>
      </c>
      <c r="J142" s="99" t="s">
        <v>176</v>
      </c>
      <c r="K142" s="100">
        <v>3.4000000000000002E-2</v>
      </c>
      <c r="L142" s="100">
        <v>4.0800000000000003E-2</v>
      </c>
      <c r="M142" s="96">
        <v>64550.97</v>
      </c>
      <c r="N142" s="98">
        <v>96.26</v>
      </c>
      <c r="O142" s="96">
        <v>62.136760000000002</v>
      </c>
      <c r="P142" s="97">
        <f t="shared" si="2"/>
        <v>1.9188456474478999E-3</v>
      </c>
      <c r="Q142" s="97">
        <f>O142/'סכום נכסי הקרן'!$C$42</f>
        <v>1.0004644940293085E-4</v>
      </c>
    </row>
    <row r="143" spans="1:17" s="137" customFormat="1">
      <c r="A143" s="146"/>
      <c r="B143" s="89" t="s">
        <v>1983</v>
      </c>
      <c r="C143" s="99" t="s">
        <v>1883</v>
      </c>
      <c r="D143" s="86">
        <v>90240796</v>
      </c>
      <c r="E143" s="86"/>
      <c r="F143" s="86" t="s">
        <v>641</v>
      </c>
      <c r="G143" s="114">
        <v>43075</v>
      </c>
      <c r="H143" s="86" t="s">
        <v>172</v>
      </c>
      <c r="I143" s="96">
        <v>9.5200000000000014</v>
      </c>
      <c r="J143" s="99" t="s">
        <v>176</v>
      </c>
      <c r="K143" s="100">
        <v>3.4000000000000002E-2</v>
      </c>
      <c r="L143" s="100">
        <v>4.58E-2</v>
      </c>
      <c r="M143" s="96">
        <v>40054.239999999998</v>
      </c>
      <c r="N143" s="98">
        <v>91.93</v>
      </c>
      <c r="O143" s="96">
        <v>36.821860000000001</v>
      </c>
      <c r="P143" s="97">
        <f t="shared" si="2"/>
        <v>1.1370960731125332E-3</v>
      </c>
      <c r="Q143" s="97">
        <f>O143/'סכום נכסי הקרן'!$C$42</f>
        <v>5.9286907676097107E-5</v>
      </c>
    </row>
    <row r="144" spans="1:17" s="137" customFormat="1">
      <c r="A144" s="146"/>
      <c r="B144" s="89" t="s">
        <v>1983</v>
      </c>
      <c r="C144" s="99" t="s">
        <v>1883</v>
      </c>
      <c r="D144" s="86">
        <v>90240797</v>
      </c>
      <c r="E144" s="86"/>
      <c r="F144" s="86" t="s">
        <v>641</v>
      </c>
      <c r="G144" s="114">
        <v>43292</v>
      </c>
      <c r="H144" s="86" t="s">
        <v>172</v>
      </c>
      <c r="I144" s="96">
        <v>9.6100000000000012</v>
      </c>
      <c r="J144" s="99" t="s">
        <v>176</v>
      </c>
      <c r="K144" s="100">
        <v>3.4000000000000002E-2</v>
      </c>
      <c r="L144" s="100">
        <v>4.3400000000000001E-2</v>
      </c>
      <c r="M144" s="96">
        <v>114050.83</v>
      </c>
      <c r="N144" s="98">
        <v>93.96</v>
      </c>
      <c r="O144" s="96">
        <v>107.16216</v>
      </c>
      <c r="P144" s="97">
        <f t="shared" si="2"/>
        <v>3.3092752870782999E-3</v>
      </c>
      <c r="Q144" s="97">
        <f>O144/'סכום נכסי הקרן'!$C$42</f>
        <v>1.7254188371503085E-4</v>
      </c>
    </row>
    <row r="145" spans="1:17" s="137" customFormat="1">
      <c r="A145" s="146"/>
      <c r="B145" s="89" t="s">
        <v>1984</v>
      </c>
      <c r="C145" s="99" t="s">
        <v>1883</v>
      </c>
      <c r="D145" s="86">
        <v>4180</v>
      </c>
      <c r="E145" s="86"/>
      <c r="F145" s="86" t="s">
        <v>1888</v>
      </c>
      <c r="G145" s="114">
        <v>42082</v>
      </c>
      <c r="H145" s="86" t="s">
        <v>1878</v>
      </c>
      <c r="I145" s="96">
        <v>1.0799999999999998</v>
      </c>
      <c r="J145" s="99" t="s">
        <v>175</v>
      </c>
      <c r="K145" s="100">
        <v>6.8349999999999994E-2</v>
      </c>
      <c r="L145" s="100">
        <v>7.0699999999999999E-2</v>
      </c>
      <c r="M145" s="96">
        <v>31598.59</v>
      </c>
      <c r="N145" s="98">
        <v>100.26</v>
      </c>
      <c r="O145" s="96">
        <v>118.73942</v>
      </c>
      <c r="P145" s="97">
        <f t="shared" si="2"/>
        <v>3.6667927205648976E-3</v>
      </c>
      <c r="Q145" s="97">
        <f>O145/'סכום נכסי הקרן'!$C$42</f>
        <v>1.9118243975326934E-4</v>
      </c>
    </row>
    <row r="146" spans="1:17" s="137" customFormat="1">
      <c r="A146" s="146"/>
      <c r="B146" s="89" t="s">
        <v>1984</v>
      </c>
      <c r="C146" s="99" t="s">
        <v>1883</v>
      </c>
      <c r="D146" s="86">
        <v>6609</v>
      </c>
      <c r="E146" s="86"/>
      <c r="F146" s="86" t="s">
        <v>1888</v>
      </c>
      <c r="G146" s="114">
        <v>43419</v>
      </c>
      <c r="H146" s="86" t="s">
        <v>1878</v>
      </c>
      <c r="I146" s="96">
        <v>4.9999999999999996E-2</v>
      </c>
      <c r="J146" s="99" t="s">
        <v>175</v>
      </c>
      <c r="K146" s="100">
        <v>4.6600000000000003E-2</v>
      </c>
      <c r="L146" s="100">
        <v>5.5299999999999995E-2</v>
      </c>
      <c r="M146" s="96">
        <v>32656.91</v>
      </c>
      <c r="N146" s="98">
        <v>100.15</v>
      </c>
      <c r="O146" s="96">
        <v>122.58171</v>
      </c>
      <c r="P146" s="97">
        <f t="shared" si="2"/>
        <v>3.7854465004326055E-3</v>
      </c>
      <c r="Q146" s="97">
        <f>O146/'סכום נכסי הקרן'!$C$42</f>
        <v>1.9736891410559134E-4</v>
      </c>
    </row>
    <row r="147" spans="1:17" s="137" customFormat="1">
      <c r="A147" s="146"/>
      <c r="B147" s="89" t="s">
        <v>1984</v>
      </c>
      <c r="C147" s="99" t="s">
        <v>1883</v>
      </c>
      <c r="D147" s="86">
        <v>4179</v>
      </c>
      <c r="E147" s="86"/>
      <c r="F147" s="86" t="s">
        <v>1888</v>
      </c>
      <c r="G147" s="114">
        <v>42082</v>
      </c>
      <c r="H147" s="86" t="s">
        <v>1878</v>
      </c>
      <c r="I147" s="96">
        <v>1.0900000000000001</v>
      </c>
      <c r="J147" s="99" t="s">
        <v>177</v>
      </c>
      <c r="K147" s="100">
        <v>-3.1099999999999999E-3</v>
      </c>
      <c r="L147" s="100">
        <v>3.9099999999999996E-2</v>
      </c>
      <c r="M147" s="96">
        <v>29928.37</v>
      </c>
      <c r="N147" s="98">
        <v>100.17</v>
      </c>
      <c r="O147" s="96">
        <v>128.65895</v>
      </c>
      <c r="P147" s="97">
        <f t="shared" si="2"/>
        <v>3.9731177842667843E-3</v>
      </c>
      <c r="Q147" s="97">
        <f>O147/'סכום נכסי הקרן'!$C$42</f>
        <v>2.0715388332782737E-4</v>
      </c>
    </row>
    <row r="148" spans="1:17" s="137" customFormat="1">
      <c r="A148" s="146"/>
      <c r="B148" s="89" t="s">
        <v>1985</v>
      </c>
      <c r="C148" s="99" t="s">
        <v>1884</v>
      </c>
      <c r="D148" s="86">
        <v>482154</v>
      </c>
      <c r="E148" s="86"/>
      <c r="F148" s="86" t="s">
        <v>1888</v>
      </c>
      <c r="G148" s="114">
        <v>42978</v>
      </c>
      <c r="H148" s="86" t="s">
        <v>1878</v>
      </c>
      <c r="I148" s="96">
        <v>3.22</v>
      </c>
      <c r="J148" s="99" t="s">
        <v>176</v>
      </c>
      <c r="K148" s="100">
        <v>2.3E-2</v>
      </c>
      <c r="L148" s="100">
        <v>3.1200000000000002E-2</v>
      </c>
      <c r="M148" s="96">
        <v>51333.99</v>
      </c>
      <c r="N148" s="98">
        <v>98.67</v>
      </c>
      <c r="O148" s="96">
        <v>50.651240000000001</v>
      </c>
      <c r="P148" s="97">
        <f t="shared" si="2"/>
        <v>1.5641612374356012E-3</v>
      </c>
      <c r="Q148" s="97">
        <f>O148/'סכום נכסי הקרן'!$C$42</f>
        <v>8.1553604015653652E-5</v>
      </c>
    </row>
    <row r="149" spans="1:17" s="137" customFormat="1">
      <c r="A149" s="146"/>
      <c r="B149" s="89" t="s">
        <v>1985</v>
      </c>
      <c r="C149" s="99" t="s">
        <v>1884</v>
      </c>
      <c r="D149" s="86">
        <v>482153</v>
      </c>
      <c r="E149" s="86"/>
      <c r="F149" s="86" t="s">
        <v>1888</v>
      </c>
      <c r="G149" s="114">
        <v>42978</v>
      </c>
      <c r="H149" s="86" t="s">
        <v>1878</v>
      </c>
      <c r="I149" s="96">
        <v>3.1699999999999995</v>
      </c>
      <c r="J149" s="99" t="s">
        <v>176</v>
      </c>
      <c r="K149" s="100">
        <v>2.76E-2</v>
      </c>
      <c r="L149" s="100">
        <v>4.1799999999999997E-2</v>
      </c>
      <c r="M149" s="96">
        <v>119779.35</v>
      </c>
      <c r="N149" s="98">
        <v>96.65</v>
      </c>
      <c r="O149" s="96">
        <v>115.76674</v>
      </c>
      <c r="P149" s="97">
        <f t="shared" si="2"/>
        <v>3.5749933721718461E-3</v>
      </c>
      <c r="Q149" s="97">
        <f>O149/'סכום נכסי הקרן'!$C$42</f>
        <v>1.8639612519146881E-4</v>
      </c>
    </row>
    <row r="150" spans="1:17" s="137" customFormat="1">
      <c r="A150" s="146"/>
      <c r="B150" s="89" t="s">
        <v>1986</v>
      </c>
      <c r="C150" s="99" t="s">
        <v>1883</v>
      </c>
      <c r="D150" s="86">
        <v>90320002</v>
      </c>
      <c r="E150" s="86"/>
      <c r="F150" s="86" t="s">
        <v>641</v>
      </c>
      <c r="G150" s="114">
        <v>43227</v>
      </c>
      <c r="H150" s="86" t="s">
        <v>172</v>
      </c>
      <c r="I150" s="96">
        <v>0.02</v>
      </c>
      <c r="J150" s="99" t="s">
        <v>176</v>
      </c>
      <c r="K150" s="100">
        <v>2.6000000000000002E-2</v>
      </c>
      <c r="L150" s="100">
        <v>3.3599999999999998E-2</v>
      </c>
      <c r="M150" s="96">
        <v>754.79</v>
      </c>
      <c r="N150" s="98">
        <v>100.37</v>
      </c>
      <c r="O150" s="96">
        <v>0.75758999999999999</v>
      </c>
      <c r="P150" s="97">
        <f t="shared" si="2"/>
        <v>2.3395141202245729E-5</v>
      </c>
      <c r="Q150" s="97">
        <f>O150/'סכום נכסי הקרן'!$C$42</f>
        <v>1.219796294547163E-6</v>
      </c>
    </row>
    <row r="151" spans="1:17" s="137" customFormat="1">
      <c r="A151" s="146"/>
      <c r="B151" s="89" t="s">
        <v>1986</v>
      </c>
      <c r="C151" s="99" t="s">
        <v>1883</v>
      </c>
      <c r="D151" s="86">
        <v>90320003</v>
      </c>
      <c r="E151" s="86"/>
      <c r="F151" s="86" t="s">
        <v>641</v>
      </c>
      <c r="G151" s="114">
        <v>43279</v>
      </c>
      <c r="H151" s="86" t="s">
        <v>172</v>
      </c>
      <c r="I151" s="96">
        <v>0.16</v>
      </c>
      <c r="J151" s="99" t="s">
        <v>176</v>
      </c>
      <c r="K151" s="100">
        <v>2.6000000000000002E-2</v>
      </c>
      <c r="L151" s="100">
        <v>2.6499999999999999E-2</v>
      </c>
      <c r="M151" s="96">
        <v>3261.91</v>
      </c>
      <c r="N151" s="98">
        <v>100.02119999999999</v>
      </c>
      <c r="O151" s="96">
        <v>3.2765900000000001</v>
      </c>
      <c r="P151" s="97">
        <f t="shared" si="2"/>
        <v>1.0118439487303996E-4</v>
      </c>
      <c r="Q151" s="97">
        <f>O151/'סכום נכסי הקרן'!$C$42</f>
        <v>5.2756403077525961E-6</v>
      </c>
    </row>
    <row r="152" spans="1:17" s="137" customFormat="1">
      <c r="A152" s="146"/>
      <c r="B152" s="89" t="s">
        <v>1986</v>
      </c>
      <c r="C152" s="99" t="s">
        <v>1883</v>
      </c>
      <c r="D152" s="86">
        <v>90320004</v>
      </c>
      <c r="E152" s="86"/>
      <c r="F152" s="86" t="s">
        <v>641</v>
      </c>
      <c r="G152" s="114">
        <v>43321</v>
      </c>
      <c r="H152" s="86" t="s">
        <v>172</v>
      </c>
      <c r="I152" s="96">
        <v>0.10999999999999999</v>
      </c>
      <c r="J152" s="99" t="s">
        <v>176</v>
      </c>
      <c r="K152" s="100">
        <v>2.6000000000000002E-2</v>
      </c>
      <c r="L152" s="100">
        <v>3.44E-2</v>
      </c>
      <c r="M152" s="96">
        <v>14463.31</v>
      </c>
      <c r="N152" s="98">
        <v>100.07</v>
      </c>
      <c r="O152" s="96">
        <v>14.47344</v>
      </c>
      <c r="P152" s="97">
        <f t="shared" si="2"/>
        <v>4.4695438493410873E-4</v>
      </c>
      <c r="Q152" s="97">
        <f>O152/'סכום נכסי הקרן'!$C$42</f>
        <v>2.3303697885862659E-5</v>
      </c>
    </row>
    <row r="153" spans="1:17" s="137" customFormat="1">
      <c r="A153" s="146"/>
      <c r="B153" s="89" t="s">
        <v>1986</v>
      </c>
      <c r="C153" s="99" t="s">
        <v>1883</v>
      </c>
      <c r="D153" s="86">
        <v>90320001</v>
      </c>
      <c r="E153" s="86"/>
      <c r="F153" s="86" t="s">
        <v>641</v>
      </c>
      <c r="G153" s="114">
        <v>43138</v>
      </c>
      <c r="H153" s="86" t="s">
        <v>172</v>
      </c>
      <c r="I153" s="96">
        <v>0.1</v>
      </c>
      <c r="J153" s="99" t="s">
        <v>176</v>
      </c>
      <c r="K153" s="100">
        <v>2.6000000000000002E-2</v>
      </c>
      <c r="L153" s="100">
        <v>5.2299999999999992E-2</v>
      </c>
      <c r="M153" s="96">
        <v>3112.46</v>
      </c>
      <c r="N153" s="98">
        <v>99.91</v>
      </c>
      <c r="O153" s="96">
        <v>3.1096599999999999</v>
      </c>
      <c r="P153" s="97">
        <f t="shared" si="2"/>
        <v>9.6029428570830474E-5</v>
      </c>
      <c r="Q153" s="97">
        <f>O153/'סכום נכסי הקרן'!$C$42</f>
        <v>5.0068661747139367E-6</v>
      </c>
    </row>
    <row r="154" spans="1:17" s="137" customFormat="1">
      <c r="A154" s="146"/>
      <c r="B154" s="89" t="s">
        <v>1986</v>
      </c>
      <c r="C154" s="99" t="s">
        <v>1883</v>
      </c>
      <c r="D154" s="86">
        <v>90310002</v>
      </c>
      <c r="E154" s="86"/>
      <c r="F154" s="86" t="s">
        <v>641</v>
      </c>
      <c r="G154" s="114">
        <v>43227</v>
      </c>
      <c r="H154" s="86" t="s">
        <v>172</v>
      </c>
      <c r="I154" s="96">
        <v>9.39</v>
      </c>
      <c r="J154" s="99" t="s">
        <v>176</v>
      </c>
      <c r="K154" s="100">
        <v>2.9805999999999999E-2</v>
      </c>
      <c r="L154" s="100">
        <v>0.04</v>
      </c>
      <c r="M154" s="96">
        <v>16386.7</v>
      </c>
      <c r="N154" s="98">
        <v>91.8</v>
      </c>
      <c r="O154" s="96">
        <v>15.04299</v>
      </c>
      <c r="P154" s="97">
        <f t="shared" si="2"/>
        <v>4.6454266180119921E-4</v>
      </c>
      <c r="Q154" s="97">
        <f>O154/'סכום נכסי הקרן'!$C$42</f>
        <v>2.4220730818661848E-5</v>
      </c>
    </row>
    <row r="155" spans="1:17" s="137" customFormat="1">
      <c r="A155" s="146"/>
      <c r="B155" s="89" t="s">
        <v>1986</v>
      </c>
      <c r="C155" s="99" t="s">
        <v>1883</v>
      </c>
      <c r="D155" s="86">
        <v>90310003</v>
      </c>
      <c r="E155" s="86"/>
      <c r="F155" s="86" t="s">
        <v>641</v>
      </c>
      <c r="G155" s="114">
        <v>43279</v>
      </c>
      <c r="H155" s="86" t="s">
        <v>172</v>
      </c>
      <c r="I155" s="96">
        <v>9.43</v>
      </c>
      <c r="J155" s="99" t="s">
        <v>176</v>
      </c>
      <c r="K155" s="100">
        <v>2.9796999999999997E-2</v>
      </c>
      <c r="L155" s="100">
        <v>3.8699999999999998E-2</v>
      </c>
      <c r="M155" s="96">
        <v>19164.919999999998</v>
      </c>
      <c r="N155" s="98">
        <v>92.05</v>
      </c>
      <c r="O155" s="96">
        <v>17.641310000000001</v>
      </c>
      <c r="P155" s="97">
        <f t="shared" ref="P155:P161" si="3">O155/$O$10</f>
        <v>5.4478139685395751E-4</v>
      </c>
      <c r="Q155" s="97">
        <f>O155/'סכום נכסי הקרן'!$C$42</f>
        <v>2.8404288030409346E-5</v>
      </c>
    </row>
    <row r="156" spans="1:17" s="137" customFormat="1">
      <c r="A156" s="146"/>
      <c r="B156" s="89" t="s">
        <v>1986</v>
      </c>
      <c r="C156" s="99" t="s">
        <v>1883</v>
      </c>
      <c r="D156" s="86">
        <v>90310004</v>
      </c>
      <c r="E156" s="86"/>
      <c r="F156" s="86" t="s">
        <v>641</v>
      </c>
      <c r="G156" s="114">
        <v>43321</v>
      </c>
      <c r="H156" s="86" t="s">
        <v>172</v>
      </c>
      <c r="I156" s="96">
        <v>9.4400000000000013</v>
      </c>
      <c r="J156" s="99" t="s">
        <v>176</v>
      </c>
      <c r="K156" s="100">
        <v>3.0529000000000001E-2</v>
      </c>
      <c r="L156" s="100">
        <v>3.7900000000000003E-2</v>
      </c>
      <c r="M156" s="96">
        <v>107281.77</v>
      </c>
      <c r="N156" s="98">
        <v>93.37</v>
      </c>
      <c r="O156" s="96">
        <v>100.16897999999999</v>
      </c>
      <c r="P156" s="97">
        <f t="shared" si="3"/>
        <v>3.0933188547696356E-3</v>
      </c>
      <c r="Q156" s="97">
        <f>O156/'סכום נכסי הקרן'!$C$42</f>
        <v>1.6128215873040678E-4</v>
      </c>
    </row>
    <row r="157" spans="1:17" s="137" customFormat="1">
      <c r="A157" s="146"/>
      <c r="B157" s="89" t="s">
        <v>1986</v>
      </c>
      <c r="C157" s="99" t="s">
        <v>1883</v>
      </c>
      <c r="D157" s="86">
        <v>90310001</v>
      </c>
      <c r="E157" s="86"/>
      <c r="F157" s="86" t="s">
        <v>641</v>
      </c>
      <c r="G157" s="114">
        <v>43138</v>
      </c>
      <c r="H157" s="86" t="s">
        <v>172</v>
      </c>
      <c r="I157" s="96">
        <v>9.35</v>
      </c>
      <c r="J157" s="99" t="s">
        <v>176</v>
      </c>
      <c r="K157" s="100">
        <v>2.8239999999999998E-2</v>
      </c>
      <c r="L157" s="100">
        <v>4.3100000000000006E-2</v>
      </c>
      <c r="M157" s="96">
        <v>102905.34</v>
      </c>
      <c r="N157" s="98">
        <v>87.75</v>
      </c>
      <c r="O157" s="96">
        <v>90.299440000000004</v>
      </c>
      <c r="P157" s="97">
        <f t="shared" si="3"/>
        <v>2.7885375325488937E-3</v>
      </c>
      <c r="Q157" s="97">
        <f>O157/'סכום נכסי הקרן'!$C$42</f>
        <v>1.453912040967857E-4</v>
      </c>
    </row>
    <row r="158" spans="1:17" s="137" customFormat="1">
      <c r="A158" s="146"/>
      <c r="B158" s="89" t="s">
        <v>1986</v>
      </c>
      <c r="C158" s="99" t="s">
        <v>1883</v>
      </c>
      <c r="D158" s="86">
        <v>90310005</v>
      </c>
      <c r="E158" s="86"/>
      <c r="F158" s="86" t="s">
        <v>641</v>
      </c>
      <c r="G158" s="114">
        <v>43417</v>
      </c>
      <c r="H158" s="86" t="s">
        <v>172</v>
      </c>
      <c r="I158" s="96">
        <v>9.35</v>
      </c>
      <c r="J158" s="99" t="s">
        <v>176</v>
      </c>
      <c r="K158" s="100">
        <v>3.2797E-2</v>
      </c>
      <c r="L158" s="100">
        <v>3.95E-2</v>
      </c>
      <c r="M158" s="96">
        <v>122370.46</v>
      </c>
      <c r="N158" s="98">
        <v>93.56</v>
      </c>
      <c r="O158" s="96">
        <v>114.4898</v>
      </c>
      <c r="P158" s="97">
        <f t="shared" si="3"/>
        <v>3.5355601805948777E-3</v>
      </c>
      <c r="Q158" s="97">
        <f>O158/'סכום נכסי הקרן'!$C$42</f>
        <v>1.8434012302623556E-4</v>
      </c>
    </row>
    <row r="159" spans="1:17" s="137" customFormat="1">
      <c r="A159" s="146"/>
      <c r="B159" s="89" t="s">
        <v>1987</v>
      </c>
      <c r="C159" s="99" t="s">
        <v>1883</v>
      </c>
      <c r="D159" s="86">
        <v>90145362</v>
      </c>
      <c r="E159" s="86"/>
      <c r="F159" s="86" t="s">
        <v>669</v>
      </c>
      <c r="G159" s="114">
        <v>42825</v>
      </c>
      <c r="H159" s="86" t="s">
        <v>172</v>
      </c>
      <c r="I159" s="96">
        <v>6.86</v>
      </c>
      <c r="J159" s="99" t="s">
        <v>176</v>
      </c>
      <c r="K159" s="100">
        <v>2.8999999999999998E-2</v>
      </c>
      <c r="L159" s="100">
        <v>3.2800000000000003E-2</v>
      </c>
      <c r="M159" s="96">
        <v>644235.64</v>
      </c>
      <c r="N159" s="98">
        <v>99.97</v>
      </c>
      <c r="O159" s="96">
        <v>644.04237000000001</v>
      </c>
      <c r="P159" s="97">
        <f t="shared" si="3"/>
        <v>1.9888676178908105E-2</v>
      </c>
      <c r="Q159" s="97">
        <f>O159/'סכום נכסי הקרן'!$C$42</f>
        <v>1.03697316022832E-3</v>
      </c>
    </row>
    <row r="160" spans="1:17" s="137" customFormat="1">
      <c r="A160" s="146"/>
      <c r="B160" s="89" t="s">
        <v>1988</v>
      </c>
      <c r="C160" s="99" t="s">
        <v>1884</v>
      </c>
      <c r="D160" s="86">
        <v>90141407</v>
      </c>
      <c r="E160" s="86"/>
      <c r="F160" s="86" t="s">
        <v>906</v>
      </c>
      <c r="G160" s="114">
        <v>42372</v>
      </c>
      <c r="H160" s="86" t="s">
        <v>172</v>
      </c>
      <c r="I160" s="96">
        <v>9.33</v>
      </c>
      <c r="J160" s="99" t="s">
        <v>176</v>
      </c>
      <c r="K160" s="100">
        <v>6.7000000000000004E-2</v>
      </c>
      <c r="L160" s="100">
        <v>4.3500000000000004E-2</v>
      </c>
      <c r="M160" s="96">
        <v>335749.24</v>
      </c>
      <c r="N160" s="98">
        <v>126.71</v>
      </c>
      <c r="O160" s="96">
        <v>425.42786000000001</v>
      </c>
      <c r="P160" s="97">
        <f t="shared" si="3"/>
        <v>1.3137640222375201E-2</v>
      </c>
      <c r="Q160" s="97">
        <f>O160/'סכום נכסי הקרן'!$C$42</f>
        <v>6.8498175428019015E-4</v>
      </c>
    </row>
    <row r="161" spans="1:17" s="137" customFormat="1">
      <c r="A161" s="146"/>
      <c r="B161" s="89" t="s">
        <v>1989</v>
      </c>
      <c r="C161" s="99" t="s">
        <v>1883</v>
      </c>
      <c r="D161" s="86">
        <v>90800100</v>
      </c>
      <c r="E161" s="86"/>
      <c r="F161" s="86" t="s">
        <v>1889</v>
      </c>
      <c r="G161" s="114">
        <v>41529</v>
      </c>
      <c r="H161" s="86" t="s">
        <v>1878</v>
      </c>
      <c r="I161" s="96">
        <v>0</v>
      </c>
      <c r="J161" s="99" t="s">
        <v>176</v>
      </c>
      <c r="K161" s="100">
        <v>0</v>
      </c>
      <c r="L161" s="100">
        <v>0</v>
      </c>
      <c r="M161" s="96">
        <v>490777.76</v>
      </c>
      <c r="N161" s="98">
        <v>0</v>
      </c>
      <c r="O161" s="96">
        <f>95.5115-95.51</f>
        <v>1.4999999999929514E-3</v>
      </c>
      <c r="P161" s="97">
        <f t="shared" si="3"/>
        <v>4.6321508735864642E-8</v>
      </c>
      <c r="Q161" s="97">
        <f>O161/'סכום נכסי הקרן'!$C$42</f>
        <v>2.4151512583483769E-9</v>
      </c>
    </row>
    <row r="162" spans="1:17" s="137" customFormat="1">
      <c r="A162" s="146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96"/>
      <c r="N162" s="98"/>
      <c r="O162" s="86"/>
      <c r="P162" s="97"/>
      <c r="Q162" s="86"/>
    </row>
    <row r="163" spans="1:17" s="137" customFormat="1">
      <c r="A163" s="146"/>
      <c r="B163" s="104" t="s">
        <v>38</v>
      </c>
      <c r="C163" s="84"/>
      <c r="D163" s="84"/>
      <c r="E163" s="84"/>
      <c r="F163" s="84"/>
      <c r="G163" s="84"/>
      <c r="H163" s="84"/>
      <c r="I163" s="93">
        <v>0.41040834966307688</v>
      </c>
      <c r="J163" s="84"/>
      <c r="K163" s="84"/>
      <c r="L163" s="106">
        <v>2.049489562921154E-2</v>
      </c>
      <c r="M163" s="93"/>
      <c r="N163" s="95"/>
      <c r="O163" s="93">
        <v>188.07704999999999</v>
      </c>
      <c r="P163" s="94">
        <f t="shared" ref="P163:P165" si="4">O163/$O$10</f>
        <v>5.8080084764210588E-3</v>
      </c>
      <c r="Q163" s="94">
        <f>O163/'סכום נכסי הקרן'!$C$42</f>
        <v>3.0282301598405671E-4</v>
      </c>
    </row>
    <row r="164" spans="1:17" s="137" customFormat="1">
      <c r="A164" s="146"/>
      <c r="B164" s="89" t="s">
        <v>1990</v>
      </c>
      <c r="C164" s="99" t="s">
        <v>1884</v>
      </c>
      <c r="D164" s="86">
        <v>4351</v>
      </c>
      <c r="E164" s="86"/>
      <c r="F164" s="86" t="s">
        <v>1888</v>
      </c>
      <c r="G164" s="114">
        <v>42183</v>
      </c>
      <c r="H164" s="86" t="s">
        <v>1878</v>
      </c>
      <c r="I164" s="96">
        <v>0.44999999999999996</v>
      </c>
      <c r="J164" s="99" t="s">
        <v>176</v>
      </c>
      <c r="K164" s="100">
        <v>3.61E-2</v>
      </c>
      <c r="L164" s="100">
        <v>0.02</v>
      </c>
      <c r="M164" s="96">
        <v>155866.29</v>
      </c>
      <c r="N164" s="98">
        <v>100.76</v>
      </c>
      <c r="O164" s="96">
        <v>157.05088000000001</v>
      </c>
      <c r="P164" s="97">
        <f t="shared" si="4"/>
        <v>4.8498891399529429E-3</v>
      </c>
      <c r="Q164" s="97">
        <f>O164/'סכום נכסי הקרן'!$C$42</f>
        <v>2.5286775363900156E-4</v>
      </c>
    </row>
    <row r="165" spans="1:17" s="137" customFormat="1">
      <c r="A165" s="146"/>
      <c r="B165" s="89" t="s">
        <v>1991</v>
      </c>
      <c r="C165" s="99" t="s">
        <v>1884</v>
      </c>
      <c r="D165" s="86">
        <v>3880</v>
      </c>
      <c r="E165" s="86"/>
      <c r="F165" s="86" t="s">
        <v>1890</v>
      </c>
      <c r="G165" s="114">
        <v>41959</v>
      </c>
      <c r="H165" s="86" t="s">
        <v>1878</v>
      </c>
      <c r="I165" s="96">
        <v>0.21000000000000002</v>
      </c>
      <c r="J165" s="99" t="s">
        <v>176</v>
      </c>
      <c r="K165" s="100">
        <v>4.4999999999999998E-2</v>
      </c>
      <c r="L165" s="100">
        <v>2.3000000000000003E-2</v>
      </c>
      <c r="M165" s="96">
        <v>30825.8</v>
      </c>
      <c r="N165" s="98">
        <v>100.65</v>
      </c>
      <c r="O165" s="96">
        <v>31.026169999999997</v>
      </c>
      <c r="P165" s="97">
        <f t="shared" si="4"/>
        <v>9.581193364681164E-4</v>
      </c>
      <c r="Q165" s="97">
        <f>O165/'סכום נכסי הקרן'!$C$42</f>
        <v>4.9955262345055177E-5</v>
      </c>
    </row>
    <row r="166" spans="1:17" s="137" customFormat="1">
      <c r="A166" s="146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96"/>
      <c r="N166" s="98"/>
      <c r="O166" s="86"/>
      <c r="P166" s="97"/>
      <c r="Q166" s="86"/>
    </row>
    <row r="167" spans="1:17" s="137" customFormat="1">
      <c r="A167" s="146"/>
      <c r="B167" s="83" t="s">
        <v>41</v>
      </c>
      <c r="C167" s="84"/>
      <c r="D167" s="84"/>
      <c r="E167" s="84"/>
      <c r="F167" s="84"/>
      <c r="G167" s="84"/>
      <c r="H167" s="84"/>
      <c r="I167" s="93">
        <v>4.7911672372327994</v>
      </c>
      <c r="J167" s="84"/>
      <c r="K167" s="84"/>
      <c r="L167" s="106">
        <v>5.9366794580722582E-2</v>
      </c>
      <c r="M167" s="93"/>
      <c r="N167" s="95"/>
      <c r="O167" s="93">
        <v>2542.4075899999998</v>
      </c>
      <c r="P167" s="94">
        <f t="shared" ref="P167:P174" si="5">O167/$O$10</f>
        <v>7.8512103593911309E-2</v>
      </c>
      <c r="Q167" s="94">
        <f>O167/'סכום נכסי הקרן'!$C$42</f>
        <v>4.0935325935012113E-3</v>
      </c>
    </row>
    <row r="168" spans="1:17" s="137" customFormat="1">
      <c r="A168" s="146"/>
      <c r="B168" s="104" t="s">
        <v>39</v>
      </c>
      <c r="C168" s="84"/>
      <c r="D168" s="84"/>
      <c r="E168" s="84"/>
      <c r="F168" s="84"/>
      <c r="G168" s="84"/>
      <c r="H168" s="84"/>
      <c r="I168" s="93">
        <v>4.7911672372327994</v>
      </c>
      <c r="J168" s="84"/>
      <c r="K168" s="84"/>
      <c r="L168" s="106">
        <v>5.9366794580722582E-2</v>
      </c>
      <c r="M168" s="93"/>
      <c r="N168" s="95"/>
      <c r="O168" s="93">
        <v>2542.4075899999998</v>
      </c>
      <c r="P168" s="94">
        <f t="shared" si="5"/>
        <v>7.8512103593911309E-2</v>
      </c>
      <c r="Q168" s="94">
        <f>O168/'סכום נכסי הקרן'!$C$42</f>
        <v>4.0935325935012113E-3</v>
      </c>
    </row>
    <row r="169" spans="1:17" s="137" customFormat="1">
      <c r="A169" s="146"/>
      <c r="B169" s="89" t="s">
        <v>1992</v>
      </c>
      <c r="C169" s="99" t="s">
        <v>1884</v>
      </c>
      <c r="D169" s="86">
        <v>508506</v>
      </c>
      <c r="E169" s="86"/>
      <c r="F169" s="86" t="s">
        <v>1886</v>
      </c>
      <c r="G169" s="114">
        <v>43186</v>
      </c>
      <c r="H169" s="86" t="s">
        <v>1878</v>
      </c>
      <c r="I169" s="96">
        <v>6.3100000000000005</v>
      </c>
      <c r="J169" s="99" t="s">
        <v>175</v>
      </c>
      <c r="K169" s="100">
        <v>4.8000000000000001E-2</v>
      </c>
      <c r="L169" s="100">
        <v>0.05</v>
      </c>
      <c r="M169" s="96">
        <v>316077</v>
      </c>
      <c r="N169" s="98">
        <v>100.48</v>
      </c>
      <c r="O169" s="96">
        <v>1190.3429900000001</v>
      </c>
      <c r="P169" s="97">
        <f t="shared" si="5"/>
        <v>3.6758988806812894E-2</v>
      </c>
      <c r="Q169" s="97">
        <f>O169/'סכום נכסי הקרן'!$C$42</f>
        <v>1.9165722467854526E-3</v>
      </c>
    </row>
    <row r="170" spans="1:17" s="137" customFormat="1">
      <c r="A170" s="146"/>
      <c r="B170" s="89" t="s">
        <v>1993</v>
      </c>
      <c r="C170" s="99" t="s">
        <v>1883</v>
      </c>
      <c r="D170" s="86">
        <v>4623</v>
      </c>
      <c r="E170" s="86"/>
      <c r="F170" s="86" t="s">
        <v>1697</v>
      </c>
      <c r="G170" s="114">
        <v>42354</v>
      </c>
      <c r="H170" s="86" t="s">
        <v>1698</v>
      </c>
      <c r="I170" s="96">
        <v>5.42</v>
      </c>
      <c r="J170" s="99" t="s">
        <v>175</v>
      </c>
      <c r="K170" s="100">
        <v>5.0199999999999995E-2</v>
      </c>
      <c r="L170" s="100">
        <v>5.3500000000000006E-2</v>
      </c>
      <c r="M170" s="96">
        <v>81339</v>
      </c>
      <c r="N170" s="98">
        <v>101.1</v>
      </c>
      <c r="O170" s="96">
        <v>308.21201000000002</v>
      </c>
      <c r="P170" s="97">
        <f t="shared" si="5"/>
        <v>9.5178968758536583E-3</v>
      </c>
      <c r="Q170" s="97">
        <f>O170/'סכום נכסי הקרן'!$C$42</f>
        <v>4.9625241586205365E-4</v>
      </c>
    </row>
    <row r="171" spans="1:17" s="137" customFormat="1">
      <c r="A171" s="146"/>
      <c r="B171" s="89" t="s">
        <v>1994</v>
      </c>
      <c r="C171" s="99" t="s">
        <v>1883</v>
      </c>
      <c r="D171" s="86">
        <v>487557</v>
      </c>
      <c r="E171" s="86"/>
      <c r="F171" s="86" t="s">
        <v>1601</v>
      </c>
      <c r="G171" s="114">
        <v>43053</v>
      </c>
      <c r="H171" s="86"/>
      <c r="I171" s="96">
        <v>2.82</v>
      </c>
      <c r="J171" s="99" t="s">
        <v>175</v>
      </c>
      <c r="K171" s="100">
        <v>6.2724000000000002E-2</v>
      </c>
      <c r="L171" s="100">
        <v>6.7399999999999988E-2</v>
      </c>
      <c r="M171" s="96">
        <v>99640.04</v>
      </c>
      <c r="N171" s="98">
        <v>99.46</v>
      </c>
      <c r="O171" s="96">
        <v>371.43425999999999</v>
      </c>
      <c r="P171" s="97">
        <f t="shared" si="5"/>
        <v>1.1470263546313511E-2</v>
      </c>
      <c r="Q171" s="97">
        <f>O171/'סכום נכסי הקרן'!$C$42</f>
        <v>5.98046613624609E-4</v>
      </c>
    </row>
    <row r="172" spans="1:17" s="137" customFormat="1">
      <c r="A172" s="146"/>
      <c r="B172" s="89" t="s">
        <v>1994</v>
      </c>
      <c r="C172" s="99" t="s">
        <v>1883</v>
      </c>
      <c r="D172" s="86">
        <v>487556</v>
      </c>
      <c r="E172" s="86"/>
      <c r="F172" s="86" t="s">
        <v>1601</v>
      </c>
      <c r="G172" s="114">
        <v>43051</v>
      </c>
      <c r="H172" s="86"/>
      <c r="I172" s="96">
        <v>3.22</v>
      </c>
      <c r="J172" s="99" t="s">
        <v>175</v>
      </c>
      <c r="K172" s="100">
        <v>8.5223999999999994E-2</v>
      </c>
      <c r="L172" s="100">
        <v>8.929999999999999E-2</v>
      </c>
      <c r="M172" s="96">
        <v>33721.730000000003</v>
      </c>
      <c r="N172" s="98">
        <v>100.16</v>
      </c>
      <c r="O172" s="96">
        <v>126.59125</v>
      </c>
      <c r="P172" s="97">
        <f t="shared" si="5"/>
        <v>3.9092651285243868E-3</v>
      </c>
      <c r="Q172" s="97">
        <f>O172/'סכום נכסי הקרן'!$C$42</f>
        <v>2.0382467782322042E-4</v>
      </c>
    </row>
    <row r="173" spans="1:17" s="137" customFormat="1">
      <c r="A173" s="146"/>
      <c r="B173" s="89" t="s">
        <v>1995</v>
      </c>
      <c r="C173" s="99" t="s">
        <v>1883</v>
      </c>
      <c r="D173" s="86">
        <v>474437</v>
      </c>
      <c r="E173" s="86"/>
      <c r="F173" s="86" t="s">
        <v>1601</v>
      </c>
      <c r="G173" s="114">
        <v>42887</v>
      </c>
      <c r="H173" s="86"/>
      <c r="I173" s="96">
        <v>2.8200000000000003</v>
      </c>
      <c r="J173" s="99" t="s">
        <v>175</v>
      </c>
      <c r="K173" s="100">
        <v>6.2100000000000002E-2</v>
      </c>
      <c r="L173" s="100">
        <v>7.1399999999999991E-2</v>
      </c>
      <c r="M173" s="96">
        <v>100900.95</v>
      </c>
      <c r="N173" s="98">
        <v>98.27</v>
      </c>
      <c r="O173" s="96">
        <v>371.63428000000005</v>
      </c>
      <c r="P173" s="97">
        <f t="shared" si="5"/>
        <v>1.147644036509844E-2</v>
      </c>
      <c r="Q173" s="97">
        <f>O173/'סכום נכסי הקרן'!$C$42</f>
        <v>5.9836866599440725E-4</v>
      </c>
    </row>
    <row r="174" spans="1:17" s="137" customFormat="1">
      <c r="A174" s="146"/>
      <c r="B174" s="89" t="s">
        <v>1995</v>
      </c>
      <c r="C174" s="99" t="s">
        <v>1883</v>
      </c>
      <c r="D174" s="86">
        <v>474436</v>
      </c>
      <c r="E174" s="86"/>
      <c r="F174" s="86" t="s">
        <v>1601</v>
      </c>
      <c r="G174" s="114">
        <v>42887</v>
      </c>
      <c r="H174" s="86"/>
      <c r="I174" s="96">
        <v>2.85</v>
      </c>
      <c r="J174" s="99" t="s">
        <v>175</v>
      </c>
      <c r="K174" s="100">
        <v>6.0224E-2</v>
      </c>
      <c r="L174" s="100">
        <v>6.9199999999999998E-2</v>
      </c>
      <c r="M174" s="96">
        <v>47294.400000000001</v>
      </c>
      <c r="N174" s="98">
        <v>98.27</v>
      </c>
      <c r="O174" s="96">
        <v>174.19279999999998</v>
      </c>
      <c r="P174" s="97">
        <f t="shared" si="5"/>
        <v>5.3792488713084244E-3</v>
      </c>
      <c r="Q174" s="97">
        <f>O174/'סכום נכסי הקרן'!$C$42</f>
        <v>2.8046797341146933E-4</v>
      </c>
    </row>
    <row r="175" spans="1:17" s="137" customFormat="1">
      <c r="B175" s="139"/>
      <c r="C175" s="139"/>
      <c r="D175" s="139"/>
      <c r="E175" s="139"/>
    </row>
    <row r="176" spans="1:17" s="137" customFormat="1">
      <c r="B176" s="139"/>
      <c r="C176" s="139"/>
      <c r="D176" s="139"/>
      <c r="E176" s="139"/>
    </row>
    <row r="177" spans="2:5" s="137" customFormat="1">
      <c r="B177" s="139"/>
      <c r="C177" s="139"/>
      <c r="D177" s="139"/>
      <c r="E177" s="139"/>
    </row>
    <row r="178" spans="2:5" s="137" customFormat="1">
      <c r="B178" s="140" t="s">
        <v>265</v>
      </c>
      <c r="C178" s="139"/>
      <c r="D178" s="139"/>
      <c r="E178" s="139"/>
    </row>
    <row r="179" spans="2:5" s="137" customFormat="1">
      <c r="B179" s="140" t="s">
        <v>123</v>
      </c>
      <c r="C179" s="139"/>
      <c r="D179" s="139"/>
      <c r="E179" s="139"/>
    </row>
    <row r="180" spans="2:5">
      <c r="B180" s="101" t="s">
        <v>248</v>
      </c>
    </row>
    <row r="181" spans="2:5">
      <c r="B181" s="101" t="s">
        <v>256</v>
      </c>
    </row>
  </sheetData>
  <sheetProtection sheet="1" objects="1" scenarios="1"/>
  <mergeCells count="1">
    <mergeCell ref="B6:Q6"/>
  </mergeCells>
  <phoneticPr fontId="3" type="noConversion"/>
  <conditionalFormatting sqref="B62:B174 B44:B47">
    <cfRule type="cellIs" dxfId="10" priority="13" operator="equal">
      <formula>2958465</formula>
    </cfRule>
    <cfRule type="cellIs" dxfId="9" priority="14" operator="equal">
      <formula>"NR3"</formula>
    </cfRule>
    <cfRule type="cellIs" dxfId="8" priority="15" operator="equal">
      <formula>"דירוג פנימי"</formula>
    </cfRule>
  </conditionalFormatting>
  <conditionalFormatting sqref="B62:B174 B44:B47">
    <cfRule type="cellIs" dxfId="7" priority="12" operator="equal">
      <formula>2958465</formula>
    </cfRule>
  </conditionalFormatting>
  <conditionalFormatting sqref="B11:B12 B26:B43">
    <cfRule type="cellIs" dxfId="6" priority="11" operator="equal">
      <formula>"NR3"</formula>
    </cfRule>
  </conditionalFormatting>
  <conditionalFormatting sqref="B13:B25">
    <cfRule type="cellIs" dxfId="5" priority="6" operator="equal">
      <formula>"NR3"</formula>
    </cfRule>
  </conditionalFormatting>
  <dataValidations count="1">
    <dataValidation allowBlank="1" showInputMessage="1" showErrorMessage="1" sqref="D1:Q9 C5:C9 B1:B9 B175:Q1048576 V53:XFD56 R1:R1048576 A1:A1048576 S1:XFD52 S57:XFD1048576 S53:T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4"/>
  <sheetViews>
    <sheetView rightToLeft="1" workbookViewId="0">
      <selection activeCell="K22" sqref="K22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191</v>
      </c>
      <c r="C1" s="80" t="s" vm="1">
        <v>266</v>
      </c>
    </row>
    <row r="2" spans="2:64">
      <c r="B2" s="58" t="s">
        <v>190</v>
      </c>
      <c r="C2" s="80" t="s">
        <v>267</v>
      </c>
    </row>
    <row r="3" spans="2:64">
      <c r="B3" s="58" t="s">
        <v>192</v>
      </c>
      <c r="C3" s="80" t="s">
        <v>268</v>
      </c>
    </row>
    <row r="4" spans="2:64">
      <c r="B4" s="58" t="s">
        <v>193</v>
      </c>
      <c r="C4" s="80">
        <v>2145</v>
      </c>
    </row>
    <row r="6" spans="2:64" ht="26.25" customHeight="1">
      <c r="B6" s="163" t="s">
        <v>224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63">
      <c r="B7" s="61" t="s">
        <v>127</v>
      </c>
      <c r="C7" s="62" t="s">
        <v>48</v>
      </c>
      <c r="D7" s="62" t="s">
        <v>128</v>
      </c>
      <c r="E7" s="62" t="s">
        <v>15</v>
      </c>
      <c r="F7" s="62" t="s">
        <v>71</v>
      </c>
      <c r="G7" s="62" t="s">
        <v>18</v>
      </c>
      <c r="H7" s="62" t="s">
        <v>111</v>
      </c>
      <c r="I7" s="62" t="s">
        <v>57</v>
      </c>
      <c r="J7" s="62" t="s">
        <v>19</v>
      </c>
      <c r="K7" s="62" t="s">
        <v>250</v>
      </c>
      <c r="L7" s="62" t="s">
        <v>249</v>
      </c>
      <c r="M7" s="62" t="s">
        <v>120</v>
      </c>
      <c r="N7" s="62" t="s">
        <v>194</v>
      </c>
      <c r="O7" s="64" t="s">
        <v>196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257</v>
      </c>
      <c r="L8" s="33"/>
      <c r="M8" s="33" t="s">
        <v>253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4" t="s">
        <v>43</v>
      </c>
      <c r="C10" s="119"/>
      <c r="D10" s="119"/>
      <c r="E10" s="119"/>
      <c r="F10" s="119"/>
      <c r="G10" s="120">
        <v>7.415335661192575E-2</v>
      </c>
      <c r="H10" s="119"/>
      <c r="I10" s="119"/>
      <c r="J10" s="121">
        <v>5.1999999999999998E-3</v>
      </c>
      <c r="K10" s="120"/>
      <c r="L10" s="122"/>
      <c r="M10" s="120">
        <v>7231.7402300000003</v>
      </c>
      <c r="N10" s="121">
        <v>1</v>
      </c>
      <c r="O10" s="121">
        <f>M10/'סכום נכסי הקרן'!$C$42</f>
        <v>1.1643831011076768E-2</v>
      </c>
      <c r="P10" s="138"/>
      <c r="Q10" s="102"/>
      <c r="R10" s="102"/>
      <c r="S10" s="102"/>
      <c r="T10" s="102"/>
      <c r="U10" s="102"/>
      <c r="BL10" s="102"/>
    </row>
    <row r="11" spans="2:64" s="102" customFormat="1" ht="20.25" customHeight="1">
      <c r="B11" s="125" t="s">
        <v>245</v>
      </c>
      <c r="C11" s="119"/>
      <c r="D11" s="119"/>
      <c r="E11" s="119"/>
      <c r="F11" s="119"/>
      <c r="G11" s="120">
        <v>7.415335661192575E-2</v>
      </c>
      <c r="H11" s="119"/>
      <c r="I11" s="119"/>
      <c r="J11" s="121">
        <v>5.1999999999999998E-3</v>
      </c>
      <c r="K11" s="120"/>
      <c r="L11" s="122"/>
      <c r="M11" s="120">
        <v>7231.7402300000003</v>
      </c>
      <c r="N11" s="121">
        <v>1</v>
      </c>
      <c r="O11" s="121">
        <f>M11/'סכום נכסי הקרן'!$C$42</f>
        <v>1.1643831011076768E-2</v>
      </c>
      <c r="P11" s="138"/>
    </row>
    <row r="12" spans="2:64">
      <c r="B12" s="104" t="s">
        <v>66</v>
      </c>
      <c r="C12" s="84"/>
      <c r="D12" s="84"/>
      <c r="E12" s="84"/>
      <c r="F12" s="84"/>
      <c r="G12" s="93">
        <v>7.415335661192575E-2</v>
      </c>
      <c r="H12" s="84"/>
      <c r="I12" s="84"/>
      <c r="J12" s="94">
        <v>5.1999999999999998E-3</v>
      </c>
      <c r="K12" s="93"/>
      <c r="L12" s="95"/>
      <c r="M12" s="93">
        <v>7231.7402300000003</v>
      </c>
      <c r="N12" s="94">
        <v>1</v>
      </c>
      <c r="O12" s="94">
        <f>M12/'סכום נכסי הקרן'!$C$42</f>
        <v>1.1643831011076768E-2</v>
      </c>
      <c r="P12" s="137"/>
    </row>
    <row r="13" spans="2:64">
      <c r="B13" s="89" t="s">
        <v>1891</v>
      </c>
      <c r="C13" s="86" t="s">
        <v>1892</v>
      </c>
      <c r="D13" s="86" t="s">
        <v>351</v>
      </c>
      <c r="E13" s="86" t="s">
        <v>329</v>
      </c>
      <c r="F13" s="86" t="s">
        <v>378</v>
      </c>
      <c r="G13" s="96">
        <v>0.12</v>
      </c>
      <c r="H13" s="99" t="s">
        <v>176</v>
      </c>
      <c r="I13" s="100">
        <v>4.7999999999999996E-3</v>
      </c>
      <c r="J13" s="97">
        <v>5.1999999999999998E-3</v>
      </c>
      <c r="K13" s="96">
        <v>4200000</v>
      </c>
      <c r="L13" s="98">
        <v>100.42</v>
      </c>
      <c r="M13" s="96">
        <v>4217.6400899999999</v>
      </c>
      <c r="N13" s="97">
        <v>0.58321233283568863</v>
      </c>
      <c r="O13" s="97">
        <f>M13/'סכום נכסי הקרן'!$C$42</f>
        <v>6.7908258471146175E-3</v>
      </c>
      <c r="P13" s="137"/>
    </row>
    <row r="14" spans="2:64">
      <c r="B14" s="89" t="s">
        <v>1893</v>
      </c>
      <c r="C14" s="86" t="s">
        <v>1894</v>
      </c>
      <c r="D14" s="86" t="s">
        <v>351</v>
      </c>
      <c r="E14" s="86" t="s">
        <v>329</v>
      </c>
      <c r="F14" s="86" t="s">
        <v>378</v>
      </c>
      <c r="G14" s="96">
        <v>0.01</v>
      </c>
      <c r="H14" s="99" t="s">
        <v>176</v>
      </c>
      <c r="I14" s="100">
        <v>4.6999999999999993E-3</v>
      </c>
      <c r="J14" s="97">
        <v>0</v>
      </c>
      <c r="K14" s="96">
        <v>3000000</v>
      </c>
      <c r="L14" s="98">
        <v>100.47</v>
      </c>
      <c r="M14" s="96">
        <v>3014.10014</v>
      </c>
      <c r="N14" s="97">
        <v>0.41678766716431126</v>
      </c>
      <c r="O14" s="97">
        <f>M14/'סכום נכסי הקרן'!$C$42</f>
        <v>4.8530051639621508E-3</v>
      </c>
      <c r="P14" s="137"/>
    </row>
    <row r="15" spans="2:64">
      <c r="B15" s="85"/>
      <c r="C15" s="86"/>
      <c r="D15" s="86"/>
      <c r="E15" s="86"/>
      <c r="F15" s="86"/>
      <c r="G15" s="86"/>
      <c r="H15" s="86"/>
      <c r="I15" s="86"/>
      <c r="J15" s="97"/>
      <c r="K15" s="96"/>
      <c r="L15" s="98"/>
      <c r="M15" s="86"/>
      <c r="N15" s="97"/>
      <c r="O15" s="86"/>
      <c r="P15" s="137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37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37"/>
    </row>
    <row r="18" spans="2:16">
      <c r="B18" s="101" t="s">
        <v>265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37"/>
    </row>
    <row r="19" spans="2:16">
      <c r="B19" s="101" t="s">
        <v>123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37"/>
    </row>
    <row r="20" spans="2:16">
      <c r="B20" s="101" t="s">
        <v>248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6">
      <c r="B21" s="101" t="s">
        <v>256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191</v>
      </c>
      <c r="C1" s="80" t="s" vm="1">
        <v>266</v>
      </c>
    </row>
    <row r="2" spans="2:56">
      <c r="B2" s="58" t="s">
        <v>190</v>
      </c>
      <c r="C2" s="80" t="s">
        <v>267</v>
      </c>
    </row>
    <row r="3" spans="2:56">
      <c r="B3" s="58" t="s">
        <v>192</v>
      </c>
      <c r="C3" s="80" t="s">
        <v>268</v>
      </c>
    </row>
    <row r="4" spans="2:56">
      <c r="B4" s="58" t="s">
        <v>193</v>
      </c>
      <c r="C4" s="80">
        <v>2145</v>
      </c>
    </row>
    <row r="6" spans="2:56" ht="26.25" customHeight="1">
      <c r="B6" s="163" t="s">
        <v>225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78.75">
      <c r="B7" s="61" t="s">
        <v>127</v>
      </c>
      <c r="C7" s="63" t="s">
        <v>59</v>
      </c>
      <c r="D7" s="63" t="s">
        <v>95</v>
      </c>
      <c r="E7" s="63" t="s">
        <v>60</v>
      </c>
      <c r="F7" s="63" t="s">
        <v>111</v>
      </c>
      <c r="G7" s="63" t="s">
        <v>236</v>
      </c>
      <c r="H7" s="63" t="s">
        <v>194</v>
      </c>
      <c r="I7" s="65" t="s">
        <v>195</v>
      </c>
      <c r="J7" s="79" t="s">
        <v>260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5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266</v>
      </c>
    </row>
    <row r="2" spans="2:60">
      <c r="B2" s="58" t="s">
        <v>190</v>
      </c>
      <c r="C2" s="80" t="s">
        <v>267</v>
      </c>
    </row>
    <row r="3" spans="2:60">
      <c r="B3" s="58" t="s">
        <v>192</v>
      </c>
      <c r="C3" s="80" t="s">
        <v>268</v>
      </c>
    </row>
    <row r="4" spans="2:60">
      <c r="B4" s="58" t="s">
        <v>193</v>
      </c>
      <c r="C4" s="80">
        <v>2145</v>
      </c>
    </row>
    <row r="6" spans="2:60" ht="26.25" customHeight="1">
      <c r="B6" s="163" t="s">
        <v>226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1" t="s">
        <v>127</v>
      </c>
      <c r="C7" s="61" t="s">
        <v>128</v>
      </c>
      <c r="D7" s="61" t="s">
        <v>15</v>
      </c>
      <c r="E7" s="61" t="s">
        <v>16</v>
      </c>
      <c r="F7" s="61" t="s">
        <v>62</v>
      </c>
      <c r="G7" s="61" t="s">
        <v>111</v>
      </c>
      <c r="H7" s="61" t="s">
        <v>58</v>
      </c>
      <c r="I7" s="61" t="s">
        <v>120</v>
      </c>
      <c r="J7" s="61" t="s">
        <v>194</v>
      </c>
      <c r="K7" s="61" t="s">
        <v>195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5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266</v>
      </c>
    </row>
    <row r="2" spans="2:60">
      <c r="B2" s="58" t="s">
        <v>190</v>
      </c>
      <c r="C2" s="80" t="s">
        <v>267</v>
      </c>
    </row>
    <row r="3" spans="2:60">
      <c r="B3" s="58" t="s">
        <v>192</v>
      </c>
      <c r="C3" s="80" t="s">
        <v>268</v>
      </c>
    </row>
    <row r="4" spans="2:60">
      <c r="B4" s="58" t="s">
        <v>193</v>
      </c>
      <c r="C4" s="80">
        <v>2145</v>
      </c>
    </row>
    <row r="6" spans="2:60" ht="26.25" customHeight="1">
      <c r="B6" s="163" t="s">
        <v>227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1" t="s">
        <v>127</v>
      </c>
      <c r="C7" s="63" t="s">
        <v>48</v>
      </c>
      <c r="D7" s="63" t="s">
        <v>15</v>
      </c>
      <c r="E7" s="63" t="s">
        <v>16</v>
      </c>
      <c r="F7" s="63" t="s">
        <v>62</v>
      </c>
      <c r="G7" s="63" t="s">
        <v>111</v>
      </c>
      <c r="H7" s="63" t="s">
        <v>58</v>
      </c>
      <c r="I7" s="63" t="s">
        <v>120</v>
      </c>
      <c r="J7" s="63" t="s">
        <v>194</v>
      </c>
      <c r="K7" s="65" t="s">
        <v>195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61</v>
      </c>
      <c r="C10" s="119"/>
      <c r="D10" s="119"/>
      <c r="E10" s="119"/>
      <c r="F10" s="119"/>
      <c r="G10" s="119"/>
      <c r="H10" s="121">
        <v>0</v>
      </c>
      <c r="I10" s="120">
        <v>22.911827655</v>
      </c>
      <c r="J10" s="121">
        <v>1</v>
      </c>
      <c r="K10" s="121">
        <f>I10/'סכום נכסי הקרן'!$C$42</f>
        <v>3.6890352928196278E-5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5" t="s">
        <v>245</v>
      </c>
      <c r="C11" s="119"/>
      <c r="D11" s="119"/>
      <c r="E11" s="119"/>
      <c r="F11" s="119"/>
      <c r="G11" s="119"/>
      <c r="H11" s="121">
        <v>0</v>
      </c>
      <c r="I11" s="120">
        <v>22.911827655</v>
      </c>
      <c r="J11" s="121">
        <v>1</v>
      </c>
      <c r="K11" s="121">
        <f>I11/'סכום נכסי הקרן'!$C$42</f>
        <v>3.6890352928196278E-5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1895</v>
      </c>
      <c r="C12" s="86" t="s">
        <v>1896</v>
      </c>
      <c r="D12" s="86" t="s">
        <v>700</v>
      </c>
      <c r="E12" s="86" t="s">
        <v>378</v>
      </c>
      <c r="F12" s="100">
        <v>6.7750000000000005E-2</v>
      </c>
      <c r="G12" s="99" t="s">
        <v>176</v>
      </c>
      <c r="H12" s="147">
        <v>0</v>
      </c>
      <c r="I12" s="96">
        <v>22.911827655</v>
      </c>
      <c r="J12" s="97">
        <v>1</v>
      </c>
      <c r="K12" s="97">
        <f>I12/'סכום נכסי הקרן'!$C$42</f>
        <v>3.6890352928196278E-5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109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33.8554687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6384" width="9.140625" style="1"/>
  </cols>
  <sheetData>
    <row r="1" spans="2:17">
      <c r="B1" s="58" t="s">
        <v>191</v>
      </c>
      <c r="C1" s="80" t="s" vm="1">
        <v>266</v>
      </c>
    </row>
    <row r="2" spans="2:17">
      <c r="B2" s="58" t="s">
        <v>190</v>
      </c>
      <c r="C2" s="80" t="s">
        <v>267</v>
      </c>
    </row>
    <row r="3" spans="2:17">
      <c r="B3" s="58" t="s">
        <v>192</v>
      </c>
      <c r="C3" s="80" t="s">
        <v>268</v>
      </c>
    </row>
    <row r="4" spans="2:17">
      <c r="B4" s="58" t="s">
        <v>193</v>
      </c>
      <c r="C4" s="80">
        <v>2145</v>
      </c>
    </row>
    <row r="6" spans="2:17" ht="26.25" customHeight="1">
      <c r="B6" s="163" t="s">
        <v>228</v>
      </c>
      <c r="C6" s="164"/>
      <c r="D6" s="165"/>
    </row>
    <row r="7" spans="2:17" s="3" customFormat="1" ht="31.5">
      <c r="B7" s="61" t="s">
        <v>127</v>
      </c>
      <c r="C7" s="66" t="s">
        <v>117</v>
      </c>
      <c r="D7" s="67" t="s">
        <v>116</v>
      </c>
    </row>
    <row r="8" spans="2:17" s="3" customFormat="1">
      <c r="B8" s="16"/>
      <c r="C8" s="33" t="s">
        <v>253</v>
      </c>
      <c r="D8" s="18" t="s">
        <v>22</v>
      </c>
    </row>
    <row r="9" spans="2:17" s="4" customFormat="1" ht="18" customHeight="1">
      <c r="B9" s="19"/>
      <c r="C9" s="20" t="s">
        <v>1</v>
      </c>
      <c r="D9" s="21" t="s">
        <v>2</v>
      </c>
      <c r="E9" s="3"/>
      <c r="F9" s="3"/>
    </row>
    <row r="10" spans="2:17" s="136" customFormat="1" ht="18" customHeight="1">
      <c r="B10" s="127" t="s">
        <v>1906</v>
      </c>
      <c r="C10" s="132">
        <f>C11+C26</f>
        <v>42033.791057641793</v>
      </c>
      <c r="D10" s="103"/>
      <c r="E10" s="143"/>
      <c r="F10" s="143"/>
    </row>
    <row r="11" spans="2:17" s="137" customFormat="1">
      <c r="B11" s="128" t="s">
        <v>26</v>
      </c>
      <c r="C11" s="132">
        <f>SUM(C12:C24)</f>
        <v>5659.031258716398</v>
      </c>
      <c r="D11" s="103"/>
      <c r="E11" s="143"/>
      <c r="F11" s="143"/>
    </row>
    <row r="12" spans="2:17" s="137" customFormat="1">
      <c r="B12" s="129" t="s">
        <v>1898</v>
      </c>
      <c r="C12" s="130">
        <v>460.1573367802128</v>
      </c>
      <c r="D12" s="131">
        <v>43830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</row>
    <row r="13" spans="2:17" s="137" customFormat="1">
      <c r="B13" s="129" t="s">
        <v>1899</v>
      </c>
      <c r="C13" s="130">
        <v>491.07544000000001</v>
      </c>
      <c r="D13" s="131">
        <v>44246</v>
      </c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</row>
    <row r="14" spans="2:17" s="137" customFormat="1">
      <c r="B14" s="129" t="s">
        <v>1900</v>
      </c>
      <c r="C14" s="130">
        <v>1187.2991299999999</v>
      </c>
      <c r="D14" s="131">
        <v>46100</v>
      </c>
      <c r="E14" s="143"/>
      <c r="F14" s="143"/>
    </row>
    <row r="15" spans="2:17" s="137" customFormat="1">
      <c r="B15" s="129" t="s">
        <v>1901</v>
      </c>
      <c r="C15" s="130">
        <v>25.294499999999999</v>
      </c>
      <c r="D15" s="131">
        <v>43948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</row>
    <row r="16" spans="2:17" s="137" customFormat="1">
      <c r="B16" s="129" t="s">
        <v>1902</v>
      </c>
      <c r="C16" s="130">
        <v>326.39491999999996</v>
      </c>
      <c r="D16" s="131">
        <v>43908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</row>
    <row r="17" spans="2:6" s="137" customFormat="1">
      <c r="B17" s="129" t="s">
        <v>1903</v>
      </c>
      <c r="C17" s="130">
        <v>131.29642000000001</v>
      </c>
      <c r="D17" s="131">
        <v>44926</v>
      </c>
      <c r="E17" s="143"/>
      <c r="F17" s="143"/>
    </row>
    <row r="18" spans="2:6" s="137" customFormat="1">
      <c r="B18" s="129" t="s">
        <v>1904</v>
      </c>
      <c r="C18" s="130">
        <v>342.81599999999997</v>
      </c>
      <c r="D18" s="131">
        <v>43800</v>
      </c>
      <c r="E18" s="143"/>
      <c r="F18" s="143"/>
    </row>
    <row r="19" spans="2:6" s="137" customFormat="1">
      <c r="B19" s="129" t="s">
        <v>1905</v>
      </c>
      <c r="C19" s="130">
        <v>554.69633999999996</v>
      </c>
      <c r="D19" s="131">
        <v>44739</v>
      </c>
      <c r="E19" s="143"/>
      <c r="F19" s="143"/>
    </row>
    <row r="20" spans="2:6" s="137" customFormat="1">
      <c r="B20" s="129" t="s">
        <v>1897</v>
      </c>
      <c r="C20" s="130">
        <v>789.87828000000002</v>
      </c>
      <c r="D20" s="131">
        <v>44255</v>
      </c>
      <c r="E20" s="143"/>
      <c r="F20" s="143"/>
    </row>
    <row r="21" spans="2:6" s="137" customFormat="1">
      <c r="B21" s="129" t="s">
        <v>1927</v>
      </c>
      <c r="C21" s="130">
        <v>107.34535908627143</v>
      </c>
      <c r="D21" s="131">
        <v>47467</v>
      </c>
      <c r="E21" s="143"/>
      <c r="F21" s="143"/>
    </row>
    <row r="22" spans="2:6" s="137" customFormat="1">
      <c r="B22" s="129" t="s">
        <v>1908</v>
      </c>
      <c r="C22" s="130">
        <v>277.91426314364537</v>
      </c>
      <c r="D22" s="131">
        <v>46132</v>
      </c>
      <c r="E22" s="143"/>
      <c r="F22" s="143"/>
    </row>
    <row r="23" spans="2:6" s="137" customFormat="1">
      <c r="B23" s="129" t="s">
        <v>1706</v>
      </c>
      <c r="C23" s="130">
        <v>479.7500722961322</v>
      </c>
      <c r="D23" s="131">
        <v>46631</v>
      </c>
      <c r="E23" s="143"/>
      <c r="F23" s="143"/>
    </row>
    <row r="24" spans="2:6" s="137" customFormat="1">
      <c r="B24" s="129" t="s">
        <v>1941</v>
      </c>
      <c r="C24" s="130">
        <v>485.11319741013625</v>
      </c>
      <c r="D24" s="131">
        <v>48214</v>
      </c>
      <c r="E24" s="143"/>
      <c r="F24" s="143"/>
    </row>
    <row r="25" spans="2:6" s="137" customFormat="1">
      <c r="B25" s="103"/>
      <c r="C25" s="103"/>
      <c r="D25" s="103"/>
      <c r="E25" s="143"/>
      <c r="F25" s="143"/>
    </row>
    <row r="26" spans="2:6" s="137" customFormat="1">
      <c r="B26" s="133" t="s">
        <v>1948</v>
      </c>
      <c r="C26" s="132">
        <f>SUM(C27:C86)</f>
        <v>36374.759798925392</v>
      </c>
      <c r="D26" s="103"/>
      <c r="E26" s="143"/>
      <c r="F26" s="143"/>
    </row>
    <row r="27" spans="2:6" s="137" customFormat="1">
      <c r="B27" s="129" t="s">
        <v>1929</v>
      </c>
      <c r="C27" s="130">
        <v>1174.8612112603093</v>
      </c>
      <c r="D27" s="131">
        <v>45778</v>
      </c>
      <c r="E27" s="143"/>
      <c r="F27" s="143"/>
    </row>
    <row r="28" spans="2:6" s="137" customFormat="1">
      <c r="B28" s="129" t="s">
        <v>1936</v>
      </c>
      <c r="C28" s="130">
        <v>1340.1104055600001</v>
      </c>
      <c r="D28" s="131">
        <v>46326</v>
      </c>
      <c r="E28" s="143"/>
      <c r="F28" s="143"/>
    </row>
    <row r="29" spans="2:6" s="137" customFormat="1">
      <c r="B29" s="129" t="s">
        <v>1937</v>
      </c>
      <c r="C29" s="130">
        <v>712.55288829957703</v>
      </c>
      <c r="D29" s="131">
        <v>46326</v>
      </c>
      <c r="E29" s="143"/>
      <c r="F29" s="143"/>
    </row>
    <row r="30" spans="2:6" s="137" customFormat="1">
      <c r="B30" s="129" t="s">
        <v>1921</v>
      </c>
      <c r="C30" s="130">
        <v>1005.8275262148469</v>
      </c>
      <c r="D30" s="131">
        <v>46601</v>
      </c>
      <c r="E30" s="143"/>
      <c r="F30" s="143"/>
    </row>
    <row r="31" spans="2:6" s="137" customFormat="1">
      <c r="B31" s="129" t="s">
        <v>1909</v>
      </c>
      <c r="C31" s="130">
        <v>447.64495113532945</v>
      </c>
      <c r="D31" s="131">
        <v>44429</v>
      </c>
      <c r="E31" s="143"/>
      <c r="F31" s="143"/>
    </row>
    <row r="32" spans="2:6" s="137" customFormat="1">
      <c r="B32" s="129" t="s">
        <v>1917</v>
      </c>
      <c r="C32" s="130">
        <v>768.51353123480339</v>
      </c>
      <c r="D32" s="131">
        <v>45382</v>
      </c>
      <c r="E32" s="143"/>
      <c r="F32" s="143"/>
    </row>
    <row r="33" spans="2:6" s="137" customFormat="1">
      <c r="B33" s="129" t="s">
        <v>1946</v>
      </c>
      <c r="C33" s="130">
        <v>1267.888420323919</v>
      </c>
      <c r="D33" s="131">
        <v>47119</v>
      </c>
      <c r="E33" s="143"/>
      <c r="F33" s="143"/>
    </row>
    <row r="34" spans="2:6" s="137" customFormat="1">
      <c r="B34" s="129" t="s">
        <v>1945</v>
      </c>
      <c r="C34" s="130">
        <v>1073.7595461290539</v>
      </c>
      <c r="D34" s="131">
        <v>47119</v>
      </c>
      <c r="E34" s="143"/>
      <c r="F34" s="143"/>
    </row>
    <row r="35" spans="2:6" s="137" customFormat="1">
      <c r="B35" s="129" t="s">
        <v>1910</v>
      </c>
      <c r="C35" s="130">
        <v>527.41190936339638</v>
      </c>
      <c r="D35" s="131">
        <v>44722</v>
      </c>
      <c r="E35" s="143"/>
      <c r="F35" s="143"/>
    </row>
    <row r="36" spans="2:6" s="137" customFormat="1">
      <c r="B36" s="129" t="s">
        <v>1944</v>
      </c>
      <c r="C36" s="130">
        <v>1770.559682423494</v>
      </c>
      <c r="D36" s="131">
        <v>47119</v>
      </c>
      <c r="E36" s="143"/>
      <c r="F36" s="143"/>
    </row>
    <row r="37" spans="2:6" s="137" customFormat="1">
      <c r="B37" s="129" t="s">
        <v>1930</v>
      </c>
      <c r="C37" s="130">
        <v>1316.2027686866247</v>
      </c>
      <c r="D37" s="131">
        <v>46742</v>
      </c>
      <c r="E37" s="143"/>
      <c r="F37" s="143"/>
    </row>
    <row r="38" spans="2:6" s="137" customFormat="1">
      <c r="B38" s="129" t="s">
        <v>1723</v>
      </c>
      <c r="C38" s="130">
        <v>1459.7593087599998</v>
      </c>
      <c r="D38" s="131">
        <v>45557</v>
      </c>
      <c r="E38" s="143"/>
      <c r="F38" s="143"/>
    </row>
    <row r="39" spans="2:6" s="137" customFormat="1">
      <c r="B39" s="129" t="s">
        <v>1725</v>
      </c>
      <c r="C39" s="130">
        <v>2067.60346338</v>
      </c>
      <c r="D39" s="131">
        <v>50041</v>
      </c>
      <c r="E39" s="143"/>
      <c r="F39" s="143"/>
    </row>
    <row r="40" spans="2:6" s="137" customFormat="1">
      <c r="B40" s="129" t="s">
        <v>1933</v>
      </c>
      <c r="C40" s="130">
        <v>903.78789107946693</v>
      </c>
      <c r="D40" s="131">
        <v>46971</v>
      </c>
      <c r="E40" s="143"/>
      <c r="F40" s="143"/>
    </row>
    <row r="41" spans="2:6" s="137" customFormat="1">
      <c r="B41" s="129" t="s">
        <v>1915</v>
      </c>
      <c r="C41" s="130">
        <v>684.39849307112922</v>
      </c>
      <c r="D41" s="131">
        <v>46012</v>
      </c>
      <c r="E41" s="143"/>
      <c r="F41" s="143"/>
    </row>
    <row r="42" spans="2:6" s="137" customFormat="1">
      <c r="B42" s="129" t="s">
        <v>1729</v>
      </c>
      <c r="C42" s="130">
        <v>46.019555882495602</v>
      </c>
      <c r="D42" s="131">
        <v>46199</v>
      </c>
      <c r="E42" s="143"/>
      <c r="F42" s="143"/>
    </row>
    <row r="43" spans="2:6" s="137" customFormat="1">
      <c r="B43" s="129" t="s">
        <v>1939</v>
      </c>
      <c r="C43" s="130">
        <v>63.928886400000003</v>
      </c>
      <c r="D43" s="131">
        <v>46998</v>
      </c>
      <c r="E43" s="143"/>
      <c r="F43" s="143"/>
    </row>
    <row r="44" spans="2:6" s="137" customFormat="1">
      <c r="B44" s="129" t="s">
        <v>1920</v>
      </c>
      <c r="C44" s="130">
        <v>15.836679563740114</v>
      </c>
      <c r="D44" s="131">
        <v>46938</v>
      </c>
      <c r="E44" s="143"/>
      <c r="F44" s="143"/>
    </row>
    <row r="45" spans="2:6" s="137" customFormat="1">
      <c r="B45" s="129" t="s">
        <v>1912</v>
      </c>
      <c r="C45" s="130">
        <v>336.95161279308002</v>
      </c>
      <c r="D45" s="131">
        <v>47026</v>
      </c>
      <c r="E45" s="143"/>
      <c r="F45" s="143"/>
    </row>
    <row r="46" spans="2:6" s="137" customFormat="1">
      <c r="B46" s="129" t="s">
        <v>1918</v>
      </c>
      <c r="C46" s="130">
        <v>136.22711328925496</v>
      </c>
      <c r="D46" s="131">
        <v>46201</v>
      </c>
      <c r="E46" s="143"/>
      <c r="F46" s="143"/>
    </row>
    <row r="47" spans="2:6" s="137" customFormat="1">
      <c r="B47" s="129" t="s">
        <v>1735</v>
      </c>
      <c r="C47" s="130">
        <v>1.5791592219598534</v>
      </c>
      <c r="D47" s="131">
        <v>46938</v>
      </c>
      <c r="E47" s="143"/>
      <c r="F47" s="143"/>
    </row>
    <row r="48" spans="2:6" s="137" customFormat="1">
      <c r="B48" s="129" t="s">
        <v>1925</v>
      </c>
      <c r="C48" s="130">
        <v>72.906314208411729</v>
      </c>
      <c r="D48" s="131">
        <v>46938</v>
      </c>
      <c r="E48" s="143"/>
      <c r="F48" s="143"/>
    </row>
    <row r="49" spans="2:6" s="137" customFormat="1">
      <c r="B49" s="129" t="s">
        <v>1736</v>
      </c>
      <c r="C49" s="130">
        <v>167.2192501497517</v>
      </c>
      <c r="D49" s="131">
        <v>46201</v>
      </c>
      <c r="E49" s="143"/>
      <c r="F49" s="143"/>
    </row>
    <row r="50" spans="2:6" s="137" customFormat="1">
      <c r="B50" s="129" t="s">
        <v>1708</v>
      </c>
      <c r="C50" s="130">
        <v>482.09032093149142</v>
      </c>
      <c r="D50" s="131">
        <v>47262</v>
      </c>
      <c r="E50" s="143"/>
      <c r="F50" s="143"/>
    </row>
    <row r="51" spans="2:6" s="137" customFormat="1">
      <c r="B51" s="129" t="s">
        <v>1922</v>
      </c>
      <c r="C51" s="130">
        <v>1027.4610112759999</v>
      </c>
      <c r="D51" s="131">
        <v>45485</v>
      </c>
      <c r="E51" s="143"/>
      <c r="F51" s="143"/>
    </row>
    <row r="52" spans="2:6" s="137" customFormat="1">
      <c r="B52" s="129" t="s">
        <v>1737</v>
      </c>
      <c r="C52" s="130">
        <v>1255.6023696000002</v>
      </c>
      <c r="D52" s="131">
        <v>45777</v>
      </c>
      <c r="E52" s="143"/>
      <c r="F52" s="143"/>
    </row>
    <row r="53" spans="2:6" s="137" customFormat="1">
      <c r="B53" s="129" t="s">
        <v>1938</v>
      </c>
      <c r="C53" s="130">
        <v>3667.5866599999999</v>
      </c>
      <c r="D53" s="131">
        <v>72686</v>
      </c>
      <c r="E53" s="143"/>
      <c r="F53" s="143"/>
    </row>
    <row r="54" spans="2:6" s="137" customFormat="1">
      <c r="B54" s="129" t="s">
        <v>1738</v>
      </c>
      <c r="C54" s="130">
        <v>109.89795097103833</v>
      </c>
      <c r="D54" s="131">
        <v>46734</v>
      </c>
      <c r="E54" s="143"/>
      <c r="F54" s="143"/>
    </row>
    <row r="55" spans="2:6" s="137" customFormat="1">
      <c r="B55" s="129" t="s">
        <v>1923</v>
      </c>
      <c r="C55" s="130">
        <v>37.129178770657489</v>
      </c>
      <c r="D55" s="131">
        <v>46663</v>
      </c>
      <c r="E55" s="143"/>
      <c r="F55" s="143"/>
    </row>
    <row r="56" spans="2:6" s="137" customFormat="1">
      <c r="B56" s="129" t="s">
        <v>1740</v>
      </c>
      <c r="C56" s="130">
        <v>991.01314172227558</v>
      </c>
      <c r="D56" s="131">
        <v>47178</v>
      </c>
      <c r="E56" s="143"/>
      <c r="F56" s="143"/>
    </row>
    <row r="57" spans="2:6" s="137" customFormat="1">
      <c r="B57" s="129" t="s">
        <v>1741</v>
      </c>
      <c r="C57" s="130">
        <v>107.304303</v>
      </c>
      <c r="D57" s="131">
        <v>46201</v>
      </c>
      <c r="E57" s="143"/>
      <c r="F57" s="143"/>
    </row>
    <row r="58" spans="2:6" s="137" customFormat="1">
      <c r="B58" s="129" t="s">
        <v>1742</v>
      </c>
      <c r="C58" s="130">
        <v>649.90084929600005</v>
      </c>
      <c r="D58" s="131">
        <v>45710</v>
      </c>
      <c r="E58" s="143"/>
      <c r="F58" s="143"/>
    </row>
    <row r="59" spans="2:6" s="137" customFormat="1">
      <c r="B59" s="129" t="s">
        <v>1940</v>
      </c>
      <c r="C59" s="130">
        <v>180.9202702</v>
      </c>
      <c r="D59" s="131">
        <v>46734</v>
      </c>
      <c r="E59" s="143"/>
      <c r="F59" s="143"/>
    </row>
    <row r="60" spans="2:6" s="137" customFormat="1">
      <c r="B60" s="129" t="s">
        <v>1744</v>
      </c>
      <c r="C60" s="130">
        <v>1311.9123777484901</v>
      </c>
      <c r="D60" s="131">
        <v>46844</v>
      </c>
      <c r="E60" s="143"/>
      <c r="F60" s="143"/>
    </row>
    <row r="61" spans="2:6" s="137" customFormat="1">
      <c r="B61" s="129" t="s">
        <v>1745</v>
      </c>
      <c r="C61" s="130">
        <v>1.1391623040000001</v>
      </c>
      <c r="D61" s="131">
        <v>47009</v>
      </c>
      <c r="E61" s="143"/>
      <c r="F61" s="143"/>
    </row>
    <row r="62" spans="2:6" s="137" customFormat="1">
      <c r="B62" s="129" t="s">
        <v>1749</v>
      </c>
      <c r="C62" s="130">
        <v>0.49314775600000027</v>
      </c>
      <c r="D62" s="131">
        <v>46938</v>
      </c>
      <c r="E62" s="143"/>
      <c r="F62" s="143"/>
    </row>
    <row r="63" spans="2:6" s="137" customFormat="1">
      <c r="B63" s="129" t="s">
        <v>1750</v>
      </c>
      <c r="C63" s="130">
        <v>2.2875789040387159E-2</v>
      </c>
      <c r="D63" s="131">
        <v>46938</v>
      </c>
      <c r="E63" s="143"/>
      <c r="F63" s="143"/>
    </row>
    <row r="64" spans="2:6" s="137" customFormat="1">
      <c r="B64" s="129" t="s">
        <v>1928</v>
      </c>
      <c r="C64" s="130">
        <v>25.467242725258885</v>
      </c>
      <c r="D64" s="131">
        <v>46938</v>
      </c>
      <c r="E64" s="143"/>
      <c r="F64" s="143"/>
    </row>
    <row r="65" spans="2:6" s="137" customFormat="1">
      <c r="B65" s="129" t="s">
        <v>1911</v>
      </c>
      <c r="C65" s="130">
        <v>391.35362692072414</v>
      </c>
      <c r="D65" s="131">
        <v>46201</v>
      </c>
      <c r="E65" s="143"/>
      <c r="F65" s="143"/>
    </row>
    <row r="66" spans="2:6" s="137" customFormat="1">
      <c r="B66" s="129" t="s">
        <v>1932</v>
      </c>
      <c r="C66" s="130">
        <v>0.50343135999999589</v>
      </c>
      <c r="D66" s="131">
        <v>46938</v>
      </c>
      <c r="E66" s="143"/>
      <c r="F66" s="143"/>
    </row>
    <row r="67" spans="2:6" s="137" customFormat="1">
      <c r="B67" s="129" t="s">
        <v>1924</v>
      </c>
      <c r="C67" s="130">
        <v>529.33483744</v>
      </c>
      <c r="D67" s="131">
        <v>44258</v>
      </c>
      <c r="E67" s="143"/>
      <c r="F67" s="143"/>
    </row>
    <row r="68" spans="2:6" s="137" customFormat="1">
      <c r="B68" s="129" t="s">
        <v>1754</v>
      </c>
      <c r="C68" s="130">
        <v>42.969545680000003</v>
      </c>
      <c r="D68" s="131">
        <v>46938</v>
      </c>
      <c r="E68" s="143"/>
      <c r="F68" s="143"/>
    </row>
    <row r="69" spans="2:6" s="137" customFormat="1">
      <c r="B69" s="129" t="s">
        <v>1755</v>
      </c>
      <c r="C69" s="130">
        <v>1010.1611848799998</v>
      </c>
      <c r="D69" s="131">
        <v>47992</v>
      </c>
      <c r="E69" s="143"/>
      <c r="F69" s="143"/>
    </row>
    <row r="70" spans="2:6" s="137" customFormat="1">
      <c r="B70" s="129" t="s">
        <v>1926</v>
      </c>
      <c r="C70" s="130">
        <v>986.02253773136761</v>
      </c>
      <c r="D70" s="131">
        <v>44044</v>
      </c>
      <c r="E70" s="143"/>
      <c r="F70" s="143"/>
    </row>
    <row r="71" spans="2:6" s="137" customFormat="1">
      <c r="B71" s="129" t="s">
        <v>1916</v>
      </c>
      <c r="C71" s="130">
        <v>162.14495887184114</v>
      </c>
      <c r="D71" s="131">
        <v>46722</v>
      </c>
      <c r="E71" s="143"/>
      <c r="F71" s="143"/>
    </row>
    <row r="72" spans="2:6" s="137" customFormat="1">
      <c r="B72" s="129" t="s">
        <v>1935</v>
      </c>
      <c r="C72" s="130">
        <v>436.71029716417127</v>
      </c>
      <c r="D72" s="131">
        <v>48213</v>
      </c>
      <c r="E72" s="143"/>
      <c r="F72" s="143"/>
    </row>
    <row r="73" spans="2:6" s="137" customFormat="1">
      <c r="B73" s="129" t="s">
        <v>1715</v>
      </c>
      <c r="C73" s="130">
        <v>45.108379360000001</v>
      </c>
      <c r="D73" s="131">
        <v>45939</v>
      </c>
      <c r="E73" s="143"/>
      <c r="F73" s="143"/>
    </row>
    <row r="74" spans="2:6" s="137" customFormat="1">
      <c r="B74" s="129" t="s">
        <v>1758</v>
      </c>
      <c r="C74" s="130">
        <v>3.0213261461533305</v>
      </c>
      <c r="D74" s="131">
        <v>46938</v>
      </c>
      <c r="E74" s="143"/>
      <c r="F74" s="143"/>
    </row>
    <row r="75" spans="2:6" s="137" customFormat="1">
      <c r="B75" s="129" t="s">
        <v>1914</v>
      </c>
      <c r="C75" s="130">
        <v>305.40756167430652</v>
      </c>
      <c r="D75" s="131">
        <v>47031</v>
      </c>
      <c r="E75" s="143"/>
      <c r="F75" s="143"/>
    </row>
    <row r="76" spans="2:6" s="137" customFormat="1">
      <c r="B76" s="129" t="s">
        <v>1931</v>
      </c>
      <c r="C76" s="130">
        <v>565.29999605893386</v>
      </c>
      <c r="D76" s="131">
        <v>48723</v>
      </c>
      <c r="E76" s="143"/>
      <c r="F76" s="143"/>
    </row>
    <row r="77" spans="2:6" s="137" customFormat="1">
      <c r="B77" s="129" t="s">
        <v>1942</v>
      </c>
      <c r="C77" s="130">
        <v>824.66497238799991</v>
      </c>
      <c r="D77" s="131">
        <v>45869</v>
      </c>
      <c r="E77" s="143"/>
      <c r="F77" s="143"/>
    </row>
    <row r="78" spans="2:6" s="137" customFormat="1">
      <c r="B78" s="129" t="s">
        <v>1907</v>
      </c>
      <c r="C78" s="130">
        <v>73.04099224518653</v>
      </c>
      <c r="D78" s="131">
        <v>46054</v>
      </c>
      <c r="E78" s="143"/>
      <c r="F78" s="143"/>
    </row>
    <row r="79" spans="2:6" s="137" customFormat="1">
      <c r="B79" s="129" t="s">
        <v>1943</v>
      </c>
      <c r="C79" s="130">
        <v>1353.3544545187638</v>
      </c>
      <c r="D79" s="131">
        <v>47107</v>
      </c>
      <c r="E79" s="143"/>
      <c r="F79" s="143"/>
    </row>
    <row r="80" spans="2:6" s="137" customFormat="1">
      <c r="B80" s="129" t="s">
        <v>1762</v>
      </c>
      <c r="C80" s="130">
        <v>125.58749675999999</v>
      </c>
      <c r="D80" s="131">
        <v>46734</v>
      </c>
      <c r="E80" s="143"/>
      <c r="F80" s="143"/>
    </row>
    <row r="81" spans="2:6" s="137" customFormat="1">
      <c r="B81" s="129" t="s">
        <v>1947</v>
      </c>
      <c r="C81" s="130">
        <v>822.04557924000005</v>
      </c>
      <c r="D81" s="131">
        <v>46637</v>
      </c>
      <c r="E81" s="143"/>
      <c r="F81" s="143"/>
    </row>
    <row r="82" spans="2:6" s="137" customFormat="1">
      <c r="B82" s="129" t="s">
        <v>1934</v>
      </c>
      <c r="C82" s="130">
        <v>710.38546308000014</v>
      </c>
      <c r="D82" s="131">
        <v>48069</v>
      </c>
      <c r="E82" s="143"/>
      <c r="F82" s="143"/>
    </row>
    <row r="83" spans="2:6" s="137" customFormat="1">
      <c r="B83" s="129" t="s">
        <v>1913</v>
      </c>
      <c r="C83" s="130">
        <v>171.77896076503114</v>
      </c>
      <c r="D83" s="131">
        <v>47102</v>
      </c>
      <c r="E83" s="143"/>
      <c r="F83" s="143"/>
    </row>
    <row r="84" spans="2:6" s="137" customFormat="1">
      <c r="B84" s="129" t="s">
        <v>1919</v>
      </c>
      <c r="C84" s="130">
        <v>498.72188556000003</v>
      </c>
      <c r="D84" s="131">
        <v>46482</v>
      </c>
      <c r="E84" s="143"/>
      <c r="F84" s="143"/>
    </row>
    <row r="85" spans="2:6" s="137" customFormat="1">
      <c r="B85" s="129" t="s">
        <v>1765</v>
      </c>
      <c r="C85" s="130">
        <v>44.896317520000004</v>
      </c>
      <c r="D85" s="131">
        <v>47009</v>
      </c>
      <c r="E85" s="143"/>
      <c r="F85" s="143"/>
    </row>
    <row r="86" spans="2:6" s="137" customFormat="1">
      <c r="B86" s="129" t="s">
        <v>1766</v>
      </c>
      <c r="C86" s="130">
        <v>62.754563039999994</v>
      </c>
      <c r="D86" s="131">
        <v>46933</v>
      </c>
      <c r="E86" s="143"/>
      <c r="F86" s="143"/>
    </row>
    <row r="87" spans="2:6" s="137" customFormat="1">
      <c r="B87" s="103"/>
      <c r="C87" s="103"/>
      <c r="D87" s="103"/>
      <c r="E87" s="143"/>
      <c r="F87" s="143"/>
    </row>
    <row r="88" spans="2:6" s="137" customFormat="1">
      <c r="B88" s="103"/>
      <c r="C88" s="103"/>
      <c r="D88" s="103"/>
      <c r="E88" s="143"/>
      <c r="F88" s="143"/>
    </row>
    <row r="89" spans="2:6" s="137" customFormat="1">
      <c r="B89" s="103"/>
      <c r="C89" s="103"/>
      <c r="D89" s="103"/>
      <c r="E89" s="143"/>
      <c r="F89" s="143"/>
    </row>
    <row r="90" spans="2:6" s="137" customFormat="1">
      <c r="B90" s="103"/>
      <c r="C90" s="103"/>
      <c r="D90" s="103"/>
      <c r="E90" s="143"/>
      <c r="F90" s="143"/>
    </row>
    <row r="91" spans="2:6" s="137" customFormat="1">
      <c r="B91" s="103"/>
      <c r="C91" s="103"/>
      <c r="D91" s="103"/>
      <c r="E91" s="143"/>
      <c r="F91" s="143"/>
    </row>
    <row r="92" spans="2:6" s="137" customFormat="1">
      <c r="B92" s="103"/>
      <c r="C92" s="103"/>
      <c r="D92" s="103"/>
      <c r="E92" s="143"/>
      <c r="F92" s="143"/>
    </row>
    <row r="93" spans="2:6" s="137" customFormat="1">
      <c r="B93" s="103"/>
      <c r="C93" s="103"/>
      <c r="D93" s="103"/>
      <c r="E93" s="143"/>
      <c r="F93" s="143"/>
    </row>
    <row r="94" spans="2:6" s="137" customFormat="1">
      <c r="B94" s="103"/>
      <c r="C94" s="103"/>
      <c r="D94" s="103"/>
      <c r="E94" s="143"/>
      <c r="F94" s="143"/>
    </row>
    <row r="95" spans="2:6" s="137" customFormat="1">
      <c r="B95" s="103"/>
      <c r="C95" s="103"/>
      <c r="D95" s="103"/>
      <c r="E95" s="143"/>
      <c r="F95" s="143"/>
    </row>
    <row r="96" spans="2:6" s="137" customFormat="1">
      <c r="B96" s="103"/>
      <c r="C96" s="103"/>
      <c r="D96" s="103"/>
      <c r="E96" s="143"/>
      <c r="F96" s="14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 B27:B86 B21">
    <cfRule type="cellIs" dxfId="4" priority="8" operator="equal">
      <formula>"NR3"</formula>
    </cfRule>
  </conditionalFormatting>
  <conditionalFormatting sqref="B12:B19">
    <cfRule type="cellIs" dxfId="3" priority="7" operator="equal">
      <formula>"NR3"</formula>
    </cfRule>
  </conditionalFormatting>
  <conditionalFormatting sqref="B20">
    <cfRule type="cellIs" dxfId="2" priority="6" operator="equal">
      <formula>"NR3"</formula>
    </cfRule>
  </conditionalFormatting>
  <conditionalFormatting sqref="B22:B24">
    <cfRule type="cellIs" dxfId="1" priority="5" operator="equal">
      <formula>"NR3"</formula>
    </cfRule>
  </conditionalFormatting>
  <conditionalFormatting sqref="B26">
    <cfRule type="cellIs" dxfId="0" priority="4" operator="equal">
      <formula>"NR3"</formula>
    </cfRule>
  </conditionalFormatting>
  <dataValidations count="1">
    <dataValidation allowBlank="1" showInputMessage="1" showErrorMessage="1" sqref="B1:B41 D21:D41 C5:C41 B42:D1048576 A1:A1048576 D1:XFD20 E2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266</v>
      </c>
    </row>
    <row r="2" spans="2:18">
      <c r="B2" s="58" t="s">
        <v>190</v>
      </c>
      <c r="C2" s="80" t="s">
        <v>267</v>
      </c>
    </row>
    <row r="3" spans="2:18">
      <c r="B3" s="58" t="s">
        <v>192</v>
      </c>
      <c r="C3" s="80" t="s">
        <v>268</v>
      </c>
    </row>
    <row r="4" spans="2:18">
      <c r="B4" s="58" t="s">
        <v>193</v>
      </c>
      <c r="C4" s="80">
        <v>2145</v>
      </c>
    </row>
    <row r="6" spans="2:18" ht="26.25" customHeight="1">
      <c r="B6" s="163" t="s">
        <v>231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127</v>
      </c>
      <c r="C7" s="31" t="s">
        <v>48</v>
      </c>
      <c r="D7" s="31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255</v>
      </c>
      <c r="M7" s="31" t="s">
        <v>230</v>
      </c>
      <c r="N7" s="31" t="s">
        <v>64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zoomScale="90" zoomScaleNormal="90" workbookViewId="0">
      <selection activeCell="O11" sqref="O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6.42578125" style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191</v>
      </c>
      <c r="C1" s="80" t="s" vm="1">
        <v>266</v>
      </c>
    </row>
    <row r="2" spans="2:13">
      <c r="B2" s="58" t="s">
        <v>190</v>
      </c>
      <c r="C2" s="80" t="s">
        <v>267</v>
      </c>
    </row>
    <row r="3" spans="2:13">
      <c r="B3" s="58" t="s">
        <v>192</v>
      </c>
      <c r="C3" s="80" t="s">
        <v>268</v>
      </c>
    </row>
    <row r="4" spans="2:13">
      <c r="B4" s="58" t="s">
        <v>193</v>
      </c>
      <c r="C4" s="80">
        <v>2145</v>
      </c>
    </row>
    <row r="6" spans="2:13" ht="26.25" customHeight="1">
      <c r="B6" s="152" t="s">
        <v>220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2:13" s="3" customFormat="1" ht="63">
      <c r="B7" s="13" t="s">
        <v>126</v>
      </c>
      <c r="C7" s="14" t="s">
        <v>48</v>
      </c>
      <c r="D7" s="14" t="s">
        <v>128</v>
      </c>
      <c r="E7" s="14" t="s">
        <v>15</v>
      </c>
      <c r="F7" s="14" t="s">
        <v>71</v>
      </c>
      <c r="G7" s="14" t="s">
        <v>111</v>
      </c>
      <c r="H7" s="14" t="s">
        <v>17</v>
      </c>
      <c r="I7" s="14" t="s">
        <v>19</v>
      </c>
      <c r="J7" s="14" t="s">
        <v>67</v>
      </c>
      <c r="K7" s="14" t="s">
        <v>194</v>
      </c>
      <c r="L7" s="14" t="s">
        <v>195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6" customFormat="1" ht="18" customHeight="1">
      <c r="B10" s="81" t="s">
        <v>47</v>
      </c>
      <c r="C10" s="82"/>
      <c r="D10" s="82"/>
      <c r="E10" s="82"/>
      <c r="F10" s="82"/>
      <c r="G10" s="82"/>
      <c r="H10" s="82"/>
      <c r="I10" s="82"/>
      <c r="J10" s="90">
        <f>J11+J39</f>
        <v>102467.34962503998</v>
      </c>
      <c r="K10" s="91">
        <f>J10/$J$10</f>
        <v>1</v>
      </c>
      <c r="L10" s="91">
        <f>J10/'סכום נכסי הקרן'!$C$42</f>
        <v>0.16498276559180086</v>
      </c>
    </row>
    <row r="11" spans="2:13" s="137" customFormat="1">
      <c r="B11" s="83" t="s">
        <v>245</v>
      </c>
      <c r="C11" s="84"/>
      <c r="D11" s="84"/>
      <c r="E11" s="84"/>
      <c r="F11" s="84"/>
      <c r="G11" s="84"/>
      <c r="H11" s="84"/>
      <c r="I11" s="84"/>
      <c r="J11" s="93">
        <f>J12+J20</f>
        <v>91560.04633503998</v>
      </c>
      <c r="K11" s="94">
        <f t="shared" ref="K11:K18" si="0">J11/$J$10</f>
        <v>0.89355337744253927</v>
      </c>
      <c r="L11" s="94">
        <f>J11/'סכום נכסי הקרן'!$C$42</f>
        <v>0.14742090741436439</v>
      </c>
    </row>
    <row r="12" spans="2:13" s="137" customFormat="1">
      <c r="B12" s="104" t="s">
        <v>44</v>
      </c>
      <c r="C12" s="84"/>
      <c r="D12" s="84"/>
      <c r="E12" s="84"/>
      <c r="F12" s="84"/>
      <c r="G12" s="84"/>
      <c r="H12" s="84"/>
      <c r="I12" s="84"/>
      <c r="J12" s="93">
        <f>SUM(J13:J18)</f>
        <v>73508.275489564985</v>
      </c>
      <c r="K12" s="94">
        <f t="shared" si="0"/>
        <v>0.71738242238678673</v>
      </c>
      <c r="L12" s="94">
        <f>J12/'סכום נכסי הקרן'!$C$42</f>
        <v>0.11835573603231751</v>
      </c>
    </row>
    <row r="13" spans="2:13" s="137" customFormat="1">
      <c r="B13" s="89" t="s">
        <v>1836</v>
      </c>
      <c r="C13" s="86" t="s">
        <v>1837</v>
      </c>
      <c r="D13" s="86">
        <v>12</v>
      </c>
      <c r="E13" s="86" t="s">
        <v>329</v>
      </c>
      <c r="F13" s="86" t="s">
        <v>378</v>
      </c>
      <c r="G13" s="99" t="s">
        <v>176</v>
      </c>
      <c r="H13" s="100">
        <v>0</v>
      </c>
      <c r="I13" s="100">
        <v>0</v>
      </c>
      <c r="J13" s="96">
        <v>52829.18</v>
      </c>
      <c r="K13" s="97">
        <f t="shared" si="0"/>
        <v>0.51557086421497644</v>
      </c>
      <c r="L13" s="97">
        <f>J13/'סכום נכסי הקרן'!$C$42</f>
        <v>8.5060307036741639E-2</v>
      </c>
    </row>
    <row r="14" spans="2:13" s="137" customFormat="1">
      <c r="B14" s="89" t="s">
        <v>1838</v>
      </c>
      <c r="C14" s="86" t="s">
        <v>1839</v>
      </c>
      <c r="D14" s="86">
        <v>10</v>
      </c>
      <c r="E14" s="86" t="s">
        <v>329</v>
      </c>
      <c r="F14" s="86" t="s">
        <v>378</v>
      </c>
      <c r="G14" s="99" t="s">
        <v>176</v>
      </c>
      <c r="H14" s="100">
        <v>0</v>
      </c>
      <c r="I14" s="100">
        <v>0</v>
      </c>
      <c r="J14" s="96">
        <v>3650.9068020519999</v>
      </c>
      <c r="K14" s="97">
        <f t="shared" si="0"/>
        <v>3.5629952520601027E-2</v>
      </c>
      <c r="L14" s="97">
        <f>J14/'סכום נכסי הקרן'!$C$42</f>
        <v>5.8783281047533132E-3</v>
      </c>
    </row>
    <row r="15" spans="2:13" s="137" customFormat="1">
      <c r="B15" s="89" t="s">
        <v>1838</v>
      </c>
      <c r="C15" s="86" t="s">
        <v>1840</v>
      </c>
      <c r="D15" s="86">
        <v>10</v>
      </c>
      <c r="E15" s="86" t="s">
        <v>329</v>
      </c>
      <c r="F15" s="86" t="s">
        <v>378</v>
      </c>
      <c r="G15" s="99" t="s">
        <v>176</v>
      </c>
      <c r="H15" s="100">
        <v>0</v>
      </c>
      <c r="I15" s="100">
        <v>0</v>
      </c>
      <c r="J15" s="96">
        <v>14507.59</v>
      </c>
      <c r="K15" s="97">
        <f t="shared" si="0"/>
        <v>0.14158256315877984</v>
      </c>
      <c r="L15" s="97">
        <f>J15/'סכום נכסי הקרן'!$C$42</f>
        <v>2.3358682829511316E-2</v>
      </c>
    </row>
    <row r="16" spans="2:13" s="137" customFormat="1">
      <c r="B16" s="89" t="s">
        <v>1841</v>
      </c>
      <c r="C16" s="86" t="s">
        <v>1842</v>
      </c>
      <c r="D16" s="86">
        <v>20</v>
      </c>
      <c r="E16" s="86" t="s">
        <v>329</v>
      </c>
      <c r="F16" s="86" t="s">
        <v>378</v>
      </c>
      <c r="G16" s="99" t="s">
        <v>176</v>
      </c>
      <c r="H16" s="100">
        <v>0</v>
      </c>
      <c r="I16" s="100">
        <v>0</v>
      </c>
      <c r="J16" s="96">
        <v>570.22868751299995</v>
      </c>
      <c r="K16" s="97">
        <f t="shared" si="0"/>
        <v>5.5649793773298985E-3</v>
      </c>
      <c r="L16" s="97">
        <f>J16/'סכום נכסי הקרן'!$C$42</f>
        <v>9.1812568813322444E-4</v>
      </c>
    </row>
    <row r="17" spans="2:17" s="137" customFormat="1">
      <c r="B17" s="89" t="s">
        <v>1835</v>
      </c>
      <c r="C17" s="86" t="s">
        <v>1843</v>
      </c>
      <c r="D17" s="86">
        <v>11</v>
      </c>
      <c r="E17" s="86" t="s">
        <v>363</v>
      </c>
      <c r="F17" s="86" t="s">
        <v>378</v>
      </c>
      <c r="G17" s="99" t="s">
        <v>176</v>
      </c>
      <c r="H17" s="100">
        <v>0</v>
      </c>
      <c r="I17" s="100">
        <v>0</v>
      </c>
      <c r="J17" s="96">
        <v>69.42</v>
      </c>
      <c r="K17" s="97">
        <f t="shared" si="0"/>
        <v>6.7748409863268113E-4</v>
      </c>
      <c r="L17" s="97">
        <f>J17/'סכום נכסי הקרן'!$C$42</f>
        <v>1.1177320023688811E-4</v>
      </c>
    </row>
    <row r="18" spans="2:17" s="137" customFormat="1">
      <c r="B18" s="89" t="s">
        <v>1844</v>
      </c>
      <c r="C18" s="86" t="s">
        <v>1845</v>
      </c>
      <c r="D18" s="86">
        <v>26</v>
      </c>
      <c r="E18" s="86" t="s">
        <v>363</v>
      </c>
      <c r="F18" s="86" t="s">
        <v>378</v>
      </c>
      <c r="G18" s="99" t="s">
        <v>176</v>
      </c>
      <c r="H18" s="100">
        <v>0</v>
      </c>
      <c r="I18" s="100">
        <v>0</v>
      </c>
      <c r="J18" s="96">
        <v>1880.95</v>
      </c>
      <c r="K18" s="97">
        <f t="shared" si="0"/>
        <v>1.8356579016467034E-2</v>
      </c>
      <c r="L18" s="97">
        <f>J18/'סכום נכסי הקרן'!$C$42</f>
        <v>3.0285191729411509E-3</v>
      </c>
    </row>
    <row r="19" spans="2:17" s="137" customFormat="1">
      <c r="B19" s="85"/>
      <c r="C19" s="86"/>
      <c r="D19" s="86"/>
      <c r="E19" s="86"/>
      <c r="F19" s="86"/>
      <c r="G19" s="86"/>
      <c r="H19" s="86"/>
      <c r="I19" s="86"/>
      <c r="J19" s="86"/>
      <c r="K19" s="97"/>
      <c r="L19" s="86"/>
    </row>
    <row r="20" spans="2:17" s="137" customFormat="1">
      <c r="B20" s="104" t="s">
        <v>45</v>
      </c>
      <c r="C20" s="84"/>
      <c r="D20" s="84"/>
      <c r="E20" s="84"/>
      <c r="F20" s="84"/>
      <c r="G20" s="84"/>
      <c r="H20" s="84"/>
      <c r="I20" s="84"/>
      <c r="J20" s="93">
        <f>SUM(J21:J37)</f>
        <v>18051.770845474995</v>
      </c>
      <c r="K20" s="94">
        <f t="shared" ref="K20:K37" si="1">J20/$J$10</f>
        <v>0.1761709550557525</v>
      </c>
      <c r="L20" s="94">
        <f>J20/'סכום נכסי הקרן'!$C$42</f>
        <v>2.9065171382046898E-2</v>
      </c>
    </row>
    <row r="21" spans="2:17" s="137" customFormat="1">
      <c r="B21" s="89" t="s">
        <v>1836</v>
      </c>
      <c r="C21" s="86" t="s">
        <v>1846</v>
      </c>
      <c r="D21" s="86">
        <v>12</v>
      </c>
      <c r="E21" s="86" t="s">
        <v>329</v>
      </c>
      <c r="F21" s="86" t="s">
        <v>378</v>
      </c>
      <c r="G21" s="99" t="s">
        <v>183</v>
      </c>
      <c r="H21" s="100">
        <v>0</v>
      </c>
      <c r="I21" s="100">
        <v>0</v>
      </c>
      <c r="J21" s="96">
        <v>0.39624000000000004</v>
      </c>
      <c r="K21" s="97">
        <f t="shared" si="1"/>
        <v>3.8669878888247421E-6</v>
      </c>
      <c r="L21" s="97">
        <f>J21/'סכום נכסי הקרן'!$C$42</f>
        <v>6.3798635640830527E-7</v>
      </c>
    </row>
    <row r="22" spans="2:17" s="137" customFormat="1">
      <c r="B22" s="89" t="s">
        <v>1836</v>
      </c>
      <c r="C22" s="86" t="s">
        <v>1847</v>
      </c>
      <c r="D22" s="86">
        <v>12</v>
      </c>
      <c r="E22" s="86" t="s">
        <v>329</v>
      </c>
      <c r="F22" s="86" t="s">
        <v>378</v>
      </c>
      <c r="G22" s="99" t="s">
        <v>178</v>
      </c>
      <c r="H22" s="100">
        <v>0</v>
      </c>
      <c r="I22" s="100">
        <v>0</v>
      </c>
      <c r="J22" s="96">
        <v>6.0900600000000003</v>
      </c>
      <c r="K22" s="97">
        <f t="shared" si="1"/>
        <v>5.9434151681344656E-5</v>
      </c>
      <c r="L22" s="97">
        <f>J22/'סכום נכסי הקרן'!$C$42</f>
        <v>9.8056107149908213E-6</v>
      </c>
    </row>
    <row r="23" spans="2:17" s="137" customFormat="1">
      <c r="B23" s="89" t="s">
        <v>1836</v>
      </c>
      <c r="C23" s="86" t="s">
        <v>1848</v>
      </c>
      <c r="D23" s="86">
        <v>12</v>
      </c>
      <c r="E23" s="86" t="s">
        <v>329</v>
      </c>
      <c r="F23" s="86" t="s">
        <v>378</v>
      </c>
      <c r="G23" s="99" t="s">
        <v>177</v>
      </c>
      <c r="H23" s="100">
        <v>0</v>
      </c>
      <c r="I23" s="100">
        <v>0</v>
      </c>
      <c r="J23" s="96">
        <v>6.3165100000000001</v>
      </c>
      <c r="K23" s="97">
        <f t="shared" si="1"/>
        <v>6.164412393912873E-5</v>
      </c>
      <c r="L23" s="97">
        <f>J23/'סכום נכסי הקרן'!$C$42</f>
        <v>1.0170218049961194E-5</v>
      </c>
    </row>
    <row r="24" spans="2:17" s="137" customFormat="1">
      <c r="B24" s="89" t="s">
        <v>1836</v>
      </c>
      <c r="C24" s="86" t="s">
        <v>1849</v>
      </c>
      <c r="D24" s="86">
        <v>12</v>
      </c>
      <c r="E24" s="86" t="s">
        <v>329</v>
      </c>
      <c r="F24" s="86" t="s">
        <v>378</v>
      </c>
      <c r="G24" s="99" t="s">
        <v>175</v>
      </c>
      <c r="H24" s="100">
        <v>0</v>
      </c>
      <c r="I24" s="100">
        <v>0</v>
      </c>
      <c r="J24" s="96">
        <v>5343.1031133679999</v>
      </c>
      <c r="K24" s="97">
        <f t="shared" si="1"/>
        <v>5.2144445356692472E-2</v>
      </c>
      <c r="L24" s="97">
        <f>J24/'סכום נכסי הקרן'!$C$42</f>
        <v>8.6029348051976616E-3</v>
      </c>
    </row>
    <row r="25" spans="2:17" s="137" customFormat="1">
      <c r="B25" s="89" t="s">
        <v>1838</v>
      </c>
      <c r="C25" s="86" t="s">
        <v>1850</v>
      </c>
      <c r="D25" s="86">
        <v>10</v>
      </c>
      <c r="E25" s="86" t="s">
        <v>329</v>
      </c>
      <c r="F25" s="86" t="s">
        <v>378</v>
      </c>
      <c r="G25" s="99" t="s">
        <v>175</v>
      </c>
      <c r="H25" s="100">
        <v>0</v>
      </c>
      <c r="I25" s="100">
        <v>0</v>
      </c>
      <c r="J25" s="96">
        <v>93.616543755000009</v>
      </c>
      <c r="K25" s="97">
        <f t="shared" si="1"/>
        <v>9.1362315993896758E-4</v>
      </c>
      <c r="L25" s="97">
        <f>J25/'סכום נכסי הקרן'!$C$42</f>
        <v>1.5073207563545107E-4</v>
      </c>
    </row>
    <row r="26" spans="2:17" s="137" customFormat="1">
      <c r="B26" s="89" t="s">
        <v>1838</v>
      </c>
      <c r="C26" s="86" t="s">
        <v>1851</v>
      </c>
      <c r="D26" s="86">
        <v>10</v>
      </c>
      <c r="E26" s="86" t="s">
        <v>329</v>
      </c>
      <c r="F26" s="86" t="s">
        <v>378</v>
      </c>
      <c r="G26" s="99" t="s">
        <v>177</v>
      </c>
      <c r="H26" s="100">
        <v>0</v>
      </c>
      <c r="I26" s="100">
        <v>0</v>
      </c>
      <c r="J26" s="96">
        <v>8.9700000000000006</v>
      </c>
      <c r="K26" s="97">
        <f t="shared" si="1"/>
        <v>8.7540080160402613E-5</v>
      </c>
      <c r="L26" s="97">
        <f>J26/'סכום נכסי הקרן'!$C$42</f>
        <v>1.4442604524991162E-5</v>
      </c>
    </row>
    <row r="27" spans="2:17" s="137" customFormat="1">
      <c r="B27" s="89" t="s">
        <v>1838</v>
      </c>
      <c r="C27" s="86" t="s">
        <v>1852</v>
      </c>
      <c r="D27" s="86">
        <v>10</v>
      </c>
      <c r="E27" s="86" t="s">
        <v>329</v>
      </c>
      <c r="F27" s="86" t="s">
        <v>378</v>
      </c>
      <c r="G27" s="99" t="s">
        <v>178</v>
      </c>
      <c r="H27" s="100">
        <v>0</v>
      </c>
      <c r="I27" s="100">
        <v>0</v>
      </c>
      <c r="J27" s="96">
        <v>46.6295</v>
      </c>
      <c r="K27" s="97">
        <f t="shared" si="1"/>
        <v>4.550669083433103E-4</v>
      </c>
      <c r="L27" s="97">
        <f>J27/'סכום נכסי הקרן'!$C$42</f>
        <v>7.5078197067789891E-5</v>
      </c>
    </row>
    <row r="28" spans="2:17" s="137" customFormat="1">
      <c r="B28" s="89" t="s">
        <v>1838</v>
      </c>
      <c r="C28" s="86" t="s">
        <v>1853</v>
      </c>
      <c r="D28" s="86">
        <v>10</v>
      </c>
      <c r="E28" s="86" t="s">
        <v>329</v>
      </c>
      <c r="F28" s="86" t="s">
        <v>378</v>
      </c>
      <c r="G28" s="99" t="s">
        <v>175</v>
      </c>
      <c r="H28" s="100">
        <v>0</v>
      </c>
      <c r="I28" s="100">
        <v>0</v>
      </c>
      <c r="J28" s="96">
        <v>12507.453456244999</v>
      </c>
      <c r="K28" s="97">
        <f t="shared" si="1"/>
        <v>0.12206281807828226</v>
      </c>
      <c r="L28" s="97">
        <f>J28/'סכום נכסי הקרן'!$C$42</f>
        <v>2.0138261302483872E-2</v>
      </c>
      <c r="Q28" s="148"/>
    </row>
    <row r="29" spans="2:17" s="137" customFormat="1">
      <c r="B29" s="89" t="s">
        <v>1838</v>
      </c>
      <c r="C29" s="86" t="s">
        <v>1854</v>
      </c>
      <c r="D29" s="86">
        <v>10</v>
      </c>
      <c r="E29" s="86" t="s">
        <v>329</v>
      </c>
      <c r="F29" s="86" t="s">
        <v>378</v>
      </c>
      <c r="G29" s="99" t="s">
        <v>185</v>
      </c>
      <c r="H29" s="100">
        <v>0</v>
      </c>
      <c r="I29" s="100">
        <v>0</v>
      </c>
      <c r="J29" s="96">
        <v>1.184E-2</v>
      </c>
      <c r="K29" s="97">
        <f t="shared" si="1"/>
        <v>1.1554900212922708E-7</v>
      </c>
      <c r="L29" s="97">
        <f>J29/'סכום נכסי הקרן'!$C$42</f>
        <v>1.9063593932652768E-8</v>
      </c>
    </row>
    <row r="30" spans="2:17" s="137" customFormat="1">
      <c r="B30" s="89" t="s">
        <v>1838</v>
      </c>
      <c r="C30" s="86" t="s">
        <v>1855</v>
      </c>
      <c r="D30" s="86">
        <v>10</v>
      </c>
      <c r="E30" s="86" t="s">
        <v>329</v>
      </c>
      <c r="F30" s="86" t="s">
        <v>378</v>
      </c>
      <c r="G30" s="99" t="s">
        <v>184</v>
      </c>
      <c r="H30" s="100">
        <v>0</v>
      </c>
      <c r="I30" s="100">
        <v>0</v>
      </c>
      <c r="J30" s="96">
        <v>1.6504700000000001</v>
      </c>
      <c r="K30" s="97">
        <f t="shared" si="1"/>
        <v>1.6107277157451473E-5</v>
      </c>
      <c r="L30" s="97">
        <f>J30/'סכום נכסי הקרן'!$C$42</f>
        <v>2.6574231315899846E-6</v>
      </c>
    </row>
    <row r="31" spans="2:17" s="137" customFormat="1">
      <c r="B31" s="89" t="s">
        <v>1838</v>
      </c>
      <c r="C31" s="86" t="s">
        <v>1856</v>
      </c>
      <c r="D31" s="86">
        <v>10</v>
      </c>
      <c r="E31" s="86" t="s">
        <v>329</v>
      </c>
      <c r="F31" s="86" t="s">
        <v>378</v>
      </c>
      <c r="G31" s="99" t="s">
        <v>179</v>
      </c>
      <c r="H31" s="100">
        <v>0</v>
      </c>
      <c r="I31" s="100">
        <v>0</v>
      </c>
      <c r="J31" s="96">
        <v>11.649940000000001</v>
      </c>
      <c r="K31" s="97">
        <f t="shared" si="1"/>
        <v>1.1369416738727769E-4</v>
      </c>
      <c r="L31" s="97">
        <f>J31/'סכום נכסי הקרן'!$C$42</f>
        <v>1.8757578167210204E-5</v>
      </c>
    </row>
    <row r="32" spans="2:17" s="137" customFormat="1">
      <c r="B32" s="89" t="s">
        <v>1841</v>
      </c>
      <c r="C32" s="86" t="s">
        <v>1857</v>
      </c>
      <c r="D32" s="86">
        <v>20</v>
      </c>
      <c r="E32" s="86" t="s">
        <v>329</v>
      </c>
      <c r="F32" s="86" t="s">
        <v>378</v>
      </c>
      <c r="G32" s="99" t="s">
        <v>175</v>
      </c>
      <c r="H32" s="100">
        <v>0</v>
      </c>
      <c r="I32" s="100">
        <v>0</v>
      </c>
      <c r="J32" s="96">
        <v>0.23927475200000001</v>
      </c>
      <c r="K32" s="97">
        <f t="shared" si="1"/>
        <v>2.3351316577971523E-6</v>
      </c>
      <c r="L32" s="97">
        <f>J32/'סכום נכסי הקרן'!$C$42</f>
        <v>3.8525647892434088E-7</v>
      </c>
    </row>
    <row r="33" spans="2:12" s="137" customFormat="1">
      <c r="B33" s="89" t="s">
        <v>1835</v>
      </c>
      <c r="C33" s="86" t="s">
        <v>1858</v>
      </c>
      <c r="D33" s="86">
        <v>11</v>
      </c>
      <c r="E33" s="86" t="s">
        <v>363</v>
      </c>
      <c r="F33" s="86" t="s">
        <v>378</v>
      </c>
      <c r="G33" s="99" t="s">
        <v>175</v>
      </c>
      <c r="H33" s="100">
        <v>0</v>
      </c>
      <c r="I33" s="100">
        <v>0</v>
      </c>
      <c r="J33" s="96">
        <v>0.15870735499999999</v>
      </c>
      <c r="K33" s="97">
        <f t="shared" si="1"/>
        <v>1.548857812569172E-6</v>
      </c>
      <c r="L33" s="97">
        <f>J33/'סכום נכסי הקרן'!$C$42</f>
        <v>2.5553484542612916E-7</v>
      </c>
    </row>
    <row r="34" spans="2:12" s="137" customFormat="1">
      <c r="B34" s="89" t="s">
        <v>1844</v>
      </c>
      <c r="C34" s="86" t="s">
        <v>1859</v>
      </c>
      <c r="D34" s="86">
        <v>26</v>
      </c>
      <c r="E34" s="86" t="s">
        <v>363</v>
      </c>
      <c r="F34" s="86" t="s">
        <v>378</v>
      </c>
      <c r="G34" s="99" t="s">
        <v>175</v>
      </c>
      <c r="H34" s="100">
        <v>0</v>
      </c>
      <c r="I34" s="100">
        <v>0</v>
      </c>
      <c r="J34" s="96">
        <v>22.71</v>
      </c>
      <c r="K34" s="97">
        <f t="shared" si="1"/>
        <v>2.2163157418536716E-4</v>
      </c>
      <c r="L34" s="97">
        <f>J34/'סכום נכסי הקרן'!$C$42</f>
        <v>3.6565390051566248E-5</v>
      </c>
    </row>
    <row r="35" spans="2:12" s="137" customFormat="1">
      <c r="B35" s="89" t="s">
        <v>1844</v>
      </c>
      <c r="C35" s="86" t="s">
        <v>1860</v>
      </c>
      <c r="D35" s="86">
        <v>26</v>
      </c>
      <c r="E35" s="86" t="s">
        <v>363</v>
      </c>
      <c r="F35" s="86" t="s">
        <v>378</v>
      </c>
      <c r="G35" s="99" t="s">
        <v>177</v>
      </c>
      <c r="H35" s="100">
        <v>0</v>
      </c>
      <c r="I35" s="100">
        <v>0</v>
      </c>
      <c r="J35" s="96">
        <v>0.69335000000000002</v>
      </c>
      <c r="K35" s="97">
        <f t="shared" si="1"/>
        <v>6.7665456610050338E-6</v>
      </c>
      <c r="L35" s="97">
        <f>J35/'סכום נכסי הקרן'!$C$42</f>
        <v>1.1163634166558107E-6</v>
      </c>
    </row>
    <row r="36" spans="2:12" s="137" customFormat="1">
      <c r="B36" s="89" t="s">
        <v>1844</v>
      </c>
      <c r="C36" s="86" t="s">
        <v>1861</v>
      </c>
      <c r="D36" s="86">
        <v>26</v>
      </c>
      <c r="E36" s="86" t="s">
        <v>363</v>
      </c>
      <c r="F36" s="86" t="s">
        <v>378</v>
      </c>
      <c r="G36" s="99" t="s">
        <v>178</v>
      </c>
      <c r="H36" s="100">
        <v>0</v>
      </c>
      <c r="I36" s="100">
        <v>0</v>
      </c>
      <c r="J36" s="96">
        <v>1.6712199999999999</v>
      </c>
      <c r="K36" s="97">
        <f t="shared" si="1"/>
        <v>1.6309780687365444E-5</v>
      </c>
      <c r="L36" s="97">
        <f>J36/'סכום נכסי הקרן'!$C$42</f>
        <v>2.690832723997294E-6</v>
      </c>
    </row>
    <row r="37" spans="2:12" s="137" customFormat="1">
      <c r="B37" s="89" t="s">
        <v>1844</v>
      </c>
      <c r="C37" s="86" t="s">
        <v>1862</v>
      </c>
      <c r="D37" s="86">
        <v>26</v>
      </c>
      <c r="E37" s="86" t="s">
        <v>363</v>
      </c>
      <c r="F37" s="86" t="s">
        <v>378</v>
      </c>
      <c r="G37" s="99" t="s">
        <v>185</v>
      </c>
      <c r="H37" s="100">
        <v>0</v>
      </c>
      <c r="I37" s="100">
        <v>0</v>
      </c>
      <c r="J37" s="96">
        <v>0.41061999999999999</v>
      </c>
      <c r="K37" s="97">
        <f t="shared" si="1"/>
        <v>4.0073252748566914E-6</v>
      </c>
      <c r="L37" s="97">
        <f>J37/'סכום נכסי הקרן'!$C$42</f>
        <v>6.6113960647178041E-7</v>
      </c>
    </row>
    <row r="38" spans="2:12" s="137" customFormat="1">
      <c r="B38" s="85"/>
      <c r="C38" s="86"/>
      <c r="D38" s="86"/>
      <c r="E38" s="86"/>
      <c r="F38" s="86"/>
      <c r="G38" s="86"/>
      <c r="H38" s="86"/>
      <c r="I38" s="86"/>
      <c r="J38" s="86"/>
      <c r="K38" s="97"/>
      <c r="L38" s="86"/>
    </row>
    <row r="39" spans="2:12" s="137" customFormat="1">
      <c r="B39" s="83" t="s">
        <v>244</v>
      </c>
      <c r="C39" s="84"/>
      <c r="D39" s="84"/>
      <c r="E39" s="84"/>
      <c r="F39" s="84"/>
      <c r="G39" s="84"/>
      <c r="H39" s="84"/>
      <c r="I39" s="84"/>
      <c r="J39" s="93">
        <f>J40+J53</f>
        <v>10907.30329</v>
      </c>
      <c r="K39" s="94">
        <f t="shared" ref="K39:K51" si="2">J39/$J$10</f>
        <v>0.10644662255746078</v>
      </c>
      <c r="L39" s="94">
        <f>J39/'סכום נכסי הקרן'!$C$42</f>
        <v>1.7561858177436451E-2</v>
      </c>
    </row>
    <row r="40" spans="2:12" s="137" customFormat="1">
      <c r="B40" s="104" t="s">
        <v>45</v>
      </c>
      <c r="C40" s="84"/>
      <c r="D40" s="84"/>
      <c r="E40" s="84"/>
      <c r="F40" s="84"/>
      <c r="G40" s="84"/>
      <c r="H40" s="84"/>
      <c r="I40" s="84"/>
      <c r="J40" s="93">
        <f>SUM(J41:J51)</f>
        <v>1895.2785199999998</v>
      </c>
      <c r="K40" s="94">
        <f t="shared" si="2"/>
        <v>1.8496413998560671E-2</v>
      </c>
      <c r="L40" s="94">
        <f>J40/'סכום נכסי הקרן'!$C$42</f>
        <v>3.0515895350134389E-3</v>
      </c>
    </row>
    <row r="41" spans="2:12" s="137" customFormat="1">
      <c r="B41" s="89" t="s">
        <v>1863</v>
      </c>
      <c r="C41" s="86" t="s">
        <v>1864</v>
      </c>
      <c r="D41" s="86">
        <v>91</v>
      </c>
      <c r="E41" s="86" t="s">
        <v>1865</v>
      </c>
      <c r="F41" s="86" t="s">
        <v>1866</v>
      </c>
      <c r="G41" s="99" t="s">
        <v>183</v>
      </c>
      <c r="H41" s="100">
        <v>0</v>
      </c>
      <c r="I41" s="100">
        <v>0</v>
      </c>
      <c r="J41" s="96">
        <v>3.1413600000000002</v>
      </c>
      <c r="K41" s="97">
        <f t="shared" si="2"/>
        <v>3.0657180179786213E-5</v>
      </c>
      <c r="L41" s="97">
        <f>J41/'סכום נכסי הקרן'!$C$42</f>
        <v>5.057906371307272E-6</v>
      </c>
    </row>
    <row r="42" spans="2:12" s="137" customFormat="1">
      <c r="B42" s="89" t="s">
        <v>1863</v>
      </c>
      <c r="C42" s="86" t="s">
        <v>1867</v>
      </c>
      <c r="D42" s="86">
        <v>91</v>
      </c>
      <c r="E42" s="86" t="s">
        <v>1865</v>
      </c>
      <c r="F42" s="86" t="s">
        <v>1866</v>
      </c>
      <c r="G42" s="99" t="s">
        <v>184</v>
      </c>
      <c r="H42" s="100">
        <v>0</v>
      </c>
      <c r="I42" s="100">
        <v>0</v>
      </c>
      <c r="J42" s="96">
        <v>1.1499999999999999</v>
      </c>
      <c r="K42" s="97">
        <f t="shared" si="2"/>
        <v>1.1223087200051615E-5</v>
      </c>
      <c r="L42" s="97">
        <f>J42/'סכום נכסי הקרן'!$C$42</f>
        <v>1.8516159647424562E-6</v>
      </c>
    </row>
    <row r="43" spans="2:12" s="137" customFormat="1">
      <c r="B43" s="89" t="s">
        <v>1863</v>
      </c>
      <c r="C43" s="86" t="s">
        <v>1868</v>
      </c>
      <c r="D43" s="86">
        <v>91</v>
      </c>
      <c r="E43" s="86" t="s">
        <v>1865</v>
      </c>
      <c r="F43" s="86" t="s">
        <v>1866</v>
      </c>
      <c r="G43" s="99" t="s">
        <v>1287</v>
      </c>
      <c r="H43" s="100">
        <v>0</v>
      </c>
      <c r="I43" s="100">
        <v>0</v>
      </c>
      <c r="J43" s="96">
        <v>1.7210799999999999</v>
      </c>
      <c r="K43" s="97">
        <f t="shared" si="2"/>
        <v>1.6796374711534641E-5</v>
      </c>
      <c r="L43" s="97">
        <f>J43/'סכום נכסי הקרן'!$C$42</f>
        <v>2.7711123518251711E-6</v>
      </c>
    </row>
    <row r="44" spans="2:12" s="137" customFormat="1">
      <c r="B44" s="89" t="s">
        <v>1863</v>
      </c>
      <c r="C44" s="86" t="s">
        <v>1869</v>
      </c>
      <c r="D44" s="86">
        <v>91</v>
      </c>
      <c r="E44" s="86" t="s">
        <v>1865</v>
      </c>
      <c r="F44" s="86" t="s">
        <v>1866</v>
      </c>
      <c r="G44" s="99" t="s">
        <v>179</v>
      </c>
      <c r="H44" s="100">
        <v>0</v>
      </c>
      <c r="I44" s="100">
        <v>0</v>
      </c>
      <c r="J44" s="96">
        <v>24.815200000000001</v>
      </c>
      <c r="K44" s="97">
        <f t="shared" si="2"/>
        <v>2.4217665520584426E-4</v>
      </c>
      <c r="L44" s="97">
        <f>J44/'סכום נכסי הקרן'!$C$42</f>
        <v>3.995497433763218E-5</v>
      </c>
    </row>
    <row r="45" spans="2:12" s="137" customFormat="1">
      <c r="B45" s="89" t="s">
        <v>1863</v>
      </c>
      <c r="C45" s="86" t="s">
        <v>1870</v>
      </c>
      <c r="D45" s="86">
        <v>91</v>
      </c>
      <c r="E45" s="86" t="s">
        <v>1865</v>
      </c>
      <c r="F45" s="86" t="s">
        <v>1866</v>
      </c>
      <c r="G45" s="99" t="s">
        <v>177</v>
      </c>
      <c r="H45" s="100">
        <v>0</v>
      </c>
      <c r="I45" s="100">
        <v>0</v>
      </c>
      <c r="J45" s="96">
        <v>76.373999999999995</v>
      </c>
      <c r="K45" s="97">
        <f t="shared" si="2"/>
        <v>7.4534961897108009E-4</v>
      </c>
      <c r="L45" s="97">
        <f>J45/'סכום נכסי הקרן'!$C$42</f>
        <v>1.229698414706438E-4</v>
      </c>
    </row>
    <row r="46" spans="2:12" s="137" customFormat="1">
      <c r="B46" s="89" t="s">
        <v>1863</v>
      </c>
      <c r="C46" s="86" t="s">
        <v>1871</v>
      </c>
      <c r="D46" s="86">
        <v>91</v>
      </c>
      <c r="E46" s="86" t="s">
        <v>1865</v>
      </c>
      <c r="F46" s="86" t="s">
        <v>1866</v>
      </c>
      <c r="G46" s="99" t="s">
        <v>175</v>
      </c>
      <c r="H46" s="100">
        <v>0</v>
      </c>
      <c r="I46" s="100">
        <v>0</v>
      </c>
      <c r="J46" s="96">
        <v>767.17412999999999</v>
      </c>
      <c r="K46" s="97">
        <f t="shared" si="2"/>
        <v>7.4870105727075954E-3</v>
      </c>
      <c r="L46" s="97">
        <f>J46/'סכום נכסי הקרן'!$C$42</f>
        <v>1.2352277103003519E-3</v>
      </c>
    </row>
    <row r="47" spans="2:12" s="137" customFormat="1">
      <c r="B47" s="89" t="s">
        <v>1863</v>
      </c>
      <c r="C47" s="86" t="s">
        <v>1872</v>
      </c>
      <c r="D47" s="86">
        <v>91</v>
      </c>
      <c r="E47" s="86" t="s">
        <v>1865</v>
      </c>
      <c r="F47" s="86" t="s">
        <v>1866</v>
      </c>
      <c r="G47" s="99" t="s">
        <v>182</v>
      </c>
      <c r="H47" s="100">
        <v>0</v>
      </c>
      <c r="I47" s="100">
        <v>0</v>
      </c>
      <c r="J47" s="96">
        <v>2.3783000000000003</v>
      </c>
      <c r="K47" s="97">
        <f t="shared" si="2"/>
        <v>2.3210320250332837E-5</v>
      </c>
      <c r="L47" s="97">
        <f>J47/'סכום נכסי הקרן'!$C$42</f>
        <v>3.8293028251712907E-6</v>
      </c>
    </row>
    <row r="48" spans="2:12" s="137" customFormat="1">
      <c r="B48" s="89" t="s">
        <v>1863</v>
      </c>
      <c r="C48" s="86" t="s">
        <v>1873</v>
      </c>
      <c r="D48" s="86">
        <v>91</v>
      </c>
      <c r="E48" s="86" t="s">
        <v>1865</v>
      </c>
      <c r="F48" s="86" t="s">
        <v>1866</v>
      </c>
      <c r="G48" s="99" t="s">
        <v>185</v>
      </c>
      <c r="H48" s="100">
        <v>0</v>
      </c>
      <c r="I48" s="100">
        <v>0</v>
      </c>
      <c r="J48" s="96">
        <v>864.67705000000001</v>
      </c>
      <c r="K48" s="97">
        <f t="shared" si="2"/>
        <v>8.4385616800290372E-3</v>
      </c>
      <c r="L48" s="97">
        <f>J48/'סכום נכסי הקרן'!$C$42</f>
        <v>1.3922172435881838E-3</v>
      </c>
    </row>
    <row r="49" spans="2:12" s="137" customFormat="1">
      <c r="B49" s="89" t="s">
        <v>1863</v>
      </c>
      <c r="C49" s="86" t="s">
        <v>1874</v>
      </c>
      <c r="D49" s="86">
        <v>91</v>
      </c>
      <c r="E49" s="86" t="s">
        <v>1865</v>
      </c>
      <c r="F49" s="86" t="s">
        <v>1866</v>
      </c>
      <c r="G49" s="99" t="s">
        <v>180</v>
      </c>
      <c r="H49" s="100">
        <v>0</v>
      </c>
      <c r="I49" s="100">
        <v>0</v>
      </c>
      <c r="J49" s="96">
        <v>4.4789500000000002</v>
      </c>
      <c r="K49" s="97">
        <f t="shared" si="2"/>
        <v>4.3710996882322777E-5</v>
      </c>
      <c r="L49" s="97">
        <f>J49/'סכום נכסי הקרן'!$C$42</f>
        <v>7.2115611524201963E-6</v>
      </c>
    </row>
    <row r="50" spans="2:12" s="137" customFormat="1">
      <c r="B50" s="89" t="s">
        <v>1863</v>
      </c>
      <c r="C50" s="86" t="s">
        <v>1875</v>
      </c>
      <c r="D50" s="86">
        <v>91</v>
      </c>
      <c r="E50" s="86" t="s">
        <v>1865</v>
      </c>
      <c r="F50" s="86" t="s">
        <v>1866</v>
      </c>
      <c r="G50" s="99" t="s">
        <v>178</v>
      </c>
      <c r="H50" s="100">
        <v>0</v>
      </c>
      <c r="I50" s="100">
        <v>0</v>
      </c>
      <c r="J50" s="96">
        <v>149.36838</v>
      </c>
      <c r="K50" s="97">
        <f t="shared" si="2"/>
        <v>1.4577168292786487E-3</v>
      </c>
      <c r="L50" s="97">
        <f>J50/'סכום נכסי הקרן'!$C$42</f>
        <v>2.4049815394410246E-4</v>
      </c>
    </row>
    <row r="51" spans="2:12" s="137" customFormat="1">
      <c r="B51" s="89" t="s">
        <v>1876</v>
      </c>
      <c r="C51" s="86" t="s">
        <v>1877</v>
      </c>
      <c r="D51" s="86"/>
      <c r="E51" s="86" t="s">
        <v>271</v>
      </c>
      <c r="F51" s="86"/>
      <c r="G51" s="99" t="s">
        <v>175</v>
      </c>
      <c r="H51" s="100">
        <v>0</v>
      </c>
      <c r="I51" s="100">
        <v>0</v>
      </c>
      <c r="J51" s="96">
        <v>7.0000000000000007E-5</v>
      </c>
      <c r="K51" s="97">
        <f t="shared" si="2"/>
        <v>6.8314443826401157E-10</v>
      </c>
      <c r="L51" s="97">
        <f>J51/'סכום נכסי הקרן'!$C$42</f>
        <v>1.1270705872345388E-10</v>
      </c>
    </row>
    <row r="52" spans="2:12" s="137" customFormat="1">
      <c r="B52" s="85"/>
      <c r="C52" s="86"/>
      <c r="D52" s="86"/>
      <c r="E52" s="86"/>
      <c r="F52" s="86"/>
      <c r="G52" s="86"/>
      <c r="H52" s="86"/>
      <c r="I52" s="86"/>
      <c r="J52" s="86"/>
      <c r="K52" s="97"/>
      <c r="L52" s="86"/>
    </row>
    <row r="53" spans="2:12" s="138" customFormat="1">
      <c r="B53" s="118" t="s">
        <v>46</v>
      </c>
      <c r="C53" s="119"/>
      <c r="D53" s="119"/>
      <c r="E53" s="119"/>
      <c r="F53" s="119"/>
      <c r="G53" s="119"/>
      <c r="H53" s="119"/>
      <c r="I53" s="119"/>
      <c r="J53" s="120">
        <f>SUM(J54:J55)</f>
        <v>9012.02477</v>
      </c>
      <c r="K53" s="121">
        <f t="shared" ref="K53:K55" si="3">J53/$J$10</f>
        <v>8.7950208558900095E-2</v>
      </c>
      <c r="L53" s="121">
        <f>J53/'סכום נכסי הקרן'!$C$42</f>
        <v>1.4510268642423012E-2</v>
      </c>
    </row>
    <row r="54" spans="2:12" s="137" customFormat="1">
      <c r="B54" s="89" t="s">
        <v>1879</v>
      </c>
      <c r="C54" s="86" t="s">
        <v>1880</v>
      </c>
      <c r="D54" s="86"/>
      <c r="E54" s="86" t="s">
        <v>271</v>
      </c>
      <c r="F54" s="86"/>
      <c r="G54" s="99"/>
      <c r="H54" s="100">
        <v>0</v>
      </c>
      <c r="I54" s="100">
        <v>0</v>
      </c>
      <c r="J54" s="96">
        <f>8000064.77/1000</f>
        <v>8000.06477</v>
      </c>
      <c r="K54" s="97">
        <f t="shared" si="3"/>
        <v>7.8074282191105113E-2</v>
      </c>
      <c r="L54" s="97">
        <f>J54/'סכום נכסי הקרן'!$C$42</f>
        <v>1.2880910997483206E-2</v>
      </c>
    </row>
    <row r="55" spans="2:12" s="137" customFormat="1">
      <c r="B55" s="89" t="s">
        <v>1881</v>
      </c>
      <c r="C55" s="86" t="s">
        <v>1882</v>
      </c>
      <c r="D55" s="86"/>
      <c r="E55" s="86" t="s">
        <v>271</v>
      </c>
      <c r="F55" s="86"/>
      <c r="G55" s="99"/>
      <c r="H55" s="100">
        <v>0</v>
      </c>
      <c r="I55" s="100">
        <v>0</v>
      </c>
      <c r="J55" s="96">
        <f>1011960/1000</f>
        <v>1011.96</v>
      </c>
      <c r="K55" s="97">
        <f t="shared" si="3"/>
        <v>9.8759263677949873E-3</v>
      </c>
      <c r="L55" s="97">
        <f>J55/'סכום נכסי הקרן'!$C$42</f>
        <v>1.6293576449398055E-3</v>
      </c>
    </row>
    <row r="56" spans="2:12" s="137" customFormat="1">
      <c r="B56" s="139"/>
      <c r="C56" s="139"/>
    </row>
    <row r="57" spans="2:12" s="137" customFormat="1">
      <c r="B57" s="139"/>
      <c r="C57" s="139"/>
    </row>
    <row r="58" spans="2:12" s="137" customFormat="1">
      <c r="B58" s="139"/>
      <c r="C58" s="139"/>
    </row>
    <row r="59" spans="2:12" s="137" customFormat="1">
      <c r="B59" s="140" t="s">
        <v>265</v>
      </c>
      <c r="C59" s="139"/>
    </row>
    <row r="60" spans="2:12" s="137" customFormat="1">
      <c r="B60" s="141"/>
      <c r="C60" s="139"/>
    </row>
    <row r="61" spans="2:12" s="137" customFormat="1">
      <c r="B61" s="139"/>
      <c r="C61" s="139"/>
    </row>
    <row r="62" spans="2:12" s="137" customFormat="1">
      <c r="B62" s="139"/>
      <c r="C62" s="139"/>
    </row>
    <row r="63" spans="2:12" s="137" customFormat="1">
      <c r="B63" s="139"/>
      <c r="C63" s="139"/>
    </row>
    <row r="64" spans="2:12" s="137" customFormat="1">
      <c r="B64" s="139"/>
      <c r="C64" s="139"/>
    </row>
    <row r="65" spans="2:3" s="137" customFormat="1">
      <c r="B65" s="139"/>
      <c r="C65" s="139"/>
    </row>
    <row r="66" spans="2:3" s="137" customFormat="1">
      <c r="B66" s="139"/>
      <c r="C66" s="139"/>
    </row>
    <row r="67" spans="2:3" s="137" customFormat="1">
      <c r="B67" s="139"/>
      <c r="C67" s="139"/>
    </row>
    <row r="68" spans="2:3" s="137" customFormat="1">
      <c r="B68" s="139"/>
      <c r="C68" s="139"/>
    </row>
    <row r="69" spans="2:3" s="137" customFormat="1">
      <c r="B69" s="139"/>
      <c r="C69" s="139"/>
    </row>
    <row r="70" spans="2:3" s="137" customFormat="1">
      <c r="B70" s="139"/>
      <c r="C70" s="139"/>
    </row>
    <row r="71" spans="2:3" s="137" customFormat="1">
      <c r="B71" s="139"/>
      <c r="C71" s="139"/>
    </row>
    <row r="72" spans="2:3" s="137" customFormat="1">
      <c r="B72" s="139"/>
      <c r="C72" s="139"/>
    </row>
    <row r="73" spans="2:3" s="137" customFormat="1">
      <c r="B73" s="139"/>
      <c r="C73" s="139"/>
    </row>
    <row r="74" spans="2:3" s="137" customFormat="1">
      <c r="B74" s="139"/>
      <c r="C74" s="139"/>
    </row>
    <row r="75" spans="2:3" s="137" customFormat="1">
      <c r="B75" s="139"/>
      <c r="C75" s="139"/>
    </row>
    <row r="76" spans="2:3" s="137" customFormat="1">
      <c r="B76" s="139"/>
      <c r="C76" s="139"/>
    </row>
    <row r="77" spans="2:3" s="137" customFormat="1">
      <c r="B77" s="139"/>
      <c r="C77" s="139"/>
    </row>
    <row r="78" spans="2:3" s="137" customFormat="1">
      <c r="B78" s="139"/>
      <c r="C78" s="139"/>
    </row>
    <row r="79" spans="2:3" s="137" customFormat="1">
      <c r="B79" s="139"/>
      <c r="C79" s="139"/>
    </row>
    <row r="80" spans="2:3" s="137" customFormat="1">
      <c r="B80" s="139"/>
      <c r="C80" s="139"/>
    </row>
    <row r="81" spans="2:3" s="137" customFormat="1">
      <c r="B81" s="139"/>
      <c r="C81" s="139"/>
    </row>
    <row r="82" spans="2:3" s="137" customFormat="1">
      <c r="B82" s="139"/>
      <c r="C82" s="139"/>
    </row>
    <row r="83" spans="2:3" s="137" customFormat="1">
      <c r="B83" s="139"/>
      <c r="C83" s="139"/>
    </row>
    <row r="84" spans="2:3" s="137" customFormat="1">
      <c r="B84" s="139"/>
      <c r="C84" s="139"/>
    </row>
    <row r="85" spans="2:3" s="137" customFormat="1">
      <c r="B85" s="139"/>
      <c r="C85" s="139"/>
    </row>
    <row r="86" spans="2:3" s="137" customFormat="1">
      <c r="B86" s="139"/>
      <c r="C86" s="139"/>
    </row>
    <row r="87" spans="2:3" s="137" customFormat="1">
      <c r="B87" s="139"/>
      <c r="C87" s="139"/>
    </row>
    <row r="88" spans="2:3" s="137" customFormat="1">
      <c r="B88" s="139"/>
      <c r="C88" s="139"/>
    </row>
    <row r="89" spans="2:3" s="137" customFormat="1">
      <c r="B89" s="139"/>
      <c r="C89" s="139"/>
    </row>
    <row r="90" spans="2:3" s="137" customFormat="1">
      <c r="B90" s="139"/>
      <c r="C90" s="139"/>
    </row>
    <row r="91" spans="2:3" s="137" customFormat="1">
      <c r="B91" s="139"/>
      <c r="C91" s="139"/>
    </row>
    <row r="92" spans="2:3" s="137" customFormat="1">
      <c r="B92" s="139"/>
      <c r="C92" s="139"/>
    </row>
    <row r="93" spans="2:3" s="137" customFormat="1">
      <c r="B93" s="139"/>
      <c r="C93" s="139"/>
    </row>
    <row r="94" spans="2:3" s="137" customFormat="1">
      <c r="B94" s="139"/>
      <c r="C94" s="139"/>
    </row>
    <row r="95" spans="2:3" s="137" customFormat="1">
      <c r="B95" s="139"/>
      <c r="C95" s="139"/>
    </row>
    <row r="96" spans="2:3" s="137" customFormat="1">
      <c r="B96" s="139"/>
      <c r="C96" s="139"/>
    </row>
    <row r="97" spans="2:4" s="137" customFormat="1">
      <c r="B97" s="139"/>
      <c r="C97" s="139"/>
    </row>
    <row r="98" spans="2:4" s="137" customFormat="1">
      <c r="B98" s="139"/>
      <c r="C98" s="139"/>
    </row>
    <row r="99" spans="2:4" s="137" customFormat="1">
      <c r="B99" s="139"/>
      <c r="C99" s="139"/>
    </row>
    <row r="100" spans="2:4" s="137" customFormat="1">
      <c r="B100" s="139"/>
      <c r="C100" s="139"/>
    </row>
    <row r="101" spans="2:4" s="137" customFormat="1">
      <c r="B101" s="139"/>
      <c r="C101" s="139"/>
    </row>
    <row r="102" spans="2:4" s="137" customFormat="1">
      <c r="B102" s="139"/>
      <c r="C102" s="139"/>
    </row>
    <row r="103" spans="2:4" s="137" customFormat="1">
      <c r="B103" s="139"/>
      <c r="C103" s="139"/>
    </row>
    <row r="104" spans="2:4" s="137" customFormat="1">
      <c r="B104" s="139"/>
      <c r="C104" s="139"/>
    </row>
    <row r="105" spans="2:4">
      <c r="D105" s="1"/>
    </row>
    <row r="106" spans="2:4">
      <c r="D106" s="1"/>
    </row>
    <row r="107" spans="2:4">
      <c r="D107" s="1"/>
    </row>
    <row r="108" spans="2:4">
      <c r="D108" s="1"/>
    </row>
    <row r="109" spans="2:4">
      <c r="D109" s="1"/>
    </row>
    <row r="110" spans="2:4">
      <c r="D110" s="1"/>
    </row>
    <row r="111" spans="2:4">
      <c r="D111" s="1"/>
    </row>
    <row r="112" spans="2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266</v>
      </c>
    </row>
    <row r="2" spans="2:18">
      <c r="B2" s="58" t="s">
        <v>190</v>
      </c>
      <c r="C2" s="80" t="s">
        <v>267</v>
      </c>
    </row>
    <row r="3" spans="2:18">
      <c r="B3" s="58" t="s">
        <v>192</v>
      </c>
      <c r="C3" s="80" t="s">
        <v>268</v>
      </c>
    </row>
    <row r="4" spans="2:18">
      <c r="B4" s="58" t="s">
        <v>193</v>
      </c>
      <c r="C4" s="80">
        <v>2145</v>
      </c>
    </row>
    <row r="6" spans="2:18" ht="26.25" customHeight="1">
      <c r="B6" s="163" t="s">
        <v>232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127</v>
      </c>
      <c r="C7" s="31" t="s">
        <v>48</v>
      </c>
      <c r="D7" s="31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250</v>
      </c>
      <c r="M7" s="31" t="s">
        <v>230</v>
      </c>
      <c r="N7" s="31" t="s">
        <v>64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266</v>
      </c>
    </row>
    <row r="2" spans="2:18">
      <c r="B2" s="58" t="s">
        <v>190</v>
      </c>
      <c r="C2" s="80" t="s">
        <v>267</v>
      </c>
    </row>
    <row r="3" spans="2:18">
      <c r="B3" s="58" t="s">
        <v>192</v>
      </c>
      <c r="C3" s="80" t="s">
        <v>268</v>
      </c>
    </row>
    <row r="4" spans="2:18">
      <c r="B4" s="58" t="s">
        <v>193</v>
      </c>
      <c r="C4" s="80">
        <v>2145</v>
      </c>
    </row>
    <row r="6" spans="2:18" ht="26.25" customHeight="1">
      <c r="B6" s="163" t="s">
        <v>234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127</v>
      </c>
      <c r="C7" s="31" t="s">
        <v>48</v>
      </c>
      <c r="D7" s="31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250</v>
      </c>
      <c r="M7" s="31" t="s">
        <v>230</v>
      </c>
      <c r="N7" s="31" t="s">
        <v>64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191</v>
      </c>
      <c r="C1" s="80" t="s" vm="1">
        <v>266</v>
      </c>
    </row>
    <row r="2" spans="2:53">
      <c r="B2" s="58" t="s">
        <v>190</v>
      </c>
      <c r="C2" s="80" t="s">
        <v>267</v>
      </c>
    </row>
    <row r="3" spans="2:53">
      <c r="B3" s="58" t="s">
        <v>192</v>
      </c>
      <c r="C3" s="80" t="s">
        <v>268</v>
      </c>
    </row>
    <row r="4" spans="2:53">
      <c r="B4" s="58" t="s">
        <v>193</v>
      </c>
      <c r="C4" s="80">
        <v>2145</v>
      </c>
    </row>
    <row r="6" spans="2:53" ht="21.7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2:53" ht="27.75" customHeight="1">
      <c r="B7" s="157" t="s">
        <v>96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AU7" s="3"/>
      <c r="AV7" s="3"/>
    </row>
    <row r="8" spans="2:53" s="3" customFormat="1" ht="66" customHeight="1">
      <c r="B8" s="23" t="s">
        <v>126</v>
      </c>
      <c r="C8" s="31" t="s">
        <v>48</v>
      </c>
      <c r="D8" s="31" t="s">
        <v>131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264</v>
      </c>
      <c r="O8" s="31" t="s">
        <v>67</v>
      </c>
      <c r="P8" s="31" t="s">
        <v>252</v>
      </c>
      <c r="Q8" s="31" t="s">
        <v>194</v>
      </c>
      <c r="R8" s="74" t="s">
        <v>196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257</v>
      </c>
      <c r="M9" s="33"/>
      <c r="N9" s="17" t="s">
        <v>253</v>
      </c>
      <c r="O9" s="33" t="s">
        <v>258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6" customFormat="1" ht="18" customHeight="1">
      <c r="B11" s="81" t="s">
        <v>27</v>
      </c>
      <c r="C11" s="82"/>
      <c r="D11" s="82"/>
      <c r="E11" s="82"/>
      <c r="F11" s="82"/>
      <c r="G11" s="82"/>
      <c r="H11" s="90">
        <v>6.0448839135016179</v>
      </c>
      <c r="I11" s="82"/>
      <c r="J11" s="82"/>
      <c r="K11" s="91">
        <v>1.0943873565685507E-2</v>
      </c>
      <c r="L11" s="90"/>
      <c r="M11" s="92"/>
      <c r="N11" s="82"/>
      <c r="O11" s="90">
        <v>114140.13373413697</v>
      </c>
      <c r="P11" s="82"/>
      <c r="Q11" s="91">
        <v>1</v>
      </c>
      <c r="R11" s="91">
        <f>O11/'סכום נכסי הקרן'!$C$42</f>
        <v>0.18377712507823218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37"/>
      <c r="AV11" s="137"/>
      <c r="AW11" s="143"/>
      <c r="BA11" s="137"/>
    </row>
    <row r="12" spans="2:53" s="137" customFormat="1" ht="22.5" customHeight="1">
      <c r="B12" s="83" t="s">
        <v>245</v>
      </c>
      <c r="C12" s="84"/>
      <c r="D12" s="84"/>
      <c r="E12" s="84"/>
      <c r="F12" s="84"/>
      <c r="G12" s="84"/>
      <c r="H12" s="93">
        <v>6.0448839135016179</v>
      </c>
      <c r="I12" s="84"/>
      <c r="J12" s="84"/>
      <c r="K12" s="94">
        <v>1.0943873565685507E-2</v>
      </c>
      <c r="L12" s="93"/>
      <c r="M12" s="95"/>
      <c r="N12" s="84"/>
      <c r="O12" s="93">
        <v>114140.13373413697</v>
      </c>
      <c r="P12" s="84"/>
      <c r="Q12" s="94">
        <v>1</v>
      </c>
      <c r="R12" s="94">
        <f>O12/'סכום נכסי הקרן'!$C$42</f>
        <v>0.18377712507823218</v>
      </c>
      <c r="AW12" s="136"/>
    </row>
    <row r="13" spans="2:53" s="138" customFormat="1">
      <c r="B13" s="118" t="s">
        <v>25</v>
      </c>
      <c r="C13" s="119"/>
      <c r="D13" s="119"/>
      <c r="E13" s="119"/>
      <c r="F13" s="119"/>
      <c r="G13" s="119"/>
      <c r="H13" s="120">
        <v>5.449442973918849</v>
      </c>
      <c r="I13" s="119"/>
      <c r="J13" s="119"/>
      <c r="K13" s="121">
        <v>1.1144598001080004E-3</v>
      </c>
      <c r="L13" s="120"/>
      <c r="M13" s="122"/>
      <c r="N13" s="119"/>
      <c r="O13" s="120">
        <v>44370.448498311009</v>
      </c>
      <c r="P13" s="119"/>
      <c r="Q13" s="121">
        <v>0.38873660864689102</v>
      </c>
      <c r="R13" s="121">
        <f>O13/'סכום נכסי הקרן'!$C$42</f>
        <v>7.1440896349787494E-2</v>
      </c>
    </row>
    <row r="14" spans="2:53" s="137" customFormat="1">
      <c r="B14" s="87" t="s">
        <v>24</v>
      </c>
      <c r="C14" s="84"/>
      <c r="D14" s="84"/>
      <c r="E14" s="84"/>
      <c r="F14" s="84"/>
      <c r="G14" s="84"/>
      <c r="H14" s="93">
        <v>5.449442973918849</v>
      </c>
      <c r="I14" s="84"/>
      <c r="J14" s="84"/>
      <c r="K14" s="94">
        <v>1.1144598001080004E-3</v>
      </c>
      <c r="L14" s="93"/>
      <c r="M14" s="95"/>
      <c r="N14" s="84"/>
      <c r="O14" s="93">
        <v>44370.448498311009</v>
      </c>
      <c r="P14" s="84"/>
      <c r="Q14" s="94">
        <v>0.38873660864689102</v>
      </c>
      <c r="R14" s="94">
        <f>O14/'סכום נכסי הקרן'!$C$42</f>
        <v>7.1440896349787494E-2</v>
      </c>
    </row>
    <row r="15" spans="2:53" s="137" customFormat="1">
      <c r="B15" s="88" t="s">
        <v>269</v>
      </c>
      <c r="C15" s="86" t="s">
        <v>270</v>
      </c>
      <c r="D15" s="99" t="s">
        <v>132</v>
      </c>
      <c r="E15" s="86" t="s">
        <v>271</v>
      </c>
      <c r="F15" s="86"/>
      <c r="G15" s="86"/>
      <c r="H15" s="96">
        <v>2.4700000000001574</v>
      </c>
      <c r="I15" s="99" t="s">
        <v>176</v>
      </c>
      <c r="J15" s="100">
        <v>0.04</v>
      </c>
      <c r="K15" s="97">
        <v>-3.9000000000005775E-3</v>
      </c>
      <c r="L15" s="96">
        <v>4324888.6120640002</v>
      </c>
      <c r="M15" s="98">
        <v>148.08000000000001</v>
      </c>
      <c r="N15" s="86"/>
      <c r="O15" s="96">
        <v>6404.2950279170009</v>
      </c>
      <c r="P15" s="97">
        <v>2.7816711463320842E-4</v>
      </c>
      <c r="Q15" s="97">
        <v>5.610905488190792E-2</v>
      </c>
      <c r="R15" s="97">
        <f>O15/'סכום נכסי הקרן'!$C$42</f>
        <v>1.0311560797053787E-2</v>
      </c>
    </row>
    <row r="16" spans="2:53" s="137" customFormat="1" ht="20.25">
      <c r="B16" s="88" t="s">
        <v>272</v>
      </c>
      <c r="C16" s="86" t="s">
        <v>273</v>
      </c>
      <c r="D16" s="99" t="s">
        <v>132</v>
      </c>
      <c r="E16" s="86" t="s">
        <v>271</v>
      </c>
      <c r="F16" s="86"/>
      <c r="G16" s="86"/>
      <c r="H16" s="96">
        <v>5.1000000000006471</v>
      </c>
      <c r="I16" s="99" t="s">
        <v>176</v>
      </c>
      <c r="J16" s="100">
        <v>0.04</v>
      </c>
      <c r="K16" s="97">
        <v>2.2999999999991673E-3</v>
      </c>
      <c r="L16" s="96">
        <v>1423127.5390860001</v>
      </c>
      <c r="M16" s="98">
        <v>151.94</v>
      </c>
      <c r="N16" s="86"/>
      <c r="O16" s="96">
        <v>2162.2999421660002</v>
      </c>
      <c r="P16" s="97">
        <v>1.2459100422258242E-4</v>
      </c>
      <c r="Q16" s="97">
        <v>1.894425625260417E-2</v>
      </c>
      <c r="R16" s="97">
        <f>O16/'סכום נכסי הקרן'!$C$42</f>
        <v>3.4815209508489184E-3</v>
      </c>
      <c r="AU16" s="136"/>
    </row>
    <row r="17" spans="2:48" s="137" customFormat="1" ht="20.25">
      <c r="B17" s="88" t="s">
        <v>274</v>
      </c>
      <c r="C17" s="86" t="s">
        <v>275</v>
      </c>
      <c r="D17" s="99" t="s">
        <v>132</v>
      </c>
      <c r="E17" s="86" t="s">
        <v>271</v>
      </c>
      <c r="F17" s="86"/>
      <c r="G17" s="86"/>
      <c r="H17" s="96">
        <v>8.1499999999995296</v>
      </c>
      <c r="I17" s="99" t="s">
        <v>176</v>
      </c>
      <c r="J17" s="100">
        <v>7.4999999999999997E-3</v>
      </c>
      <c r="K17" s="97">
        <v>6.3999999999991928E-3</v>
      </c>
      <c r="L17" s="96">
        <v>5778499.6337750005</v>
      </c>
      <c r="M17" s="98">
        <v>102.75</v>
      </c>
      <c r="N17" s="86"/>
      <c r="O17" s="96">
        <v>5937.4083628319986</v>
      </c>
      <c r="P17" s="97">
        <v>4.3646785533384E-4</v>
      </c>
      <c r="Q17" s="97">
        <v>5.2018586001150287E-2</v>
      </c>
      <c r="R17" s="97">
        <f>O17/'סכום נכסי הקרן'!$C$42</f>
        <v>9.5598261859261742E-3</v>
      </c>
      <c r="AV17" s="136"/>
    </row>
    <row r="18" spans="2:48" s="137" customFormat="1">
      <c r="B18" s="88" t="s">
        <v>276</v>
      </c>
      <c r="C18" s="86" t="s">
        <v>277</v>
      </c>
      <c r="D18" s="99" t="s">
        <v>132</v>
      </c>
      <c r="E18" s="86" t="s">
        <v>271</v>
      </c>
      <c r="F18" s="86"/>
      <c r="G18" s="86"/>
      <c r="H18" s="96">
        <v>13.479999999999237</v>
      </c>
      <c r="I18" s="99" t="s">
        <v>176</v>
      </c>
      <c r="J18" s="100">
        <v>0.04</v>
      </c>
      <c r="K18" s="97">
        <v>1.2699999999999162E-2</v>
      </c>
      <c r="L18" s="96">
        <v>3239214.1014029998</v>
      </c>
      <c r="M18" s="98">
        <v>172.7</v>
      </c>
      <c r="N18" s="86"/>
      <c r="O18" s="96">
        <v>5594.1227194609992</v>
      </c>
      <c r="P18" s="97">
        <v>1.9968520382375281E-4</v>
      </c>
      <c r="Q18" s="97">
        <v>4.9011005475875939E-2</v>
      </c>
      <c r="R18" s="97">
        <f>O18/'סכום נכסי הקרן'!$C$42</f>
        <v>9.0071016835499753E-3</v>
      </c>
      <c r="AU18" s="143"/>
    </row>
    <row r="19" spans="2:48" s="137" customFormat="1">
      <c r="B19" s="88" t="s">
        <v>278</v>
      </c>
      <c r="C19" s="86" t="s">
        <v>279</v>
      </c>
      <c r="D19" s="99" t="s">
        <v>132</v>
      </c>
      <c r="E19" s="86" t="s">
        <v>271</v>
      </c>
      <c r="F19" s="86"/>
      <c r="G19" s="86"/>
      <c r="H19" s="96">
        <v>17.659999999998753</v>
      </c>
      <c r="I19" s="99" t="s">
        <v>176</v>
      </c>
      <c r="J19" s="100">
        <v>2.75E-2</v>
      </c>
      <c r="K19" s="97">
        <v>1.5400000000000002E-2</v>
      </c>
      <c r="L19" s="96">
        <v>602659.11331799999</v>
      </c>
      <c r="M19" s="98">
        <v>133.19999999999999</v>
      </c>
      <c r="N19" s="86"/>
      <c r="O19" s="96">
        <v>802.74193485000001</v>
      </c>
      <c r="P19" s="97">
        <v>3.4096567402997681E-5</v>
      </c>
      <c r="Q19" s="97">
        <v>7.0329507123217646E-3</v>
      </c>
      <c r="R19" s="97">
        <f>O19/'סכום נכסי הקרן'!$C$42</f>
        <v>1.292495462727399E-3</v>
      </c>
      <c r="AV19" s="143"/>
    </row>
    <row r="20" spans="2:48" s="137" customFormat="1">
      <c r="B20" s="88" t="s">
        <v>280</v>
      </c>
      <c r="C20" s="86" t="s">
        <v>281</v>
      </c>
      <c r="D20" s="99" t="s">
        <v>132</v>
      </c>
      <c r="E20" s="86" t="s">
        <v>271</v>
      </c>
      <c r="F20" s="86"/>
      <c r="G20" s="86"/>
      <c r="H20" s="96">
        <v>4.5800000000007213</v>
      </c>
      <c r="I20" s="99" t="s">
        <v>176</v>
      </c>
      <c r="J20" s="100">
        <v>1.7500000000000002E-2</v>
      </c>
      <c r="K20" s="97">
        <v>5.9999999999949005E-4</v>
      </c>
      <c r="L20" s="96">
        <v>2480137.6189159998</v>
      </c>
      <c r="M20" s="98">
        <v>110.7</v>
      </c>
      <c r="N20" s="86"/>
      <c r="O20" s="96">
        <v>2745.5122750690002</v>
      </c>
      <c r="P20" s="97">
        <v>1.7318090667156386E-4</v>
      </c>
      <c r="Q20" s="97">
        <v>2.405387294765254E-2</v>
      </c>
      <c r="R20" s="97">
        <f>O20/'סכום נכסי הקרן'!$C$42</f>
        <v>4.4205516173166466E-3</v>
      </c>
    </row>
    <row r="21" spans="2:48" s="137" customFormat="1">
      <c r="B21" s="88" t="s">
        <v>282</v>
      </c>
      <c r="C21" s="86" t="s">
        <v>283</v>
      </c>
      <c r="D21" s="99" t="s">
        <v>132</v>
      </c>
      <c r="E21" s="86" t="s">
        <v>271</v>
      </c>
      <c r="F21" s="86"/>
      <c r="G21" s="86"/>
      <c r="H21" s="96">
        <v>0.8300000000000215</v>
      </c>
      <c r="I21" s="99" t="s">
        <v>176</v>
      </c>
      <c r="J21" s="100">
        <v>0.03</v>
      </c>
      <c r="K21" s="97">
        <v>-5.2000000000005028E-3</v>
      </c>
      <c r="L21" s="96">
        <v>4854506.6703249998</v>
      </c>
      <c r="M21" s="98">
        <v>114.34</v>
      </c>
      <c r="N21" s="86"/>
      <c r="O21" s="96">
        <v>5550.6427010360003</v>
      </c>
      <c r="P21" s="97">
        <v>3.1666175178938594E-4</v>
      </c>
      <c r="Q21" s="97">
        <v>4.8630070067772466E-2</v>
      </c>
      <c r="R21" s="97">
        <f>O21/'סכום נכסי הקרן'!$C$42</f>
        <v>8.937094469408215E-3</v>
      </c>
    </row>
    <row r="22" spans="2:48" s="137" customFormat="1">
      <c r="B22" s="88" t="s">
        <v>284</v>
      </c>
      <c r="C22" s="86" t="s">
        <v>285</v>
      </c>
      <c r="D22" s="99" t="s">
        <v>132</v>
      </c>
      <c r="E22" s="86" t="s">
        <v>271</v>
      </c>
      <c r="F22" s="86"/>
      <c r="G22" s="86"/>
      <c r="H22" s="96">
        <v>1.8300000000000767</v>
      </c>
      <c r="I22" s="99" t="s">
        <v>176</v>
      </c>
      <c r="J22" s="100">
        <v>1E-3</v>
      </c>
      <c r="K22" s="97">
        <v>-4.7000000000007661E-3</v>
      </c>
      <c r="L22" s="96">
        <v>6379750.5750530008</v>
      </c>
      <c r="M22" s="98">
        <v>102.28</v>
      </c>
      <c r="N22" s="86"/>
      <c r="O22" s="96">
        <v>6525.2086047499997</v>
      </c>
      <c r="P22" s="97">
        <v>4.2095452167720124E-4</v>
      </c>
      <c r="Q22" s="97">
        <v>5.7168398102186942E-2</v>
      </c>
      <c r="R22" s="97">
        <f>O22/'סכום נכסי הקרן'!$C$42</f>
        <v>1.0506243848547781E-2</v>
      </c>
    </row>
    <row r="23" spans="2:48" s="137" customFormat="1">
      <c r="B23" s="88" t="s">
        <v>286</v>
      </c>
      <c r="C23" s="86" t="s">
        <v>287</v>
      </c>
      <c r="D23" s="99" t="s">
        <v>132</v>
      </c>
      <c r="E23" s="86" t="s">
        <v>271</v>
      </c>
      <c r="F23" s="86"/>
      <c r="G23" s="86"/>
      <c r="H23" s="96">
        <v>6.6799999999998283</v>
      </c>
      <c r="I23" s="99" t="s">
        <v>176</v>
      </c>
      <c r="J23" s="100">
        <v>7.4999999999999997E-3</v>
      </c>
      <c r="K23" s="97">
        <v>4.1000000000008582E-3</v>
      </c>
      <c r="L23" s="96">
        <v>1804945.2328860001</v>
      </c>
      <c r="M23" s="98">
        <v>103.21</v>
      </c>
      <c r="N23" s="86"/>
      <c r="O23" s="96">
        <v>1862.8839474239999</v>
      </c>
      <c r="P23" s="97">
        <v>1.2950525002848484E-4</v>
      </c>
      <c r="Q23" s="97">
        <v>1.632102474807991E-2</v>
      </c>
      <c r="R23" s="97">
        <f>O23/'סכום נכסי הקרן'!$C$42</f>
        <v>2.9994310065328046E-3</v>
      </c>
    </row>
    <row r="24" spans="2:48" s="137" customFormat="1">
      <c r="B24" s="88" t="s">
        <v>288</v>
      </c>
      <c r="C24" s="86" t="s">
        <v>289</v>
      </c>
      <c r="D24" s="99" t="s">
        <v>132</v>
      </c>
      <c r="E24" s="86" t="s">
        <v>271</v>
      </c>
      <c r="F24" s="86"/>
      <c r="G24" s="86"/>
      <c r="H24" s="96">
        <v>22.839999999998668</v>
      </c>
      <c r="I24" s="99" t="s">
        <v>176</v>
      </c>
      <c r="J24" s="100">
        <v>0.01</v>
      </c>
      <c r="K24" s="97">
        <v>1.7699999999999473E-2</v>
      </c>
      <c r="L24" s="96">
        <v>668107.97925900004</v>
      </c>
      <c r="M24" s="98">
        <v>85.41</v>
      </c>
      <c r="N24" s="86"/>
      <c r="O24" s="96">
        <v>570.63100283899996</v>
      </c>
      <c r="P24" s="97">
        <v>6.0759089337439185E-5</v>
      </c>
      <c r="Q24" s="97">
        <v>4.9993896464862473E-3</v>
      </c>
      <c r="R24" s="97">
        <f>O24/'סכום נכסי הקרן'!$C$42</f>
        <v>9.1877345637712197E-4</v>
      </c>
    </row>
    <row r="25" spans="2:48" s="137" customFormat="1">
      <c r="B25" s="88" t="s">
        <v>290</v>
      </c>
      <c r="C25" s="86" t="s">
        <v>291</v>
      </c>
      <c r="D25" s="99" t="s">
        <v>132</v>
      </c>
      <c r="E25" s="86" t="s">
        <v>271</v>
      </c>
      <c r="F25" s="86"/>
      <c r="G25" s="86"/>
      <c r="H25" s="96">
        <v>3.6000000000001284</v>
      </c>
      <c r="I25" s="99" t="s">
        <v>176</v>
      </c>
      <c r="J25" s="100">
        <v>2.75E-2</v>
      </c>
      <c r="K25" s="97">
        <v>-1.9000000000004341E-3</v>
      </c>
      <c r="L25" s="96">
        <v>5347820.4926690003</v>
      </c>
      <c r="M25" s="98">
        <v>116.21</v>
      </c>
      <c r="N25" s="86"/>
      <c r="O25" s="96">
        <v>6214.7019799670006</v>
      </c>
      <c r="P25" s="97">
        <v>3.2252235011790434E-4</v>
      </c>
      <c r="Q25" s="97">
        <v>5.4447999810852778E-2</v>
      </c>
      <c r="R25" s="97">
        <f>O25/'סכום נכסי הקרן'!$C$42</f>
        <v>1.0006296871498654E-2</v>
      </c>
    </row>
    <row r="26" spans="2:48" s="137" customFormat="1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38" customFormat="1">
      <c r="B27" s="118" t="s">
        <v>49</v>
      </c>
      <c r="C27" s="119"/>
      <c r="D27" s="119"/>
      <c r="E27" s="119"/>
      <c r="F27" s="119"/>
      <c r="G27" s="119"/>
      <c r="H27" s="120">
        <v>6.4235581393382661</v>
      </c>
      <c r="I27" s="119"/>
      <c r="J27" s="119"/>
      <c r="K27" s="121">
        <v>1.7194948022736297E-2</v>
      </c>
      <c r="L27" s="120"/>
      <c r="M27" s="122"/>
      <c r="N27" s="119"/>
      <c r="O27" s="120">
        <v>69769.685235826008</v>
      </c>
      <c r="P27" s="119"/>
      <c r="Q27" s="121">
        <v>0.61126339135310936</v>
      </c>
      <c r="R27" s="121">
        <f>O27/'סכום נכסי הקרן'!$C$42</f>
        <v>0.11233622872844477</v>
      </c>
    </row>
    <row r="28" spans="2:48" s="137" customFormat="1">
      <c r="B28" s="87" t="s">
        <v>23</v>
      </c>
      <c r="C28" s="84"/>
      <c r="D28" s="84"/>
      <c r="E28" s="84"/>
      <c r="F28" s="84"/>
      <c r="G28" s="84"/>
      <c r="H28" s="93">
        <v>6.4235581393382661</v>
      </c>
      <c r="I28" s="84"/>
      <c r="J28" s="84"/>
      <c r="K28" s="94">
        <v>1.7194948022736297E-2</v>
      </c>
      <c r="L28" s="93"/>
      <c r="M28" s="95"/>
      <c r="N28" s="84"/>
      <c r="O28" s="93">
        <v>69769.685235826008</v>
      </c>
      <c r="P28" s="84"/>
      <c r="Q28" s="94">
        <v>0.61126339135310936</v>
      </c>
      <c r="R28" s="94">
        <f>O28/'סכום נכסי הקרן'!$C$42</f>
        <v>0.11233622872844477</v>
      </c>
    </row>
    <row r="29" spans="2:48" s="137" customFormat="1">
      <c r="B29" s="88" t="s">
        <v>292</v>
      </c>
      <c r="C29" s="86" t="s">
        <v>293</v>
      </c>
      <c r="D29" s="99" t="s">
        <v>132</v>
      </c>
      <c r="E29" s="86" t="s">
        <v>271</v>
      </c>
      <c r="F29" s="86"/>
      <c r="G29" s="86"/>
      <c r="H29" s="96">
        <v>0.16000000039047174</v>
      </c>
      <c r="I29" s="99" t="s">
        <v>176</v>
      </c>
      <c r="J29" s="100">
        <v>0.06</v>
      </c>
      <c r="K29" s="97">
        <v>1.2000000029285377E-3</v>
      </c>
      <c r="L29" s="96">
        <v>1159.9192089999999</v>
      </c>
      <c r="M29" s="98">
        <v>105.98</v>
      </c>
      <c r="N29" s="86"/>
      <c r="O29" s="96">
        <v>1.2292823470000001</v>
      </c>
      <c r="P29" s="97">
        <v>1.0073176588777875E-7</v>
      </c>
      <c r="Q29" s="97">
        <v>1.0769939606548288E-5</v>
      </c>
      <c r="R29" s="97">
        <f>O29/'סכום נכסי הקרן'!$C$42</f>
        <v>1.9792685381576314E-6</v>
      </c>
    </row>
    <row r="30" spans="2:48" s="137" customFormat="1">
      <c r="B30" s="88" t="s">
        <v>294</v>
      </c>
      <c r="C30" s="86" t="s">
        <v>295</v>
      </c>
      <c r="D30" s="99" t="s">
        <v>132</v>
      </c>
      <c r="E30" s="86" t="s">
        <v>271</v>
      </c>
      <c r="F30" s="86"/>
      <c r="G30" s="86"/>
      <c r="H30" s="96">
        <v>6.5800000000000098</v>
      </c>
      <c r="I30" s="99" t="s">
        <v>176</v>
      </c>
      <c r="J30" s="100">
        <v>6.25E-2</v>
      </c>
      <c r="K30" s="97">
        <v>1.9699999999999676E-2</v>
      </c>
      <c r="L30" s="96">
        <v>3271164.5789270001</v>
      </c>
      <c r="M30" s="98">
        <v>131.86000000000001</v>
      </c>
      <c r="N30" s="86"/>
      <c r="O30" s="96">
        <v>4313.357739262</v>
      </c>
      <c r="P30" s="97">
        <v>1.9284808340727712E-4</v>
      </c>
      <c r="Q30" s="97">
        <v>3.7790018270952519E-2</v>
      </c>
      <c r="R30" s="97">
        <f>O30/'סכום נכסי הקרן'!$C$42</f>
        <v>6.9449409144895207E-3</v>
      </c>
    </row>
    <row r="31" spans="2:48" s="137" customFormat="1">
      <c r="B31" s="88" t="s">
        <v>296</v>
      </c>
      <c r="C31" s="86" t="s">
        <v>297</v>
      </c>
      <c r="D31" s="99" t="s">
        <v>132</v>
      </c>
      <c r="E31" s="86" t="s">
        <v>271</v>
      </c>
      <c r="F31" s="86"/>
      <c r="G31" s="86"/>
      <c r="H31" s="96">
        <v>4.7700000000005724</v>
      </c>
      <c r="I31" s="99" t="s">
        <v>176</v>
      </c>
      <c r="J31" s="100">
        <v>3.7499999999999999E-2</v>
      </c>
      <c r="K31" s="97">
        <v>1.5700000000001584E-2</v>
      </c>
      <c r="L31" s="96">
        <v>3390611.7357919998</v>
      </c>
      <c r="M31" s="98">
        <v>113.72</v>
      </c>
      <c r="N31" s="86"/>
      <c r="O31" s="96">
        <v>3855.8035451270002</v>
      </c>
      <c r="P31" s="97">
        <v>2.1586647723452482E-4</v>
      </c>
      <c r="Q31" s="97">
        <v>3.3781312663503642E-2</v>
      </c>
      <c r="R31" s="97">
        <f>O31/'סכום נכסי הקרן'!$C$42</f>
        <v>6.2082325226675778E-3</v>
      </c>
    </row>
    <row r="32" spans="2:48" s="137" customFormat="1">
      <c r="B32" s="88" t="s">
        <v>298</v>
      </c>
      <c r="C32" s="86" t="s">
        <v>299</v>
      </c>
      <c r="D32" s="99" t="s">
        <v>132</v>
      </c>
      <c r="E32" s="86" t="s">
        <v>271</v>
      </c>
      <c r="F32" s="86"/>
      <c r="G32" s="86"/>
      <c r="H32" s="96">
        <v>17.709999999998693</v>
      </c>
      <c r="I32" s="99" t="s">
        <v>176</v>
      </c>
      <c r="J32" s="100">
        <v>3.7499999999999999E-2</v>
      </c>
      <c r="K32" s="97">
        <v>3.4399999999996766E-2</v>
      </c>
      <c r="L32" s="96">
        <v>5025364.7712589996</v>
      </c>
      <c r="M32" s="98">
        <v>108.29</v>
      </c>
      <c r="N32" s="86"/>
      <c r="O32" s="96">
        <v>5441.9673317790002</v>
      </c>
      <c r="P32" s="97">
        <v>5.4770272780398262E-4</v>
      </c>
      <c r="Q32" s="97">
        <v>4.7677947744960633E-2</v>
      </c>
      <c r="R32" s="97">
        <f>O32/'סכום נכסי הקרן'!$C$42</f>
        <v>8.7621161661990479E-3</v>
      </c>
    </row>
    <row r="33" spans="2:18" s="137" customFormat="1">
      <c r="B33" s="88" t="s">
        <v>300</v>
      </c>
      <c r="C33" s="86" t="s">
        <v>301</v>
      </c>
      <c r="D33" s="99" t="s">
        <v>132</v>
      </c>
      <c r="E33" s="86" t="s">
        <v>271</v>
      </c>
      <c r="F33" s="86"/>
      <c r="G33" s="86"/>
      <c r="H33" s="96">
        <v>0.40999999999994163</v>
      </c>
      <c r="I33" s="99" t="s">
        <v>176</v>
      </c>
      <c r="J33" s="100">
        <v>2.2499999999999999E-2</v>
      </c>
      <c r="K33" s="97">
        <v>2.9000000000001347E-3</v>
      </c>
      <c r="L33" s="96">
        <v>2179474.8867859999</v>
      </c>
      <c r="M33" s="98">
        <v>102.13</v>
      </c>
      <c r="N33" s="86"/>
      <c r="O33" s="96">
        <v>2225.897660093</v>
      </c>
      <c r="P33" s="97">
        <v>1.2561945361792826E-4</v>
      </c>
      <c r="Q33" s="97">
        <v>1.9501446049447545E-2</v>
      </c>
      <c r="R33" s="97">
        <f>O33/'סכום נכסי הקרן'!$C$42</f>
        <v>3.583919689835719E-3</v>
      </c>
    </row>
    <row r="34" spans="2:18" s="137" customFormat="1">
      <c r="B34" s="88" t="s">
        <v>302</v>
      </c>
      <c r="C34" s="86" t="s">
        <v>303</v>
      </c>
      <c r="D34" s="99" t="s">
        <v>132</v>
      </c>
      <c r="E34" s="86" t="s">
        <v>271</v>
      </c>
      <c r="F34" s="86"/>
      <c r="G34" s="86"/>
      <c r="H34" s="96">
        <v>3.8400000000003933</v>
      </c>
      <c r="I34" s="99" t="s">
        <v>176</v>
      </c>
      <c r="J34" s="100">
        <v>1.2500000000000001E-2</v>
      </c>
      <c r="K34" s="97">
        <v>1.2500000000000001E-2</v>
      </c>
      <c r="L34" s="96">
        <v>2946696.58287</v>
      </c>
      <c r="M34" s="98">
        <v>100.11</v>
      </c>
      <c r="N34" s="86"/>
      <c r="O34" s="96">
        <v>2949.9380782759999</v>
      </c>
      <c r="P34" s="97">
        <v>2.5362715661389387E-4</v>
      </c>
      <c r="Q34" s="97">
        <v>2.5844880164125252E-2</v>
      </c>
      <c r="R34" s="97">
        <f>O34/'סכום נכסי הקרן'!$C$42</f>
        <v>4.7496977745543683E-3</v>
      </c>
    </row>
    <row r="35" spans="2:18" s="137" customFormat="1">
      <c r="B35" s="88" t="s">
        <v>304</v>
      </c>
      <c r="C35" s="86" t="s">
        <v>305</v>
      </c>
      <c r="D35" s="99" t="s">
        <v>132</v>
      </c>
      <c r="E35" s="86" t="s">
        <v>271</v>
      </c>
      <c r="F35" s="86"/>
      <c r="G35" s="86"/>
      <c r="H35" s="96">
        <v>4.7699999999938951</v>
      </c>
      <c r="I35" s="99" t="s">
        <v>176</v>
      </c>
      <c r="J35" s="100">
        <v>1.4999999999999999E-2</v>
      </c>
      <c r="K35" s="97">
        <v>1.5199999999967753E-2</v>
      </c>
      <c r="L35" s="96">
        <v>260343.8</v>
      </c>
      <c r="M35" s="98">
        <v>100.05</v>
      </c>
      <c r="N35" s="86"/>
      <c r="O35" s="96">
        <v>260.47396476699998</v>
      </c>
      <c r="P35" s="97">
        <v>6.996963833959854E-5</v>
      </c>
      <c r="Q35" s="97">
        <v>2.2820541403404506E-3</v>
      </c>
      <c r="R35" s="97">
        <f>O35/'סכום נכסי הקרן'!$C$42</f>
        <v>4.1938934918464457E-4</v>
      </c>
    </row>
    <row r="36" spans="2:18" s="137" customFormat="1">
      <c r="B36" s="88" t="s">
        <v>306</v>
      </c>
      <c r="C36" s="86" t="s">
        <v>307</v>
      </c>
      <c r="D36" s="99" t="s">
        <v>132</v>
      </c>
      <c r="E36" s="86" t="s">
        <v>271</v>
      </c>
      <c r="F36" s="86"/>
      <c r="G36" s="86"/>
      <c r="H36" s="96">
        <v>2.0699999999999528</v>
      </c>
      <c r="I36" s="99" t="s">
        <v>176</v>
      </c>
      <c r="J36" s="100">
        <v>5.0000000000000001E-3</v>
      </c>
      <c r="K36" s="97">
        <v>8.1999999999995288E-3</v>
      </c>
      <c r="L36" s="96">
        <v>6799864.9462780003</v>
      </c>
      <c r="M36" s="98">
        <v>99.79</v>
      </c>
      <c r="N36" s="86"/>
      <c r="O36" s="96">
        <v>6785.585518676</v>
      </c>
      <c r="P36" s="97">
        <v>6.4280759604544479E-4</v>
      </c>
      <c r="Q36" s="97">
        <v>5.9449601964559208E-2</v>
      </c>
      <c r="R36" s="97">
        <f>O36/'סכום נכסי הקרן'!$C$42</f>
        <v>1.0925476936091916E-2</v>
      </c>
    </row>
    <row r="37" spans="2:18" s="137" customFormat="1">
      <c r="B37" s="88" t="s">
        <v>308</v>
      </c>
      <c r="C37" s="86" t="s">
        <v>309</v>
      </c>
      <c r="D37" s="99" t="s">
        <v>132</v>
      </c>
      <c r="E37" s="86" t="s">
        <v>271</v>
      </c>
      <c r="F37" s="86"/>
      <c r="G37" s="86"/>
      <c r="H37" s="96">
        <v>2.8099999999998411</v>
      </c>
      <c r="I37" s="99" t="s">
        <v>176</v>
      </c>
      <c r="J37" s="100">
        <v>5.5E-2</v>
      </c>
      <c r="K37" s="97">
        <v>1.0499999999999215E-2</v>
      </c>
      <c r="L37" s="96">
        <v>5898830.3046890013</v>
      </c>
      <c r="M37" s="98">
        <v>118.47</v>
      </c>
      <c r="N37" s="86"/>
      <c r="O37" s="96">
        <v>6988.3440680309996</v>
      </c>
      <c r="P37" s="97">
        <v>3.2849197769428489E-4</v>
      </c>
      <c r="Q37" s="97">
        <v>6.1226002102895118E-2</v>
      </c>
      <c r="R37" s="97">
        <f>O37/'סכום נכסי הקרן'!$C$42</f>
        <v>1.1251938646503862E-2</v>
      </c>
    </row>
    <row r="38" spans="2:18" s="137" customFormat="1">
      <c r="B38" s="88" t="s">
        <v>310</v>
      </c>
      <c r="C38" s="86" t="s">
        <v>311</v>
      </c>
      <c r="D38" s="99" t="s">
        <v>132</v>
      </c>
      <c r="E38" s="86" t="s">
        <v>271</v>
      </c>
      <c r="F38" s="86"/>
      <c r="G38" s="86"/>
      <c r="H38" s="96">
        <v>14.530000000000845</v>
      </c>
      <c r="I38" s="99" t="s">
        <v>176</v>
      </c>
      <c r="J38" s="100">
        <v>5.5E-2</v>
      </c>
      <c r="K38" s="97">
        <v>3.1800000000000994E-2</v>
      </c>
      <c r="L38" s="96">
        <v>4368152.2636500001</v>
      </c>
      <c r="M38" s="98">
        <v>142.68</v>
      </c>
      <c r="N38" s="86"/>
      <c r="O38" s="96">
        <v>6232.4794403410006</v>
      </c>
      <c r="P38" s="97">
        <v>2.3891061125676057E-4</v>
      </c>
      <c r="Q38" s="97">
        <v>5.4603750989622279E-2</v>
      </c>
      <c r="R38" s="97">
        <f>O38/'סכום נכסי הקרן'!$C$42</f>
        <v>1.0034920375360457E-2</v>
      </c>
    </row>
    <row r="39" spans="2:18" s="137" customFormat="1">
      <c r="B39" s="88" t="s">
        <v>312</v>
      </c>
      <c r="C39" s="86" t="s">
        <v>313</v>
      </c>
      <c r="D39" s="99" t="s">
        <v>132</v>
      </c>
      <c r="E39" s="86" t="s">
        <v>271</v>
      </c>
      <c r="F39" s="86"/>
      <c r="G39" s="86"/>
      <c r="H39" s="96">
        <v>3.8799999999996353</v>
      </c>
      <c r="I39" s="99" t="s">
        <v>176</v>
      </c>
      <c r="J39" s="100">
        <v>4.2500000000000003E-2</v>
      </c>
      <c r="K39" s="97">
        <v>1.3299999999997876E-2</v>
      </c>
      <c r="L39" s="96">
        <v>1429112.882008</v>
      </c>
      <c r="M39" s="98">
        <v>115.2</v>
      </c>
      <c r="N39" s="86"/>
      <c r="O39" s="96">
        <v>1646.3379954949999</v>
      </c>
      <c r="P39" s="97">
        <v>7.9767274001621601E-5</v>
      </c>
      <c r="Q39" s="97">
        <v>1.4423830966676134E-2</v>
      </c>
      <c r="R39" s="97">
        <f>O39/'סכום נכסי הקרן'!$C$42</f>
        <v>2.6507701876701184E-3</v>
      </c>
    </row>
    <row r="40" spans="2:18" s="137" customFormat="1">
      <c r="B40" s="88" t="s">
        <v>314</v>
      </c>
      <c r="C40" s="86" t="s">
        <v>315</v>
      </c>
      <c r="D40" s="99" t="s">
        <v>132</v>
      </c>
      <c r="E40" s="86" t="s">
        <v>271</v>
      </c>
      <c r="F40" s="86"/>
      <c r="G40" s="86"/>
      <c r="H40" s="96">
        <v>7.5700000000002508</v>
      </c>
      <c r="I40" s="99" t="s">
        <v>176</v>
      </c>
      <c r="J40" s="100">
        <v>0.02</v>
      </c>
      <c r="K40" s="97">
        <v>2.1000000000000799E-2</v>
      </c>
      <c r="L40" s="96">
        <v>8695465.7737569995</v>
      </c>
      <c r="M40" s="98">
        <v>100.77</v>
      </c>
      <c r="N40" s="86"/>
      <c r="O40" s="96">
        <v>8762.4207529329997</v>
      </c>
      <c r="P40" s="97">
        <v>6.0959763105544317E-4</v>
      </c>
      <c r="Q40" s="97">
        <v>7.6768972194679846E-2</v>
      </c>
      <c r="R40" s="97">
        <f>O40/'סכום נכסי הקרן'!$C$42</f>
        <v>1.4108381005149008E-2</v>
      </c>
    </row>
    <row r="41" spans="2:18" s="137" customFormat="1">
      <c r="B41" s="88" t="s">
        <v>316</v>
      </c>
      <c r="C41" s="86" t="s">
        <v>317</v>
      </c>
      <c r="D41" s="99" t="s">
        <v>132</v>
      </c>
      <c r="E41" s="86" t="s">
        <v>271</v>
      </c>
      <c r="F41" s="86"/>
      <c r="G41" s="86"/>
      <c r="H41" s="96">
        <v>2.299999999999796</v>
      </c>
      <c r="I41" s="99" t="s">
        <v>176</v>
      </c>
      <c r="J41" s="100">
        <v>0.01</v>
      </c>
      <c r="K41" s="97">
        <v>8.7000000000002058E-3</v>
      </c>
      <c r="L41" s="96">
        <v>5334834.5351160001</v>
      </c>
      <c r="M41" s="98">
        <v>100.97</v>
      </c>
      <c r="N41" s="86"/>
      <c r="O41" s="96">
        <v>5386.5826671469995</v>
      </c>
      <c r="P41" s="97">
        <v>3.6631282348990153E-4</v>
      </c>
      <c r="Q41" s="97">
        <v>4.719271382398936E-2</v>
      </c>
      <c r="R41" s="97">
        <f>O41/'סכום נכסי הקרן'!$C$42</f>
        <v>8.672941271212509E-3</v>
      </c>
    </row>
    <row r="42" spans="2:18" s="137" customFormat="1">
      <c r="B42" s="88" t="s">
        <v>318</v>
      </c>
      <c r="C42" s="86" t="s">
        <v>319</v>
      </c>
      <c r="D42" s="99" t="s">
        <v>132</v>
      </c>
      <c r="E42" s="86" t="s">
        <v>271</v>
      </c>
      <c r="F42" s="86"/>
      <c r="G42" s="86"/>
      <c r="H42" s="96">
        <v>6.3200000000005927</v>
      </c>
      <c r="I42" s="99" t="s">
        <v>176</v>
      </c>
      <c r="J42" s="100">
        <v>1.7500000000000002E-2</v>
      </c>
      <c r="K42" s="97">
        <v>1.8700000000000699E-2</v>
      </c>
      <c r="L42" s="96">
        <v>5746854.2408140004</v>
      </c>
      <c r="M42" s="98">
        <v>99.85</v>
      </c>
      <c r="N42" s="86"/>
      <c r="O42" s="96">
        <v>5738.2337311800002</v>
      </c>
      <c r="P42" s="97">
        <v>3.1257933612785369E-4</v>
      </c>
      <c r="Q42" s="97">
        <v>5.0273585140051508E-2</v>
      </c>
      <c r="R42" s="97">
        <f>O42/'סכום נכסי הקרן'!$C$42</f>
        <v>9.2391349444144021E-3</v>
      </c>
    </row>
    <row r="43" spans="2:18" s="137" customFormat="1">
      <c r="B43" s="88" t="s">
        <v>320</v>
      </c>
      <c r="C43" s="86" t="s">
        <v>321</v>
      </c>
      <c r="D43" s="99" t="s">
        <v>132</v>
      </c>
      <c r="E43" s="86" t="s">
        <v>271</v>
      </c>
      <c r="F43" s="86"/>
      <c r="G43" s="86"/>
      <c r="H43" s="96">
        <v>8.8100000000002332</v>
      </c>
      <c r="I43" s="99" t="s">
        <v>176</v>
      </c>
      <c r="J43" s="100">
        <v>2.2499999999999999E-2</v>
      </c>
      <c r="K43" s="97">
        <v>2.2900000000001731E-2</v>
      </c>
      <c r="L43" s="96">
        <v>4669817.9818559997</v>
      </c>
      <c r="M43" s="98">
        <v>100.24</v>
      </c>
      <c r="N43" s="86"/>
      <c r="O43" s="96">
        <v>4681.025698511</v>
      </c>
      <c r="P43" s="97">
        <v>7.6234520595240129E-4</v>
      </c>
      <c r="Q43" s="97">
        <v>4.1011216172344482E-2</v>
      </c>
      <c r="R43" s="97">
        <f>O43/'סכום נכסי הקרן'!$C$42</f>
        <v>7.5369234041153706E-3</v>
      </c>
    </row>
    <row r="44" spans="2:18" s="137" customFormat="1">
      <c r="B44" s="88" t="s">
        <v>322</v>
      </c>
      <c r="C44" s="86" t="s">
        <v>323</v>
      </c>
      <c r="D44" s="99" t="s">
        <v>132</v>
      </c>
      <c r="E44" s="86" t="s">
        <v>271</v>
      </c>
      <c r="F44" s="86"/>
      <c r="G44" s="86"/>
      <c r="H44" s="96">
        <v>1.0399999999999021</v>
      </c>
      <c r="I44" s="99" t="s">
        <v>176</v>
      </c>
      <c r="J44" s="100">
        <v>0.05</v>
      </c>
      <c r="K44" s="97">
        <v>5.5999999999996443E-3</v>
      </c>
      <c r="L44" s="96">
        <v>4114480.8085989999</v>
      </c>
      <c r="M44" s="98">
        <v>109.37</v>
      </c>
      <c r="N44" s="86"/>
      <c r="O44" s="96">
        <v>4500.0077618610003</v>
      </c>
      <c r="P44" s="97">
        <v>2.2229418221341097E-4</v>
      </c>
      <c r="Q44" s="97">
        <v>3.9425289025354811E-2</v>
      </c>
      <c r="R44" s="97">
        <f>O44/'סכום נכסי הקרן'!$C$42</f>
        <v>7.2454662724580855E-3</v>
      </c>
    </row>
    <row r="45" spans="2:18" s="137" customFormat="1">
      <c r="B45" s="139"/>
    </row>
    <row r="46" spans="2:18" s="137" customFormat="1">
      <c r="B46" s="139"/>
    </row>
    <row r="47" spans="2:18" s="137" customFormat="1">
      <c r="B47" s="139"/>
    </row>
    <row r="48" spans="2:18" s="137" customFormat="1">
      <c r="B48" s="140" t="s">
        <v>123</v>
      </c>
      <c r="C48" s="138"/>
      <c r="D48" s="138"/>
    </row>
    <row r="49" spans="2:4" s="137" customFormat="1">
      <c r="B49" s="140" t="s">
        <v>248</v>
      </c>
      <c r="C49" s="138"/>
      <c r="D49" s="138"/>
    </row>
    <row r="50" spans="2:4" s="137" customFormat="1">
      <c r="B50" s="160" t="s">
        <v>256</v>
      </c>
      <c r="C50" s="160"/>
      <c r="D50" s="160"/>
    </row>
    <row r="51" spans="2:4" s="137" customFormat="1">
      <c r="B51" s="139"/>
    </row>
    <row r="52" spans="2:4" s="137" customFormat="1">
      <c r="B52" s="139"/>
    </row>
    <row r="53" spans="2:4" s="137" customFormat="1">
      <c r="B53" s="139"/>
    </row>
    <row r="54" spans="2:4" s="137" customFormat="1">
      <c r="B54" s="139"/>
    </row>
    <row r="55" spans="2:4" s="137" customFormat="1">
      <c r="B55" s="139"/>
    </row>
    <row r="56" spans="2:4" s="137" customFormat="1">
      <c r="B56" s="139"/>
    </row>
    <row r="57" spans="2:4" s="137" customFormat="1">
      <c r="B57" s="139"/>
    </row>
    <row r="58" spans="2:4" s="137" customFormat="1">
      <c r="B58" s="139"/>
    </row>
    <row r="59" spans="2:4" s="137" customFormat="1">
      <c r="B59" s="139"/>
    </row>
    <row r="60" spans="2:4" s="137" customFormat="1">
      <c r="B60" s="139"/>
    </row>
    <row r="61" spans="2:4" s="137" customFormat="1">
      <c r="B61" s="139"/>
    </row>
    <row r="62" spans="2:4" s="137" customFormat="1">
      <c r="B62" s="139"/>
    </row>
    <row r="63" spans="2:4" s="137" customFormat="1">
      <c r="B63" s="139"/>
    </row>
    <row r="64" spans="2:4" s="137" customFormat="1">
      <c r="B64" s="139"/>
    </row>
    <row r="65" spans="2:2" s="137" customFormat="1">
      <c r="B65" s="139"/>
    </row>
    <row r="66" spans="2:2" s="137" customFormat="1">
      <c r="B66" s="139"/>
    </row>
    <row r="67" spans="2:2" s="137" customFormat="1">
      <c r="B67" s="139"/>
    </row>
    <row r="68" spans="2:2" s="137" customFormat="1">
      <c r="B68" s="139"/>
    </row>
    <row r="69" spans="2:2" s="137" customFormat="1">
      <c r="B69" s="139"/>
    </row>
    <row r="70" spans="2:2" s="137" customFormat="1">
      <c r="B70" s="139"/>
    </row>
    <row r="71" spans="2:2" s="137" customFormat="1">
      <c r="B71" s="139"/>
    </row>
    <row r="72" spans="2:2" s="137" customFormat="1">
      <c r="B72" s="139"/>
    </row>
    <row r="73" spans="2:2" s="137" customFormat="1">
      <c r="B73" s="139"/>
    </row>
    <row r="74" spans="2:2" s="137" customFormat="1">
      <c r="B74" s="139"/>
    </row>
    <row r="75" spans="2:2" s="137" customFormat="1">
      <c r="B75" s="139"/>
    </row>
    <row r="76" spans="2:2" s="137" customFormat="1">
      <c r="B76" s="139"/>
    </row>
    <row r="77" spans="2:2" s="137" customFormat="1">
      <c r="B77" s="139"/>
    </row>
    <row r="78" spans="2:2" s="137" customFormat="1">
      <c r="B78" s="139"/>
    </row>
    <row r="79" spans="2:2" s="137" customFormat="1">
      <c r="B79" s="139"/>
    </row>
    <row r="80" spans="2:2" s="137" customFormat="1">
      <c r="B80" s="139"/>
    </row>
    <row r="81" spans="2:4" s="137" customFormat="1">
      <c r="B81" s="139"/>
    </row>
    <row r="82" spans="2:4" s="137" customFormat="1">
      <c r="B82" s="139"/>
    </row>
    <row r="83" spans="2:4" s="137" customFormat="1">
      <c r="B83" s="139"/>
    </row>
    <row r="84" spans="2:4" s="137" customFormat="1">
      <c r="B84" s="139"/>
    </row>
    <row r="85" spans="2:4" s="137" customFormat="1">
      <c r="B85" s="139"/>
    </row>
    <row r="86" spans="2:4" s="137" customFormat="1">
      <c r="B86" s="139"/>
    </row>
    <row r="87" spans="2:4" s="137" customFormat="1">
      <c r="B87" s="139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191</v>
      </c>
      <c r="C1" s="80" t="s" vm="1">
        <v>266</v>
      </c>
    </row>
    <row r="2" spans="2:67">
      <c r="B2" s="58" t="s">
        <v>190</v>
      </c>
      <c r="C2" s="80" t="s">
        <v>267</v>
      </c>
    </row>
    <row r="3" spans="2:67">
      <c r="B3" s="58" t="s">
        <v>192</v>
      </c>
      <c r="C3" s="80" t="s">
        <v>268</v>
      </c>
    </row>
    <row r="4" spans="2:67">
      <c r="B4" s="58" t="s">
        <v>193</v>
      </c>
      <c r="C4" s="80">
        <v>2145</v>
      </c>
    </row>
    <row r="6" spans="2:67" ht="26.25" customHeight="1">
      <c r="B6" s="157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7" t="s">
        <v>97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5"/>
      <c r="BJ7" s="3"/>
      <c r="BO7" s="3"/>
    </row>
    <row r="8" spans="2:67" s="3" customFormat="1" ht="78.75">
      <c r="B8" s="39" t="s">
        <v>126</v>
      </c>
      <c r="C8" s="14" t="s">
        <v>48</v>
      </c>
      <c r="D8" s="14" t="s">
        <v>131</v>
      </c>
      <c r="E8" s="14" t="s">
        <v>237</v>
      </c>
      <c r="F8" s="14" t="s">
        <v>128</v>
      </c>
      <c r="G8" s="14" t="s">
        <v>70</v>
      </c>
      <c r="H8" s="14" t="s">
        <v>15</v>
      </c>
      <c r="I8" s="14" t="s">
        <v>71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250</v>
      </c>
      <c r="P8" s="14" t="s">
        <v>249</v>
      </c>
      <c r="Q8" s="14" t="s">
        <v>67</v>
      </c>
      <c r="R8" s="14" t="s">
        <v>64</v>
      </c>
      <c r="S8" s="14" t="s">
        <v>194</v>
      </c>
      <c r="T8" s="40" t="s">
        <v>196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257</v>
      </c>
      <c r="P9" s="17"/>
      <c r="Q9" s="17" t="s">
        <v>253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7" t="s">
        <v>197</v>
      </c>
      <c r="T10" s="75" t="s">
        <v>238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265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256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30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8" style="1" bestFit="1" customWidth="1"/>
    <col min="14" max="14" width="9.1406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8" t="s">
        <v>191</v>
      </c>
      <c r="C1" s="80" t="s" vm="1">
        <v>266</v>
      </c>
    </row>
    <row r="2" spans="2:57">
      <c r="B2" s="58" t="s">
        <v>190</v>
      </c>
      <c r="C2" s="80" t="s">
        <v>267</v>
      </c>
    </row>
    <row r="3" spans="2:57">
      <c r="B3" s="58" t="s">
        <v>192</v>
      </c>
      <c r="C3" s="80" t="s">
        <v>268</v>
      </c>
    </row>
    <row r="4" spans="2:57">
      <c r="B4" s="58" t="s">
        <v>193</v>
      </c>
      <c r="C4" s="80">
        <v>2145</v>
      </c>
    </row>
    <row r="6" spans="2:57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57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E7" s="3"/>
    </row>
    <row r="8" spans="2:57" s="3" customFormat="1" ht="78.75">
      <c r="B8" s="23" t="s">
        <v>126</v>
      </c>
      <c r="C8" s="31" t="s">
        <v>48</v>
      </c>
      <c r="D8" s="31" t="s">
        <v>131</v>
      </c>
      <c r="E8" s="31" t="s">
        <v>237</v>
      </c>
      <c r="F8" s="31" t="s">
        <v>128</v>
      </c>
      <c r="G8" s="31" t="s">
        <v>70</v>
      </c>
      <c r="H8" s="31" t="s">
        <v>15</v>
      </c>
      <c r="I8" s="31" t="s">
        <v>71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250</v>
      </c>
      <c r="P8" s="31" t="s">
        <v>249</v>
      </c>
      <c r="Q8" s="31" t="s">
        <v>264</v>
      </c>
      <c r="R8" s="31" t="s">
        <v>67</v>
      </c>
      <c r="S8" s="14" t="s">
        <v>64</v>
      </c>
      <c r="T8" s="31" t="s">
        <v>194</v>
      </c>
      <c r="U8" s="15" t="s">
        <v>196</v>
      </c>
      <c r="V8" s="1"/>
      <c r="BA8" s="1"/>
      <c r="BB8" s="1"/>
    </row>
    <row r="9" spans="2:5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257</v>
      </c>
      <c r="P9" s="33"/>
      <c r="Q9" s="17" t="s">
        <v>253</v>
      </c>
      <c r="R9" s="33" t="s">
        <v>253</v>
      </c>
      <c r="S9" s="17" t="s">
        <v>20</v>
      </c>
      <c r="T9" s="33" t="s">
        <v>253</v>
      </c>
      <c r="U9" s="18" t="s">
        <v>20</v>
      </c>
      <c r="AZ9" s="1"/>
      <c r="BA9" s="1"/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124</v>
      </c>
      <c r="R10" s="20" t="s">
        <v>125</v>
      </c>
      <c r="S10" s="20" t="s">
        <v>197</v>
      </c>
      <c r="T10" s="21" t="s">
        <v>238</v>
      </c>
      <c r="U10" s="21" t="s">
        <v>259</v>
      </c>
      <c r="V10" s="5"/>
      <c r="AZ10" s="1"/>
      <c r="BA10" s="3"/>
      <c r="BB10" s="1"/>
    </row>
    <row r="11" spans="2:57" s="136" customFormat="1" ht="18" customHeight="1">
      <c r="B11" s="81" t="s">
        <v>34</v>
      </c>
      <c r="C11" s="82"/>
      <c r="D11" s="82"/>
      <c r="E11" s="82"/>
      <c r="F11" s="82"/>
      <c r="G11" s="82"/>
      <c r="H11" s="82"/>
      <c r="I11" s="82"/>
      <c r="J11" s="82"/>
      <c r="K11" s="90">
        <v>4.0592337401071346</v>
      </c>
      <c r="L11" s="82"/>
      <c r="M11" s="82"/>
      <c r="N11" s="105">
        <v>2.5336447961491856E-2</v>
      </c>
      <c r="O11" s="90"/>
      <c r="P11" s="92"/>
      <c r="Q11" s="90">
        <f>Q12</f>
        <v>614.4660456651003</v>
      </c>
      <c r="R11" s="90">
        <v>120302.88867638592</v>
      </c>
      <c r="S11" s="82"/>
      <c r="T11" s="91">
        <v>1</v>
      </c>
      <c r="U11" s="91">
        <f>R11/'סכום נכסי הקרן'!$C$42</f>
        <v>0.1936997819807223</v>
      </c>
      <c r="V11" s="142"/>
      <c r="AZ11" s="137"/>
      <c r="BA11" s="143"/>
      <c r="BB11" s="137"/>
      <c r="BE11" s="137"/>
    </row>
    <row r="12" spans="2:57" s="137" customFormat="1">
      <c r="B12" s="83" t="s">
        <v>245</v>
      </c>
      <c r="C12" s="84"/>
      <c r="D12" s="84"/>
      <c r="E12" s="84"/>
      <c r="F12" s="84"/>
      <c r="G12" s="84"/>
      <c r="H12" s="84"/>
      <c r="I12" s="84"/>
      <c r="J12" s="84"/>
      <c r="K12" s="93">
        <v>4.0592337401071346</v>
      </c>
      <c r="L12" s="84"/>
      <c r="M12" s="84"/>
      <c r="N12" s="106">
        <v>2.5336447961491856E-2</v>
      </c>
      <c r="O12" s="93"/>
      <c r="P12" s="95"/>
      <c r="Q12" s="93">
        <f>Q13+Q168</f>
        <v>614.4660456651003</v>
      </c>
      <c r="R12" s="93">
        <v>120302.88867638592</v>
      </c>
      <c r="S12" s="84"/>
      <c r="T12" s="94">
        <v>1</v>
      </c>
      <c r="U12" s="94">
        <f>R12/'סכום נכסי הקרן'!$C$42</f>
        <v>0.1936997819807223</v>
      </c>
      <c r="BA12" s="143"/>
    </row>
    <row r="13" spans="2:57" s="137" customFormat="1" ht="20.25">
      <c r="B13" s="104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4.0740676890711205</v>
      </c>
      <c r="L13" s="84"/>
      <c r="M13" s="84"/>
      <c r="N13" s="106">
        <v>2.3353106024875787E-2</v>
      </c>
      <c r="O13" s="93"/>
      <c r="P13" s="95"/>
      <c r="Q13" s="93">
        <f>SUM(Q14:Q166)</f>
        <v>575.178973494454</v>
      </c>
      <c r="R13" s="93">
        <v>92217.602174396947</v>
      </c>
      <c r="S13" s="84"/>
      <c r="T13" s="94">
        <v>0.76654520260491643</v>
      </c>
      <c r="U13" s="94">
        <f>R13/'סכום נכסי הקרן'!$C$42</f>
        <v>0.14847963862294092</v>
      </c>
      <c r="BA13" s="136"/>
    </row>
    <row r="14" spans="2:57" s="137" customFormat="1">
      <c r="B14" s="89" t="s">
        <v>324</v>
      </c>
      <c r="C14" s="86" t="s">
        <v>325</v>
      </c>
      <c r="D14" s="99" t="s">
        <v>132</v>
      </c>
      <c r="E14" s="99" t="s">
        <v>326</v>
      </c>
      <c r="F14" s="86" t="s">
        <v>327</v>
      </c>
      <c r="G14" s="99" t="s">
        <v>328</v>
      </c>
      <c r="H14" s="86" t="s">
        <v>329</v>
      </c>
      <c r="I14" s="86" t="s">
        <v>172</v>
      </c>
      <c r="J14" s="86"/>
      <c r="K14" s="96">
        <v>1.4899999999999531</v>
      </c>
      <c r="L14" s="99" t="s">
        <v>176</v>
      </c>
      <c r="M14" s="100">
        <v>5.8999999999999999E-3</v>
      </c>
      <c r="N14" s="100">
        <v>2.7000000000000361E-3</v>
      </c>
      <c r="O14" s="96">
        <v>2750481.9227920002</v>
      </c>
      <c r="P14" s="98">
        <v>100.97</v>
      </c>
      <c r="Q14" s="86"/>
      <c r="R14" s="96">
        <v>2777.1616067370001</v>
      </c>
      <c r="S14" s="97">
        <v>5.1524992882217083E-4</v>
      </c>
      <c r="T14" s="97">
        <v>2.3084745821919113E-2</v>
      </c>
      <c r="U14" s="97">
        <f>R14/'סכום נכסי הקרן'!$C$42</f>
        <v>4.4715102327861226E-3</v>
      </c>
    </row>
    <row r="15" spans="2:57" s="137" customFormat="1">
      <c r="B15" s="89" t="s">
        <v>330</v>
      </c>
      <c r="C15" s="86" t="s">
        <v>331</v>
      </c>
      <c r="D15" s="99" t="s">
        <v>132</v>
      </c>
      <c r="E15" s="99" t="s">
        <v>326</v>
      </c>
      <c r="F15" s="86" t="s">
        <v>327</v>
      </c>
      <c r="G15" s="99" t="s">
        <v>328</v>
      </c>
      <c r="H15" s="86" t="s">
        <v>329</v>
      </c>
      <c r="I15" s="86" t="s">
        <v>172</v>
      </c>
      <c r="J15" s="86"/>
      <c r="K15" s="96">
        <v>6.3199999999997596</v>
      </c>
      <c r="L15" s="99" t="s">
        <v>176</v>
      </c>
      <c r="M15" s="100">
        <v>8.3000000000000001E-3</v>
      </c>
      <c r="N15" s="100">
        <v>1.1299999999999397E-2</v>
      </c>
      <c r="O15" s="96">
        <v>841348.51346599997</v>
      </c>
      <c r="P15" s="98">
        <v>98.84</v>
      </c>
      <c r="Q15" s="86"/>
      <c r="R15" s="96">
        <v>831.58883968500004</v>
      </c>
      <c r="S15" s="97">
        <v>6.5425205367621324E-4</v>
      </c>
      <c r="T15" s="97">
        <v>6.9124594499303275E-3</v>
      </c>
      <c r="U15" s="97">
        <f>R15/'סכום נכסי הקרן'!$C$42</f>
        <v>1.3389418884020882E-3</v>
      </c>
    </row>
    <row r="16" spans="2:57" s="137" customFormat="1">
      <c r="B16" s="89" t="s">
        <v>332</v>
      </c>
      <c r="C16" s="86" t="s">
        <v>333</v>
      </c>
      <c r="D16" s="99" t="s">
        <v>132</v>
      </c>
      <c r="E16" s="99" t="s">
        <v>326</v>
      </c>
      <c r="F16" s="86" t="s">
        <v>334</v>
      </c>
      <c r="G16" s="99" t="s">
        <v>328</v>
      </c>
      <c r="H16" s="86" t="s">
        <v>329</v>
      </c>
      <c r="I16" s="86" t="s">
        <v>172</v>
      </c>
      <c r="J16" s="86"/>
      <c r="K16" s="96">
        <v>2.4800000000006257</v>
      </c>
      <c r="L16" s="99" t="s">
        <v>176</v>
      </c>
      <c r="M16" s="100">
        <v>0.04</v>
      </c>
      <c r="N16" s="100">
        <v>3.4999999999985108E-3</v>
      </c>
      <c r="O16" s="96">
        <v>1188171.652552</v>
      </c>
      <c r="P16" s="98">
        <v>113.05</v>
      </c>
      <c r="Q16" s="86"/>
      <c r="R16" s="96">
        <v>1343.2280380919999</v>
      </c>
      <c r="S16" s="97">
        <v>5.735260639360215E-4</v>
      </c>
      <c r="T16" s="97">
        <v>1.1165384745708606E-2</v>
      </c>
      <c r="U16" s="97">
        <f>R16/'סכום נכסי הקרן'!$C$42</f>
        <v>2.1627325909746396E-3</v>
      </c>
    </row>
    <row r="17" spans="2:52" s="137" customFormat="1" ht="20.25">
      <c r="B17" s="89" t="s">
        <v>335</v>
      </c>
      <c r="C17" s="86" t="s">
        <v>336</v>
      </c>
      <c r="D17" s="99" t="s">
        <v>132</v>
      </c>
      <c r="E17" s="99" t="s">
        <v>326</v>
      </c>
      <c r="F17" s="86" t="s">
        <v>334</v>
      </c>
      <c r="G17" s="99" t="s">
        <v>328</v>
      </c>
      <c r="H17" s="86" t="s">
        <v>329</v>
      </c>
      <c r="I17" s="86" t="s">
        <v>172</v>
      </c>
      <c r="J17" s="86"/>
      <c r="K17" s="96">
        <v>3.6799999999991613</v>
      </c>
      <c r="L17" s="99" t="s">
        <v>176</v>
      </c>
      <c r="M17" s="100">
        <v>9.8999999999999991E-3</v>
      </c>
      <c r="N17" s="100">
        <v>5.7999999999978468E-3</v>
      </c>
      <c r="O17" s="96">
        <v>1714073.5303249999</v>
      </c>
      <c r="P17" s="98">
        <v>102.98</v>
      </c>
      <c r="Q17" s="86"/>
      <c r="R17" s="96">
        <v>1765.152921461</v>
      </c>
      <c r="S17" s="97">
        <v>5.6872766755511339E-4</v>
      </c>
      <c r="T17" s="97">
        <v>1.4672573043605388E-2</v>
      </c>
      <c r="U17" s="97">
        <f>R17/'סכום נכסי הקרן'!$C$42</f>
        <v>2.8420741996425867E-3</v>
      </c>
      <c r="AZ17" s="136"/>
    </row>
    <row r="18" spans="2:52" s="137" customFormat="1">
      <c r="B18" s="89" t="s">
        <v>337</v>
      </c>
      <c r="C18" s="86" t="s">
        <v>338</v>
      </c>
      <c r="D18" s="99" t="s">
        <v>132</v>
      </c>
      <c r="E18" s="99" t="s">
        <v>326</v>
      </c>
      <c r="F18" s="86" t="s">
        <v>334</v>
      </c>
      <c r="G18" s="99" t="s">
        <v>328</v>
      </c>
      <c r="H18" s="86" t="s">
        <v>329</v>
      </c>
      <c r="I18" s="86" t="s">
        <v>172</v>
      </c>
      <c r="J18" s="86"/>
      <c r="K18" s="96">
        <v>5.6200000000014816</v>
      </c>
      <c r="L18" s="99" t="s">
        <v>176</v>
      </c>
      <c r="M18" s="100">
        <v>8.6E-3</v>
      </c>
      <c r="N18" s="100">
        <v>1.1300000000006185E-2</v>
      </c>
      <c r="O18" s="96">
        <v>1309016.86665</v>
      </c>
      <c r="P18" s="98">
        <v>100.03</v>
      </c>
      <c r="Q18" s="86"/>
      <c r="R18" s="96">
        <v>1309.4095603630001</v>
      </c>
      <c r="S18" s="97">
        <v>5.2332394240152619E-4</v>
      </c>
      <c r="T18" s="97">
        <v>1.088427364271613E-2</v>
      </c>
      <c r="U18" s="97">
        <f>R18/'סכום נכסי הקרן'!$C$42</f>
        <v>2.1082814316126367E-3</v>
      </c>
    </row>
    <row r="19" spans="2:52" s="137" customFormat="1">
      <c r="B19" s="89" t="s">
        <v>339</v>
      </c>
      <c r="C19" s="86" t="s">
        <v>340</v>
      </c>
      <c r="D19" s="99" t="s">
        <v>132</v>
      </c>
      <c r="E19" s="99" t="s">
        <v>326</v>
      </c>
      <c r="F19" s="86" t="s">
        <v>334</v>
      </c>
      <c r="G19" s="99" t="s">
        <v>328</v>
      </c>
      <c r="H19" s="86" t="s">
        <v>329</v>
      </c>
      <c r="I19" s="86" t="s">
        <v>172</v>
      </c>
      <c r="J19" s="86"/>
      <c r="K19" s="96">
        <v>8.3100000000778298</v>
      </c>
      <c r="L19" s="99" t="s">
        <v>176</v>
      </c>
      <c r="M19" s="100">
        <v>1.2199999999999999E-2</v>
      </c>
      <c r="N19" s="100">
        <v>1.6900000000047481E-2</v>
      </c>
      <c r="O19" s="96">
        <v>49548.5</v>
      </c>
      <c r="P19" s="98">
        <v>97.76</v>
      </c>
      <c r="Q19" s="86"/>
      <c r="R19" s="96">
        <v>48.438609933000002</v>
      </c>
      <c r="S19" s="97">
        <v>6.181138411792297E-5</v>
      </c>
      <c r="T19" s="97">
        <v>4.0263879334850872E-4</v>
      </c>
      <c r="U19" s="97">
        <f>R19/'סכום נכסי הקרן'!$C$42</f>
        <v>7.7991046488587251E-5</v>
      </c>
      <c r="AZ19" s="143"/>
    </row>
    <row r="20" spans="2:52" s="137" customFormat="1">
      <c r="B20" s="89" t="s">
        <v>341</v>
      </c>
      <c r="C20" s="86" t="s">
        <v>342</v>
      </c>
      <c r="D20" s="99" t="s">
        <v>132</v>
      </c>
      <c r="E20" s="99" t="s">
        <v>326</v>
      </c>
      <c r="F20" s="86" t="s">
        <v>334</v>
      </c>
      <c r="G20" s="99" t="s">
        <v>328</v>
      </c>
      <c r="H20" s="86" t="s">
        <v>329</v>
      </c>
      <c r="I20" s="86" t="s">
        <v>172</v>
      </c>
      <c r="J20" s="86"/>
      <c r="K20" s="96">
        <v>10.83000000000059</v>
      </c>
      <c r="L20" s="99" t="s">
        <v>176</v>
      </c>
      <c r="M20" s="100">
        <v>1.2199999999999999E-2</v>
      </c>
      <c r="N20" s="100">
        <v>1.0299999999994942E-2</v>
      </c>
      <c r="O20" s="96">
        <v>715106.7046709999</v>
      </c>
      <c r="P20" s="98">
        <v>102.26</v>
      </c>
      <c r="Q20" s="86"/>
      <c r="R20" s="96">
        <v>731.26811857899986</v>
      </c>
      <c r="S20" s="97">
        <v>1.0187764606162748E-3</v>
      </c>
      <c r="T20" s="97">
        <v>6.0785582675916194E-3</v>
      </c>
      <c r="U20" s="97">
        <f>R20/'סכום נכסי הקרן'!$C$42</f>
        <v>1.1774154111896138E-3</v>
      </c>
    </row>
    <row r="21" spans="2:52" s="137" customFormat="1">
      <c r="B21" s="89" t="s">
        <v>343</v>
      </c>
      <c r="C21" s="86" t="s">
        <v>344</v>
      </c>
      <c r="D21" s="99" t="s">
        <v>132</v>
      </c>
      <c r="E21" s="99" t="s">
        <v>326</v>
      </c>
      <c r="F21" s="86" t="s">
        <v>334</v>
      </c>
      <c r="G21" s="99" t="s">
        <v>328</v>
      </c>
      <c r="H21" s="86" t="s">
        <v>329</v>
      </c>
      <c r="I21" s="86" t="s">
        <v>172</v>
      </c>
      <c r="J21" s="86"/>
      <c r="K21" s="96">
        <v>5.9999999999711208E-2</v>
      </c>
      <c r="L21" s="99" t="s">
        <v>176</v>
      </c>
      <c r="M21" s="100">
        <v>2.58E-2</v>
      </c>
      <c r="N21" s="100">
        <v>5.4700000000013474E-2</v>
      </c>
      <c r="O21" s="96">
        <v>1176938.742666</v>
      </c>
      <c r="P21" s="98">
        <v>105.92</v>
      </c>
      <c r="Q21" s="86"/>
      <c r="R21" s="96">
        <v>1246.613526156</v>
      </c>
      <c r="S21" s="97">
        <v>4.3212788077275977E-4</v>
      </c>
      <c r="T21" s="97">
        <v>1.0362290879892197E-2</v>
      </c>
      <c r="U21" s="97">
        <f>R21/'סכום נכסי הקרן'!$C$42</f>
        <v>2.0071734842559458E-3</v>
      </c>
    </row>
    <row r="22" spans="2:52" s="137" customFormat="1">
      <c r="B22" s="89" t="s">
        <v>345</v>
      </c>
      <c r="C22" s="86" t="s">
        <v>346</v>
      </c>
      <c r="D22" s="99" t="s">
        <v>132</v>
      </c>
      <c r="E22" s="99" t="s">
        <v>326</v>
      </c>
      <c r="F22" s="86" t="s">
        <v>334</v>
      </c>
      <c r="G22" s="99" t="s">
        <v>328</v>
      </c>
      <c r="H22" s="86" t="s">
        <v>329</v>
      </c>
      <c r="I22" s="86" t="s">
        <v>172</v>
      </c>
      <c r="J22" s="86"/>
      <c r="K22" s="96">
        <v>1.6899999999969739</v>
      </c>
      <c r="L22" s="99" t="s">
        <v>176</v>
      </c>
      <c r="M22" s="100">
        <v>4.0999999999999995E-3</v>
      </c>
      <c r="N22" s="100">
        <v>3.5000000000020731E-3</v>
      </c>
      <c r="O22" s="96">
        <v>240717.88845500001</v>
      </c>
      <c r="P22" s="98">
        <v>100.22</v>
      </c>
      <c r="Q22" s="86"/>
      <c r="R22" s="96">
        <v>241.247463517</v>
      </c>
      <c r="S22" s="97">
        <v>1.9525523670548505E-4</v>
      </c>
      <c r="T22" s="97">
        <v>2.00533392149838E-3</v>
      </c>
      <c r="U22" s="97">
        <f>R22/'סכום נכסי הקרן'!$C$42</f>
        <v>3.8843274339278307E-4</v>
      </c>
    </row>
    <row r="23" spans="2:52" s="137" customFormat="1">
      <c r="B23" s="89" t="s">
        <v>347</v>
      </c>
      <c r="C23" s="86" t="s">
        <v>348</v>
      </c>
      <c r="D23" s="99" t="s">
        <v>132</v>
      </c>
      <c r="E23" s="99" t="s">
        <v>326</v>
      </c>
      <c r="F23" s="86" t="s">
        <v>334</v>
      </c>
      <c r="G23" s="99" t="s">
        <v>328</v>
      </c>
      <c r="H23" s="86" t="s">
        <v>329</v>
      </c>
      <c r="I23" s="86" t="s">
        <v>172</v>
      </c>
      <c r="J23" s="86"/>
      <c r="K23" s="96">
        <v>1.0800000000004033</v>
      </c>
      <c r="L23" s="99" t="s">
        <v>176</v>
      </c>
      <c r="M23" s="100">
        <v>6.4000000000000003E-3</v>
      </c>
      <c r="N23" s="100">
        <v>3.2999999999981013E-3</v>
      </c>
      <c r="O23" s="96">
        <v>1665366.7950259999</v>
      </c>
      <c r="P23" s="98">
        <v>101.21</v>
      </c>
      <c r="Q23" s="86"/>
      <c r="R23" s="96">
        <v>1685.517738904</v>
      </c>
      <c r="S23" s="97">
        <v>5.2867192736282551E-4</v>
      </c>
      <c r="T23" s="97">
        <v>1.4010617346338483E-2</v>
      </c>
      <c r="U23" s="97">
        <f>R23/'סכום נכסי הקרן'!$C$42</f>
        <v>2.7138535254010903E-3</v>
      </c>
    </row>
    <row r="24" spans="2:52" s="137" customFormat="1">
      <c r="B24" s="89" t="s">
        <v>349</v>
      </c>
      <c r="C24" s="86" t="s">
        <v>350</v>
      </c>
      <c r="D24" s="99" t="s">
        <v>132</v>
      </c>
      <c r="E24" s="99" t="s">
        <v>326</v>
      </c>
      <c r="F24" s="86" t="s">
        <v>351</v>
      </c>
      <c r="G24" s="99" t="s">
        <v>328</v>
      </c>
      <c r="H24" s="86" t="s">
        <v>329</v>
      </c>
      <c r="I24" s="86" t="s">
        <v>172</v>
      </c>
      <c r="J24" s="86"/>
      <c r="K24" s="96">
        <v>3.3200000000005683</v>
      </c>
      <c r="L24" s="99" t="s">
        <v>176</v>
      </c>
      <c r="M24" s="100">
        <v>0.05</v>
      </c>
      <c r="N24" s="100">
        <v>5.5000000000017266E-3</v>
      </c>
      <c r="O24" s="96">
        <v>2134984.5611060001</v>
      </c>
      <c r="P24" s="98">
        <v>122.05</v>
      </c>
      <c r="Q24" s="86"/>
      <c r="R24" s="96">
        <v>2605.7485957610002</v>
      </c>
      <c r="S24" s="97">
        <v>6.7742728110008644E-4</v>
      </c>
      <c r="T24" s="97">
        <v>2.1659900476458625E-2</v>
      </c>
      <c r="U24" s="97">
        <f>R24/'סכום נכסי הקרן'!$C$42</f>
        <v>4.1955180000141784E-3</v>
      </c>
    </row>
    <row r="25" spans="2:52" s="137" customFormat="1">
      <c r="B25" s="89" t="s">
        <v>352</v>
      </c>
      <c r="C25" s="86" t="s">
        <v>353</v>
      </c>
      <c r="D25" s="99" t="s">
        <v>132</v>
      </c>
      <c r="E25" s="99" t="s">
        <v>326</v>
      </c>
      <c r="F25" s="86" t="s">
        <v>351</v>
      </c>
      <c r="G25" s="99" t="s">
        <v>328</v>
      </c>
      <c r="H25" s="86" t="s">
        <v>329</v>
      </c>
      <c r="I25" s="86" t="s">
        <v>172</v>
      </c>
      <c r="J25" s="86"/>
      <c r="K25" s="96">
        <v>1.1999999999965396</v>
      </c>
      <c r="L25" s="99" t="s">
        <v>176</v>
      </c>
      <c r="M25" s="100">
        <v>1.6E-2</v>
      </c>
      <c r="N25" s="100">
        <v>2.999999999991349E-3</v>
      </c>
      <c r="O25" s="96">
        <v>113299.66691700001</v>
      </c>
      <c r="P25" s="98">
        <v>102.02</v>
      </c>
      <c r="Q25" s="86"/>
      <c r="R25" s="96">
        <v>115.588321447</v>
      </c>
      <c r="S25" s="97">
        <v>5.3972528502930849E-5</v>
      </c>
      <c r="T25" s="97">
        <v>9.6081085598810449E-4</v>
      </c>
      <c r="U25" s="97">
        <f>R25/'סכום נכסי הקרן'!$C$42</f>
        <v>1.8610885332960702E-4</v>
      </c>
    </row>
    <row r="26" spans="2:52" s="137" customFormat="1">
      <c r="B26" s="89" t="s">
        <v>354</v>
      </c>
      <c r="C26" s="86" t="s">
        <v>355</v>
      </c>
      <c r="D26" s="99" t="s">
        <v>132</v>
      </c>
      <c r="E26" s="99" t="s">
        <v>326</v>
      </c>
      <c r="F26" s="86" t="s">
        <v>351</v>
      </c>
      <c r="G26" s="99" t="s">
        <v>328</v>
      </c>
      <c r="H26" s="86" t="s">
        <v>329</v>
      </c>
      <c r="I26" s="86" t="s">
        <v>172</v>
      </c>
      <c r="J26" s="86"/>
      <c r="K26" s="96">
        <v>2.2100000000003086</v>
      </c>
      <c r="L26" s="99" t="s">
        <v>176</v>
      </c>
      <c r="M26" s="100">
        <v>6.9999999999999993E-3</v>
      </c>
      <c r="N26" s="100">
        <v>3.4000000000032672E-3</v>
      </c>
      <c r="O26" s="96">
        <v>1066924.5883750001</v>
      </c>
      <c r="P26" s="98">
        <v>103.28</v>
      </c>
      <c r="Q26" s="86"/>
      <c r="R26" s="96">
        <v>1101.9197917460001</v>
      </c>
      <c r="S26" s="97">
        <v>3.0015291955637021E-4</v>
      </c>
      <c r="T26" s="97">
        <v>9.1595455759184465E-3</v>
      </c>
      <c r="U26" s="97">
        <f>R26/'סכום נכסי הקרן'!$C$42</f>
        <v>1.7742019810978928E-3</v>
      </c>
    </row>
    <row r="27" spans="2:52" s="137" customFormat="1">
      <c r="B27" s="89" t="s">
        <v>356</v>
      </c>
      <c r="C27" s="86" t="s">
        <v>357</v>
      </c>
      <c r="D27" s="99" t="s">
        <v>132</v>
      </c>
      <c r="E27" s="99" t="s">
        <v>326</v>
      </c>
      <c r="F27" s="86" t="s">
        <v>351</v>
      </c>
      <c r="G27" s="99" t="s">
        <v>328</v>
      </c>
      <c r="H27" s="86" t="s">
        <v>329</v>
      </c>
      <c r="I27" s="86" t="s">
        <v>172</v>
      </c>
      <c r="J27" s="86"/>
      <c r="K27" s="96">
        <v>4.7099999999953939</v>
      </c>
      <c r="L27" s="99" t="s">
        <v>176</v>
      </c>
      <c r="M27" s="100">
        <v>6.0000000000000001E-3</v>
      </c>
      <c r="N27" s="100">
        <v>8.6000000000115203E-3</v>
      </c>
      <c r="O27" s="96">
        <v>173172.00750000001</v>
      </c>
      <c r="P27" s="98">
        <v>100.27</v>
      </c>
      <c r="Q27" s="86"/>
      <c r="R27" s="96">
        <v>173.63957087999998</v>
      </c>
      <c r="S27" s="97">
        <v>7.7860034979733794E-5</v>
      </c>
      <c r="T27" s="97">
        <v>1.4433532959220075E-3</v>
      </c>
      <c r="U27" s="97">
        <f>R27/'סכום נכסי הקרן'!$C$42</f>
        <v>2.7957721874124981E-4</v>
      </c>
    </row>
    <row r="28" spans="2:52" s="137" customFormat="1">
      <c r="B28" s="89" t="s">
        <v>358</v>
      </c>
      <c r="C28" s="86" t="s">
        <v>359</v>
      </c>
      <c r="D28" s="99" t="s">
        <v>132</v>
      </c>
      <c r="E28" s="99" t="s">
        <v>326</v>
      </c>
      <c r="F28" s="86" t="s">
        <v>351</v>
      </c>
      <c r="G28" s="99" t="s">
        <v>328</v>
      </c>
      <c r="H28" s="86" t="s">
        <v>329</v>
      </c>
      <c r="I28" s="86" t="s">
        <v>172</v>
      </c>
      <c r="J28" s="86"/>
      <c r="K28" s="96">
        <v>6.099999999999512</v>
      </c>
      <c r="L28" s="99" t="s">
        <v>176</v>
      </c>
      <c r="M28" s="100">
        <v>1.7500000000000002E-2</v>
      </c>
      <c r="N28" s="100">
        <v>1.2E-2</v>
      </c>
      <c r="O28" s="96">
        <v>990970</v>
      </c>
      <c r="P28" s="98">
        <v>103.17</v>
      </c>
      <c r="Q28" s="86"/>
      <c r="R28" s="96">
        <v>1022.383814305</v>
      </c>
      <c r="S28" s="97">
        <v>4.9505257157872603E-4</v>
      </c>
      <c r="T28" s="97">
        <v>8.4984145065311496E-3</v>
      </c>
      <c r="U28" s="97">
        <f>R28/'סכום נכסי הקרן'!$C$42</f>
        <v>1.6461410370968914E-3</v>
      </c>
    </row>
    <row r="29" spans="2:52" s="137" customFormat="1">
      <c r="B29" s="89" t="s">
        <v>360</v>
      </c>
      <c r="C29" s="86" t="s">
        <v>361</v>
      </c>
      <c r="D29" s="99" t="s">
        <v>132</v>
      </c>
      <c r="E29" s="99" t="s">
        <v>326</v>
      </c>
      <c r="F29" s="86" t="s">
        <v>362</v>
      </c>
      <c r="G29" s="99" t="s">
        <v>328</v>
      </c>
      <c r="H29" s="86" t="s">
        <v>363</v>
      </c>
      <c r="I29" s="86" t="s">
        <v>172</v>
      </c>
      <c r="J29" s="86"/>
      <c r="K29" s="96">
        <v>1.2399999999998883</v>
      </c>
      <c r="L29" s="99" t="s">
        <v>176</v>
      </c>
      <c r="M29" s="100">
        <v>8.0000000000000002E-3</v>
      </c>
      <c r="N29" s="100">
        <v>5.3000000000068296E-3</v>
      </c>
      <c r="O29" s="96">
        <v>697325.44352099998</v>
      </c>
      <c r="P29" s="98">
        <v>102.87</v>
      </c>
      <c r="Q29" s="86"/>
      <c r="R29" s="96">
        <v>717.33867026700011</v>
      </c>
      <c r="S29" s="97">
        <v>1.0818963035979148E-3</v>
      </c>
      <c r="T29" s="97">
        <v>5.9627717851118024E-3</v>
      </c>
      <c r="U29" s="97">
        <f>R29/'סכום נכסי הקרן'!$C$42</f>
        <v>1.1549875947769585E-3</v>
      </c>
    </row>
    <row r="30" spans="2:52" s="137" customFormat="1">
      <c r="B30" s="89" t="s">
        <v>364</v>
      </c>
      <c r="C30" s="86" t="s">
        <v>365</v>
      </c>
      <c r="D30" s="99" t="s">
        <v>132</v>
      </c>
      <c r="E30" s="99" t="s">
        <v>326</v>
      </c>
      <c r="F30" s="86" t="s">
        <v>327</v>
      </c>
      <c r="G30" s="99" t="s">
        <v>328</v>
      </c>
      <c r="H30" s="86" t="s">
        <v>363</v>
      </c>
      <c r="I30" s="86" t="s">
        <v>172</v>
      </c>
      <c r="J30" s="86"/>
      <c r="K30" s="96">
        <v>1.82999999999976</v>
      </c>
      <c r="L30" s="99" t="s">
        <v>176</v>
      </c>
      <c r="M30" s="100">
        <v>3.4000000000000002E-2</v>
      </c>
      <c r="N30" s="100">
        <v>3.0000000000026646E-3</v>
      </c>
      <c r="O30" s="96">
        <v>682247.07311399991</v>
      </c>
      <c r="P30" s="98">
        <v>110.02</v>
      </c>
      <c r="Q30" s="86"/>
      <c r="R30" s="96">
        <v>750.60823514600008</v>
      </c>
      <c r="S30" s="97">
        <v>3.6469271499536279E-4</v>
      </c>
      <c r="T30" s="97">
        <v>6.2393201310829028E-3</v>
      </c>
      <c r="U30" s="97">
        <f>R30/'סכום נכסי הקרן'!$C$42</f>
        <v>1.20855494909869E-3</v>
      </c>
    </row>
    <row r="31" spans="2:52" s="137" customFormat="1">
      <c r="B31" s="89" t="s">
        <v>366</v>
      </c>
      <c r="C31" s="86" t="s">
        <v>367</v>
      </c>
      <c r="D31" s="99" t="s">
        <v>132</v>
      </c>
      <c r="E31" s="99" t="s">
        <v>326</v>
      </c>
      <c r="F31" s="86" t="s">
        <v>334</v>
      </c>
      <c r="G31" s="99" t="s">
        <v>328</v>
      </c>
      <c r="H31" s="86" t="s">
        <v>363</v>
      </c>
      <c r="I31" s="86" t="s">
        <v>172</v>
      </c>
      <c r="J31" s="86"/>
      <c r="K31" s="96">
        <v>0.72000000000086384</v>
      </c>
      <c r="L31" s="99" t="s">
        <v>176</v>
      </c>
      <c r="M31" s="100">
        <v>0.03</v>
      </c>
      <c r="N31" s="100">
        <v>2.9999999999586109E-4</v>
      </c>
      <c r="O31" s="96">
        <v>504761.82825700002</v>
      </c>
      <c r="P31" s="98">
        <v>110.09</v>
      </c>
      <c r="Q31" s="86"/>
      <c r="R31" s="96">
        <v>555.69230514099991</v>
      </c>
      <c r="S31" s="97">
        <v>1.0515871422020833E-3</v>
      </c>
      <c r="T31" s="97">
        <v>4.6191102412828089E-3</v>
      </c>
      <c r="U31" s="97">
        <f>R31/'סכום נכסי הקרן'!$C$42</f>
        <v>8.9472064668140179E-4</v>
      </c>
    </row>
    <row r="32" spans="2:52" s="137" customFormat="1">
      <c r="B32" s="89" t="s">
        <v>368</v>
      </c>
      <c r="C32" s="86" t="s">
        <v>369</v>
      </c>
      <c r="D32" s="99" t="s">
        <v>132</v>
      </c>
      <c r="E32" s="99" t="s">
        <v>326</v>
      </c>
      <c r="F32" s="86" t="s">
        <v>370</v>
      </c>
      <c r="G32" s="99" t="s">
        <v>371</v>
      </c>
      <c r="H32" s="86" t="s">
        <v>363</v>
      </c>
      <c r="I32" s="86" t="s">
        <v>172</v>
      </c>
      <c r="J32" s="86"/>
      <c r="K32" s="96">
        <v>6.4499999999984654</v>
      </c>
      <c r="L32" s="99" t="s">
        <v>176</v>
      </c>
      <c r="M32" s="100">
        <v>8.3000000000000001E-3</v>
      </c>
      <c r="N32" s="100">
        <v>1.2499999999998434E-2</v>
      </c>
      <c r="O32" s="96">
        <v>1620644.4604089998</v>
      </c>
      <c r="P32" s="98">
        <v>98.51</v>
      </c>
      <c r="Q32" s="86"/>
      <c r="R32" s="96">
        <v>1596.496865781</v>
      </c>
      <c r="S32" s="97">
        <v>1.0582611849699168E-3</v>
      </c>
      <c r="T32" s="97">
        <v>1.3270644481992177E-2</v>
      </c>
      <c r="U32" s="97">
        <f>R32/'סכום נכסי הקרן'!$C$42</f>
        <v>2.5705209429055602E-3</v>
      </c>
    </row>
    <row r="33" spans="2:21" s="137" customFormat="1">
      <c r="B33" s="89" t="s">
        <v>372</v>
      </c>
      <c r="C33" s="86" t="s">
        <v>373</v>
      </c>
      <c r="D33" s="99" t="s">
        <v>132</v>
      </c>
      <c r="E33" s="99" t="s">
        <v>326</v>
      </c>
      <c r="F33" s="86" t="s">
        <v>370</v>
      </c>
      <c r="G33" s="99" t="s">
        <v>371</v>
      </c>
      <c r="H33" s="86" t="s">
        <v>363</v>
      </c>
      <c r="I33" s="86" t="s">
        <v>172</v>
      </c>
      <c r="J33" s="86"/>
      <c r="K33" s="96">
        <v>10.069999999983759</v>
      </c>
      <c r="L33" s="99" t="s">
        <v>176</v>
      </c>
      <c r="M33" s="100">
        <v>1.6500000000000001E-2</v>
      </c>
      <c r="N33" s="100">
        <v>2.0199999999989848E-2</v>
      </c>
      <c r="O33" s="96">
        <v>242223.69753999999</v>
      </c>
      <c r="P33" s="98">
        <v>97.61</v>
      </c>
      <c r="Q33" s="86"/>
      <c r="R33" s="96">
        <v>236.43455001199999</v>
      </c>
      <c r="S33" s="97">
        <v>5.7281566821562439E-4</v>
      </c>
      <c r="T33" s="97">
        <v>1.96532728859078E-3</v>
      </c>
      <c r="U33" s="97">
        <f>R33/'סכום נכסי הקרן'!$C$42</f>
        <v>3.806834673207982E-4</v>
      </c>
    </row>
    <row r="34" spans="2:21" s="137" customFormat="1">
      <c r="B34" s="89" t="s">
        <v>374</v>
      </c>
      <c r="C34" s="86" t="s">
        <v>375</v>
      </c>
      <c r="D34" s="99" t="s">
        <v>132</v>
      </c>
      <c r="E34" s="99" t="s">
        <v>326</v>
      </c>
      <c r="F34" s="86" t="s">
        <v>376</v>
      </c>
      <c r="G34" s="99" t="s">
        <v>377</v>
      </c>
      <c r="H34" s="86" t="s">
        <v>363</v>
      </c>
      <c r="I34" s="86" t="s">
        <v>378</v>
      </c>
      <c r="J34" s="86"/>
      <c r="K34" s="96">
        <v>3.1999999999984823</v>
      </c>
      <c r="L34" s="99" t="s">
        <v>176</v>
      </c>
      <c r="M34" s="100">
        <v>6.5000000000000006E-3</v>
      </c>
      <c r="N34" s="100">
        <v>6.3999999999944344E-3</v>
      </c>
      <c r="O34" s="96">
        <v>786948.57344199996</v>
      </c>
      <c r="P34" s="98">
        <v>100.47</v>
      </c>
      <c r="Q34" s="86"/>
      <c r="R34" s="96">
        <v>790.64725634600006</v>
      </c>
      <c r="S34" s="97">
        <v>7.4469069062273316E-4</v>
      </c>
      <c r="T34" s="97">
        <v>6.5721385832457997E-3</v>
      </c>
      <c r="U34" s="97">
        <f>R34/'סכום נכסי הקרן'!$C$42</f>
        <v>1.2730218107218044E-3</v>
      </c>
    </row>
    <row r="35" spans="2:21" s="137" customFormat="1">
      <c r="B35" s="89" t="s">
        <v>379</v>
      </c>
      <c r="C35" s="86" t="s">
        <v>380</v>
      </c>
      <c r="D35" s="99" t="s">
        <v>132</v>
      </c>
      <c r="E35" s="99" t="s">
        <v>326</v>
      </c>
      <c r="F35" s="86" t="s">
        <v>376</v>
      </c>
      <c r="G35" s="99" t="s">
        <v>377</v>
      </c>
      <c r="H35" s="86" t="s">
        <v>363</v>
      </c>
      <c r="I35" s="86" t="s">
        <v>378</v>
      </c>
      <c r="J35" s="86"/>
      <c r="K35" s="96">
        <v>4.3400000000006935</v>
      </c>
      <c r="L35" s="99" t="s">
        <v>176</v>
      </c>
      <c r="M35" s="100">
        <v>1.6399999999999998E-2</v>
      </c>
      <c r="N35" s="100">
        <v>1.0499999999998349E-2</v>
      </c>
      <c r="O35" s="96">
        <v>1167661.8351189999</v>
      </c>
      <c r="P35" s="98">
        <v>102.85</v>
      </c>
      <c r="Q35" s="96">
        <v>9.6019473240000011</v>
      </c>
      <c r="R35" s="96">
        <v>1210.5421431239999</v>
      </c>
      <c r="S35" s="97">
        <v>1.0956408686922938E-3</v>
      </c>
      <c r="T35" s="97">
        <v>1.0062452834198781E-2</v>
      </c>
      <c r="U35" s="97">
        <f>R35/'סכום נכסי הקרן'!$C$42</f>
        <v>1.9490949201756052E-3</v>
      </c>
    </row>
    <row r="36" spans="2:21" s="137" customFormat="1">
      <c r="B36" s="89" t="s">
        <v>381</v>
      </c>
      <c r="C36" s="86" t="s">
        <v>382</v>
      </c>
      <c r="D36" s="99" t="s">
        <v>132</v>
      </c>
      <c r="E36" s="99" t="s">
        <v>326</v>
      </c>
      <c r="F36" s="86" t="s">
        <v>376</v>
      </c>
      <c r="G36" s="99" t="s">
        <v>377</v>
      </c>
      <c r="H36" s="86" t="s">
        <v>363</v>
      </c>
      <c r="I36" s="86" t="s">
        <v>172</v>
      </c>
      <c r="J36" s="86"/>
      <c r="K36" s="96">
        <v>5.6999999999995614</v>
      </c>
      <c r="L36" s="99" t="s">
        <v>176</v>
      </c>
      <c r="M36" s="100">
        <v>1.34E-2</v>
      </c>
      <c r="N36" s="100">
        <v>1.5899999999997663E-2</v>
      </c>
      <c r="O36" s="96">
        <v>3900612.9668208132</v>
      </c>
      <c r="P36" s="98">
        <v>100.2</v>
      </c>
      <c r="Q36" s="144">
        <v>200.01747628408862</v>
      </c>
      <c r="R36" s="96">
        <v>4106.0527963439999</v>
      </c>
      <c r="S36" s="97">
        <v>9.7346459363736502E-4</v>
      </c>
      <c r="T36" s="97">
        <v>3.4130957631360447E-2</v>
      </c>
      <c r="U36" s="97">
        <f>R36/'סכום נכסי הקרן'!$C$42</f>
        <v>6.6111590519877883E-3</v>
      </c>
    </row>
    <row r="37" spans="2:21" s="137" customFormat="1">
      <c r="B37" s="89" t="s">
        <v>383</v>
      </c>
      <c r="C37" s="86" t="s">
        <v>384</v>
      </c>
      <c r="D37" s="99" t="s">
        <v>132</v>
      </c>
      <c r="E37" s="99" t="s">
        <v>326</v>
      </c>
      <c r="F37" s="86" t="s">
        <v>351</v>
      </c>
      <c r="G37" s="99" t="s">
        <v>328</v>
      </c>
      <c r="H37" s="86" t="s">
        <v>363</v>
      </c>
      <c r="I37" s="86" t="s">
        <v>172</v>
      </c>
      <c r="J37" s="86"/>
      <c r="K37" s="96">
        <v>3.199999999999243</v>
      </c>
      <c r="L37" s="99" t="s">
        <v>176</v>
      </c>
      <c r="M37" s="100">
        <v>4.2000000000000003E-2</v>
      </c>
      <c r="N37" s="100">
        <v>5.6999999999973495E-3</v>
      </c>
      <c r="O37" s="96">
        <v>225108.973123</v>
      </c>
      <c r="P37" s="98">
        <v>117.31</v>
      </c>
      <c r="Q37" s="86"/>
      <c r="R37" s="96">
        <v>264.07532615100001</v>
      </c>
      <c r="S37" s="97">
        <v>2.2562022856091905E-4</v>
      </c>
      <c r="T37" s="97">
        <v>2.1950871592232597E-3</v>
      </c>
      <c r="U37" s="97">
        <f>R37/'סכום נכסי הקרן'!$C$42</f>
        <v>4.2518790417022848E-4</v>
      </c>
    </row>
    <row r="38" spans="2:21" s="137" customFormat="1">
      <c r="B38" s="89" t="s">
        <v>385</v>
      </c>
      <c r="C38" s="86" t="s">
        <v>386</v>
      </c>
      <c r="D38" s="99" t="s">
        <v>132</v>
      </c>
      <c r="E38" s="99" t="s">
        <v>326</v>
      </c>
      <c r="F38" s="86" t="s">
        <v>351</v>
      </c>
      <c r="G38" s="99" t="s">
        <v>328</v>
      </c>
      <c r="H38" s="86" t="s">
        <v>363</v>
      </c>
      <c r="I38" s="86" t="s">
        <v>172</v>
      </c>
      <c r="J38" s="86"/>
      <c r="K38" s="96">
        <v>1.2099999999999611</v>
      </c>
      <c r="L38" s="99" t="s">
        <v>176</v>
      </c>
      <c r="M38" s="100">
        <v>4.0999999999999995E-2</v>
      </c>
      <c r="N38" s="100">
        <v>7.4000000000023249E-3</v>
      </c>
      <c r="O38" s="96">
        <v>1582409.7332769998</v>
      </c>
      <c r="P38" s="98">
        <v>130.5</v>
      </c>
      <c r="Q38" s="86"/>
      <c r="R38" s="96">
        <v>2065.0446758479998</v>
      </c>
      <c r="S38" s="97">
        <v>6.7701475179587065E-4</v>
      </c>
      <c r="T38" s="97">
        <v>1.7165378974423117E-2</v>
      </c>
      <c r="U38" s="97">
        <f>R38/'סכום נכסי הקרן'!$C$42</f>
        <v>3.3249301649622325E-3</v>
      </c>
    </row>
    <row r="39" spans="2:21" s="137" customFormat="1">
      <c r="B39" s="89" t="s">
        <v>387</v>
      </c>
      <c r="C39" s="86" t="s">
        <v>388</v>
      </c>
      <c r="D39" s="99" t="s">
        <v>132</v>
      </c>
      <c r="E39" s="99" t="s">
        <v>326</v>
      </c>
      <c r="F39" s="86" t="s">
        <v>351</v>
      </c>
      <c r="G39" s="99" t="s">
        <v>328</v>
      </c>
      <c r="H39" s="86" t="s">
        <v>363</v>
      </c>
      <c r="I39" s="86" t="s">
        <v>172</v>
      </c>
      <c r="J39" s="86"/>
      <c r="K39" s="96">
        <v>2.3600000000003374</v>
      </c>
      <c r="L39" s="99" t="s">
        <v>176</v>
      </c>
      <c r="M39" s="100">
        <v>0.04</v>
      </c>
      <c r="N39" s="100">
        <v>3.5000000000003514E-3</v>
      </c>
      <c r="O39" s="96">
        <v>1228038.273334</v>
      </c>
      <c r="P39" s="98">
        <v>115.98</v>
      </c>
      <c r="Q39" s="86"/>
      <c r="R39" s="96">
        <v>1424.2787100569999</v>
      </c>
      <c r="S39" s="97">
        <v>4.2278137869048582E-4</v>
      </c>
      <c r="T39" s="97">
        <v>1.183910648968955E-2</v>
      </c>
      <c r="U39" s="97">
        <f>R39/'סכום נכסי הקרן'!$C$42</f>
        <v>2.2932323458994203E-3</v>
      </c>
    </row>
    <row r="40" spans="2:21" s="137" customFormat="1">
      <c r="B40" s="89" t="s">
        <v>389</v>
      </c>
      <c r="C40" s="86" t="s">
        <v>390</v>
      </c>
      <c r="D40" s="99" t="s">
        <v>132</v>
      </c>
      <c r="E40" s="99" t="s">
        <v>326</v>
      </c>
      <c r="F40" s="86" t="s">
        <v>391</v>
      </c>
      <c r="G40" s="99" t="s">
        <v>377</v>
      </c>
      <c r="H40" s="86" t="s">
        <v>392</v>
      </c>
      <c r="I40" s="86" t="s">
        <v>378</v>
      </c>
      <c r="J40" s="86"/>
      <c r="K40" s="96">
        <v>1.0700000000026739</v>
      </c>
      <c r="L40" s="99" t="s">
        <v>176</v>
      </c>
      <c r="M40" s="100">
        <v>1.6399999999999998E-2</v>
      </c>
      <c r="N40" s="100">
        <v>7.3000000000172172E-3</v>
      </c>
      <c r="O40" s="96">
        <v>268625.47891800001</v>
      </c>
      <c r="P40" s="98">
        <v>101.63</v>
      </c>
      <c r="Q40" s="86"/>
      <c r="R40" s="96">
        <v>273.00408286099997</v>
      </c>
      <c r="S40" s="97">
        <v>5.159960099465913E-4</v>
      </c>
      <c r="T40" s="97">
        <v>2.2693061310886673E-3</v>
      </c>
      <c r="U40" s="97">
        <f>R40/'סכום נכסי הקרן'!$C$42</f>
        <v>4.3956410283939128E-4</v>
      </c>
    </row>
    <row r="41" spans="2:21" s="137" customFormat="1">
      <c r="B41" s="89" t="s">
        <v>393</v>
      </c>
      <c r="C41" s="86" t="s">
        <v>394</v>
      </c>
      <c r="D41" s="99" t="s">
        <v>132</v>
      </c>
      <c r="E41" s="99" t="s">
        <v>326</v>
      </c>
      <c r="F41" s="86" t="s">
        <v>391</v>
      </c>
      <c r="G41" s="99" t="s">
        <v>377</v>
      </c>
      <c r="H41" s="86" t="s">
        <v>392</v>
      </c>
      <c r="I41" s="86" t="s">
        <v>378</v>
      </c>
      <c r="J41" s="86"/>
      <c r="K41" s="96">
        <v>5.1600000000008226</v>
      </c>
      <c r="L41" s="99" t="s">
        <v>176</v>
      </c>
      <c r="M41" s="100">
        <v>2.3399999999999997E-2</v>
      </c>
      <c r="N41" s="100">
        <v>1.620000000000019E-2</v>
      </c>
      <c r="O41" s="96">
        <v>1976270.9700150001</v>
      </c>
      <c r="P41" s="98">
        <v>105.82</v>
      </c>
      <c r="Q41" s="86"/>
      <c r="R41" s="96">
        <v>2091.2901267080001</v>
      </c>
      <c r="S41" s="97">
        <v>8.0481360374267655E-4</v>
      </c>
      <c r="T41" s="97">
        <v>1.7383540409686742E-2</v>
      </c>
      <c r="U41" s="97">
        <f>R41/'סכום נכסי הקרן'!$C$42</f>
        <v>3.367187987409398E-3</v>
      </c>
    </row>
    <row r="42" spans="2:21" s="137" customFormat="1">
      <c r="B42" s="89" t="s">
        <v>395</v>
      </c>
      <c r="C42" s="86" t="s">
        <v>396</v>
      </c>
      <c r="D42" s="99" t="s">
        <v>132</v>
      </c>
      <c r="E42" s="99" t="s">
        <v>326</v>
      </c>
      <c r="F42" s="86" t="s">
        <v>391</v>
      </c>
      <c r="G42" s="99" t="s">
        <v>377</v>
      </c>
      <c r="H42" s="86" t="s">
        <v>392</v>
      </c>
      <c r="I42" s="86" t="s">
        <v>378</v>
      </c>
      <c r="J42" s="86"/>
      <c r="K42" s="96">
        <v>2.0499999999998675</v>
      </c>
      <c r="L42" s="99" t="s">
        <v>176</v>
      </c>
      <c r="M42" s="100">
        <v>0.03</v>
      </c>
      <c r="N42" s="100">
        <v>7.6999999999928393E-3</v>
      </c>
      <c r="O42" s="96">
        <v>702131.98179600004</v>
      </c>
      <c r="P42" s="98">
        <v>107.4</v>
      </c>
      <c r="Q42" s="86"/>
      <c r="R42" s="96">
        <v>754.08971370199993</v>
      </c>
      <c r="S42" s="97">
        <v>1.2970301658202751E-3</v>
      </c>
      <c r="T42" s="97">
        <v>6.2682594075566794E-3</v>
      </c>
      <c r="U42" s="97">
        <f>R42/'סכום נכסי הקרן'!$C$42</f>
        <v>1.2141604806423403E-3</v>
      </c>
    </row>
    <row r="43" spans="2:21" s="137" customFormat="1">
      <c r="B43" s="89" t="s">
        <v>397</v>
      </c>
      <c r="C43" s="86" t="s">
        <v>398</v>
      </c>
      <c r="D43" s="99" t="s">
        <v>132</v>
      </c>
      <c r="E43" s="99" t="s">
        <v>326</v>
      </c>
      <c r="F43" s="86" t="s">
        <v>399</v>
      </c>
      <c r="G43" s="99" t="s">
        <v>377</v>
      </c>
      <c r="H43" s="86" t="s">
        <v>392</v>
      </c>
      <c r="I43" s="86" t="s">
        <v>172</v>
      </c>
      <c r="J43" s="86"/>
      <c r="K43" s="96">
        <v>0.51000000001293089</v>
      </c>
      <c r="L43" s="99" t="s">
        <v>176</v>
      </c>
      <c r="M43" s="100">
        <v>4.9500000000000002E-2</v>
      </c>
      <c r="N43" s="100">
        <v>2.3000000001454739E-3</v>
      </c>
      <c r="O43" s="96">
        <v>19786.244770000001</v>
      </c>
      <c r="P43" s="98">
        <v>125.07</v>
      </c>
      <c r="Q43" s="86"/>
      <c r="R43" s="96">
        <v>24.746657468000006</v>
      </c>
      <c r="S43" s="97">
        <v>1.5340032881503395E-4</v>
      </c>
      <c r="T43" s="97">
        <v>2.0570293648200229E-4</v>
      </c>
      <c r="U43" s="97">
        <f>R43/'סכום נכסי הקרן'!$C$42</f>
        <v>3.984461394935821E-5</v>
      </c>
    </row>
    <row r="44" spans="2:21" s="137" customFormat="1">
      <c r="B44" s="89" t="s">
        <v>400</v>
      </c>
      <c r="C44" s="86" t="s">
        <v>401</v>
      </c>
      <c r="D44" s="99" t="s">
        <v>132</v>
      </c>
      <c r="E44" s="99" t="s">
        <v>326</v>
      </c>
      <c r="F44" s="86" t="s">
        <v>399</v>
      </c>
      <c r="G44" s="99" t="s">
        <v>377</v>
      </c>
      <c r="H44" s="86" t="s">
        <v>392</v>
      </c>
      <c r="I44" s="86" t="s">
        <v>172</v>
      </c>
      <c r="J44" s="86"/>
      <c r="K44" s="96">
        <v>2.2100000000001523</v>
      </c>
      <c r="L44" s="99" t="s">
        <v>176</v>
      </c>
      <c r="M44" s="100">
        <v>4.8000000000000001E-2</v>
      </c>
      <c r="N44" s="100">
        <v>6.9000000000022828E-3</v>
      </c>
      <c r="O44" s="96">
        <v>1840720.3441969999</v>
      </c>
      <c r="P44" s="98">
        <v>114.3</v>
      </c>
      <c r="Q44" s="86"/>
      <c r="R44" s="96">
        <v>2103.9435012079998</v>
      </c>
      <c r="S44" s="97">
        <v>1.3539228126131812E-3</v>
      </c>
      <c r="T44" s="97">
        <v>1.7488719717010253E-2</v>
      </c>
      <c r="U44" s="97">
        <f>R44/'סכום נכסי הקרן'!$C$42</f>
        <v>3.3875611963068452E-3</v>
      </c>
    </row>
    <row r="45" spans="2:21" s="137" customFormat="1">
      <c r="B45" s="89" t="s">
        <v>402</v>
      </c>
      <c r="C45" s="86" t="s">
        <v>403</v>
      </c>
      <c r="D45" s="99" t="s">
        <v>132</v>
      </c>
      <c r="E45" s="99" t="s">
        <v>326</v>
      </c>
      <c r="F45" s="86" t="s">
        <v>399</v>
      </c>
      <c r="G45" s="99" t="s">
        <v>377</v>
      </c>
      <c r="H45" s="86" t="s">
        <v>392</v>
      </c>
      <c r="I45" s="86" t="s">
        <v>172</v>
      </c>
      <c r="J45" s="86"/>
      <c r="K45" s="96">
        <v>6.1599999999995374</v>
      </c>
      <c r="L45" s="99" t="s">
        <v>176</v>
      </c>
      <c r="M45" s="100">
        <v>3.2000000000000001E-2</v>
      </c>
      <c r="N45" s="100">
        <v>1.7499999999997243E-2</v>
      </c>
      <c r="O45" s="96">
        <v>1638091.09289</v>
      </c>
      <c r="P45" s="98">
        <v>110.84</v>
      </c>
      <c r="Q45" s="86"/>
      <c r="R45" s="96">
        <v>1815.6602215740002</v>
      </c>
      <c r="S45" s="97">
        <v>9.9301358188208641E-4</v>
      </c>
      <c r="T45" s="97">
        <v>1.5092407518643346E-2</v>
      </c>
      <c r="U45" s="97">
        <f>R45/'סכום נכסי הקרן'!$C$42</f>
        <v>2.9233960459254301E-3</v>
      </c>
    </row>
    <row r="46" spans="2:21" s="137" customFormat="1">
      <c r="B46" s="89" t="s">
        <v>404</v>
      </c>
      <c r="C46" s="86" t="s">
        <v>405</v>
      </c>
      <c r="D46" s="99" t="s">
        <v>132</v>
      </c>
      <c r="E46" s="99" t="s">
        <v>326</v>
      </c>
      <c r="F46" s="86" t="s">
        <v>399</v>
      </c>
      <c r="G46" s="99" t="s">
        <v>377</v>
      </c>
      <c r="H46" s="86" t="s">
        <v>392</v>
      </c>
      <c r="I46" s="86" t="s">
        <v>172</v>
      </c>
      <c r="J46" s="86"/>
      <c r="K46" s="96">
        <v>1.4800000000039022</v>
      </c>
      <c r="L46" s="99" t="s">
        <v>176</v>
      </c>
      <c r="M46" s="100">
        <v>4.9000000000000002E-2</v>
      </c>
      <c r="N46" s="100">
        <v>6.700000000013819E-3</v>
      </c>
      <c r="O46" s="96">
        <v>213073.21752100001</v>
      </c>
      <c r="P46" s="98">
        <v>115.47</v>
      </c>
      <c r="Q46" s="86"/>
      <c r="R46" s="96">
        <v>246.035644698</v>
      </c>
      <c r="S46" s="97">
        <v>1.0755638743898072E-3</v>
      </c>
      <c r="T46" s="97">
        <v>2.0451349706143338E-3</v>
      </c>
      <c r="U46" s="97">
        <f>R46/'סכום נכסי הקרן'!$C$42</f>
        <v>3.961421979291474E-4</v>
      </c>
    </row>
    <row r="47" spans="2:21" s="137" customFormat="1">
      <c r="B47" s="89" t="s">
        <v>406</v>
      </c>
      <c r="C47" s="86" t="s">
        <v>407</v>
      </c>
      <c r="D47" s="99" t="s">
        <v>132</v>
      </c>
      <c r="E47" s="99" t="s">
        <v>326</v>
      </c>
      <c r="F47" s="86" t="s">
        <v>408</v>
      </c>
      <c r="G47" s="99" t="s">
        <v>409</v>
      </c>
      <c r="H47" s="86" t="s">
        <v>392</v>
      </c>
      <c r="I47" s="86" t="s">
        <v>172</v>
      </c>
      <c r="J47" s="86"/>
      <c r="K47" s="96">
        <v>2.3500000000002408</v>
      </c>
      <c r="L47" s="99" t="s">
        <v>176</v>
      </c>
      <c r="M47" s="100">
        <v>3.7000000000000005E-2</v>
      </c>
      <c r="N47" s="100">
        <v>6.2999999999963172E-3</v>
      </c>
      <c r="O47" s="96">
        <v>1115851.050018</v>
      </c>
      <c r="P47" s="98">
        <v>111.93</v>
      </c>
      <c r="Q47" s="86"/>
      <c r="R47" s="96">
        <v>1248.9720951419999</v>
      </c>
      <c r="S47" s="97">
        <v>4.6494078778825445E-4</v>
      </c>
      <c r="T47" s="97">
        <v>1.0381896136357354E-2</v>
      </c>
      <c r="U47" s="97">
        <f>R47/'סכום נכסי הקרן'!$C$42</f>
        <v>2.010971018158923E-3</v>
      </c>
    </row>
    <row r="48" spans="2:21" s="137" customFormat="1">
      <c r="B48" s="89" t="s">
        <v>410</v>
      </c>
      <c r="C48" s="86" t="s">
        <v>411</v>
      </c>
      <c r="D48" s="99" t="s">
        <v>132</v>
      </c>
      <c r="E48" s="99" t="s">
        <v>326</v>
      </c>
      <c r="F48" s="86" t="s">
        <v>408</v>
      </c>
      <c r="G48" s="99" t="s">
        <v>409</v>
      </c>
      <c r="H48" s="86" t="s">
        <v>392</v>
      </c>
      <c r="I48" s="86" t="s">
        <v>172</v>
      </c>
      <c r="J48" s="86"/>
      <c r="K48" s="96">
        <v>5.3999999999989994</v>
      </c>
      <c r="L48" s="99" t="s">
        <v>176</v>
      </c>
      <c r="M48" s="100">
        <v>2.2000000000000002E-2</v>
      </c>
      <c r="N48" s="100">
        <v>1.6200000000004502E-2</v>
      </c>
      <c r="O48" s="96">
        <v>769329.93962900003</v>
      </c>
      <c r="P48" s="98">
        <v>103.89</v>
      </c>
      <c r="Q48" s="86"/>
      <c r="R48" s="96">
        <v>799.25688042199999</v>
      </c>
      <c r="S48" s="97">
        <v>8.7256897841204322E-4</v>
      </c>
      <c r="T48" s="97">
        <v>6.6437048122094259E-3</v>
      </c>
      <c r="U48" s="97">
        <f>R48/'סכום נכסי הקרן'!$C$42</f>
        <v>1.2868841736692414E-3</v>
      </c>
    </row>
    <row r="49" spans="2:21" s="137" customFormat="1">
      <c r="B49" s="89" t="s">
        <v>412</v>
      </c>
      <c r="C49" s="86" t="s">
        <v>413</v>
      </c>
      <c r="D49" s="99" t="s">
        <v>132</v>
      </c>
      <c r="E49" s="99" t="s">
        <v>326</v>
      </c>
      <c r="F49" s="86" t="s">
        <v>414</v>
      </c>
      <c r="G49" s="99" t="s">
        <v>377</v>
      </c>
      <c r="H49" s="86" t="s">
        <v>392</v>
      </c>
      <c r="I49" s="86" t="s">
        <v>378</v>
      </c>
      <c r="J49" s="86"/>
      <c r="K49" s="96">
        <v>6.7500000000036193</v>
      </c>
      <c r="L49" s="99" t="s">
        <v>176</v>
      </c>
      <c r="M49" s="100">
        <v>1.8200000000000001E-2</v>
      </c>
      <c r="N49" s="100">
        <v>1.7700000000000868E-2</v>
      </c>
      <c r="O49" s="96">
        <v>342229.34918999998</v>
      </c>
      <c r="P49" s="98">
        <v>100.92</v>
      </c>
      <c r="Q49" s="86"/>
      <c r="R49" s="96">
        <v>345.377850061</v>
      </c>
      <c r="S49" s="97">
        <v>1.3012522782889734E-3</v>
      </c>
      <c r="T49" s="97">
        <v>2.8709023853123296E-3</v>
      </c>
      <c r="U49" s="97">
        <f>R49/'סכום נכסי הקרן'!$C$42</f>
        <v>5.5609316612293389E-4</v>
      </c>
    </row>
    <row r="50" spans="2:21" s="137" customFormat="1">
      <c r="B50" s="89" t="s">
        <v>415</v>
      </c>
      <c r="C50" s="86" t="s">
        <v>416</v>
      </c>
      <c r="D50" s="99" t="s">
        <v>132</v>
      </c>
      <c r="E50" s="99" t="s">
        <v>326</v>
      </c>
      <c r="F50" s="86" t="s">
        <v>362</v>
      </c>
      <c r="G50" s="99" t="s">
        <v>328</v>
      </c>
      <c r="H50" s="86" t="s">
        <v>392</v>
      </c>
      <c r="I50" s="86" t="s">
        <v>172</v>
      </c>
      <c r="J50" s="86"/>
      <c r="K50" s="96">
        <v>1.049999999999679</v>
      </c>
      <c r="L50" s="99" t="s">
        <v>176</v>
      </c>
      <c r="M50" s="100">
        <v>3.1E-2</v>
      </c>
      <c r="N50" s="100">
        <v>2.1999999999987151E-3</v>
      </c>
      <c r="O50" s="96">
        <v>414963.95269500004</v>
      </c>
      <c r="P50" s="98">
        <v>112.54</v>
      </c>
      <c r="Q50" s="86"/>
      <c r="R50" s="96">
        <v>467.00045922300001</v>
      </c>
      <c r="S50" s="97">
        <v>8.0411236052283094E-4</v>
      </c>
      <c r="T50" s="97">
        <v>3.8818723669988386E-3</v>
      </c>
      <c r="U50" s="97">
        <f>R50/'סכום נכסי הקרן'!$C$42</f>
        <v>7.5191783116466547E-4</v>
      </c>
    </row>
    <row r="51" spans="2:21" s="137" customFormat="1">
      <c r="B51" s="89" t="s">
        <v>417</v>
      </c>
      <c r="C51" s="86" t="s">
        <v>418</v>
      </c>
      <c r="D51" s="99" t="s">
        <v>132</v>
      </c>
      <c r="E51" s="99" t="s">
        <v>326</v>
      </c>
      <c r="F51" s="86" t="s">
        <v>362</v>
      </c>
      <c r="G51" s="99" t="s">
        <v>328</v>
      </c>
      <c r="H51" s="86" t="s">
        <v>392</v>
      </c>
      <c r="I51" s="86" t="s">
        <v>172</v>
      </c>
      <c r="J51" s="86"/>
      <c r="K51" s="96">
        <v>0.51999999999981938</v>
      </c>
      <c r="L51" s="99" t="s">
        <v>176</v>
      </c>
      <c r="M51" s="100">
        <v>2.7999999999999997E-2</v>
      </c>
      <c r="N51" s="100">
        <v>-2.2000000000027085E-3</v>
      </c>
      <c r="O51" s="96">
        <v>1051965.9734720001</v>
      </c>
      <c r="P51" s="98">
        <v>105.28</v>
      </c>
      <c r="Q51" s="86"/>
      <c r="R51" s="96">
        <v>1107.5096813350001</v>
      </c>
      <c r="S51" s="97">
        <v>1.0695787263589531E-3</v>
      </c>
      <c r="T51" s="97">
        <v>9.2060107078076464E-3</v>
      </c>
      <c r="U51" s="97">
        <f>R51/'סכום נכסי הקרן'!$C$42</f>
        <v>1.7832022670145364E-3</v>
      </c>
    </row>
    <row r="52" spans="2:21" s="137" customFormat="1">
      <c r="B52" s="89" t="s">
        <v>419</v>
      </c>
      <c r="C52" s="86" t="s">
        <v>420</v>
      </c>
      <c r="D52" s="99" t="s">
        <v>132</v>
      </c>
      <c r="E52" s="99" t="s">
        <v>326</v>
      </c>
      <c r="F52" s="86" t="s">
        <v>362</v>
      </c>
      <c r="G52" s="99" t="s">
        <v>328</v>
      </c>
      <c r="H52" s="86" t="s">
        <v>392</v>
      </c>
      <c r="I52" s="86" t="s">
        <v>172</v>
      </c>
      <c r="J52" s="86"/>
      <c r="K52" s="96">
        <v>1.1999999999742781</v>
      </c>
      <c r="L52" s="99" t="s">
        <v>176</v>
      </c>
      <c r="M52" s="100">
        <v>4.2000000000000003E-2</v>
      </c>
      <c r="N52" s="100">
        <v>5.0000000001607634E-4</v>
      </c>
      <c r="O52" s="96">
        <v>24055.758250999999</v>
      </c>
      <c r="P52" s="98">
        <v>129.29</v>
      </c>
      <c r="Q52" s="86"/>
      <c r="R52" s="96">
        <v>31.101689079</v>
      </c>
      <c r="S52" s="97">
        <v>3.0742575944740509E-4</v>
      </c>
      <c r="T52" s="97">
        <v>2.5852819845966765E-4</v>
      </c>
      <c r="U52" s="97">
        <f>R52/'סכום נכסי הקרן'!$C$42</f>
        <v>5.0076855677506525E-5</v>
      </c>
    </row>
    <row r="53" spans="2:21" s="137" customFormat="1">
      <c r="B53" s="89" t="s">
        <v>421</v>
      </c>
      <c r="C53" s="86" t="s">
        <v>422</v>
      </c>
      <c r="D53" s="99" t="s">
        <v>132</v>
      </c>
      <c r="E53" s="99" t="s">
        <v>326</v>
      </c>
      <c r="F53" s="86" t="s">
        <v>327</v>
      </c>
      <c r="G53" s="99" t="s">
        <v>328</v>
      </c>
      <c r="H53" s="86" t="s">
        <v>392</v>
      </c>
      <c r="I53" s="86" t="s">
        <v>172</v>
      </c>
      <c r="J53" s="86"/>
      <c r="K53" s="96">
        <v>2.0100000000004723</v>
      </c>
      <c r="L53" s="99" t="s">
        <v>176</v>
      </c>
      <c r="M53" s="100">
        <v>0.04</v>
      </c>
      <c r="N53" s="100">
        <v>4.2999999999988499E-3</v>
      </c>
      <c r="O53" s="96">
        <v>1333477.642367</v>
      </c>
      <c r="P53" s="98">
        <v>117.4</v>
      </c>
      <c r="Q53" s="86"/>
      <c r="R53" s="96">
        <v>1565.502802926</v>
      </c>
      <c r="S53" s="97">
        <v>9.8776267992026646E-4</v>
      </c>
      <c r="T53" s="97">
        <v>1.3013010910629034E-2</v>
      </c>
      <c r="U53" s="97">
        <f>R53/'סכום נכסי הקרן'!$C$42</f>
        <v>2.5206173763016046E-3</v>
      </c>
    </row>
    <row r="54" spans="2:21" s="137" customFormat="1">
      <c r="B54" s="89" t="s">
        <v>423</v>
      </c>
      <c r="C54" s="86" t="s">
        <v>424</v>
      </c>
      <c r="D54" s="99" t="s">
        <v>132</v>
      </c>
      <c r="E54" s="99" t="s">
        <v>326</v>
      </c>
      <c r="F54" s="86" t="s">
        <v>425</v>
      </c>
      <c r="G54" s="99" t="s">
        <v>377</v>
      </c>
      <c r="H54" s="86" t="s">
        <v>392</v>
      </c>
      <c r="I54" s="86" t="s">
        <v>172</v>
      </c>
      <c r="J54" s="86"/>
      <c r="K54" s="96">
        <v>4.3200000000004195</v>
      </c>
      <c r="L54" s="99" t="s">
        <v>176</v>
      </c>
      <c r="M54" s="100">
        <v>4.7500000000000001E-2</v>
      </c>
      <c r="N54" s="100">
        <v>1.310000000000152E-2</v>
      </c>
      <c r="O54" s="96">
        <v>1803139.5309969999</v>
      </c>
      <c r="P54" s="98">
        <v>142.29</v>
      </c>
      <c r="Q54" s="86"/>
      <c r="R54" s="96">
        <v>2565.6872401310002</v>
      </c>
      <c r="S54" s="97">
        <v>9.5540694695967778E-4</v>
      </c>
      <c r="T54" s="97">
        <v>2.1326896372643921E-2</v>
      </c>
      <c r="U54" s="97">
        <f>R54/'סכום נכסי הקרן'!$C$42</f>
        <v>4.1310151777065847E-3</v>
      </c>
    </row>
    <row r="55" spans="2:21" s="137" customFormat="1">
      <c r="B55" s="89" t="s">
        <v>426</v>
      </c>
      <c r="C55" s="86" t="s">
        <v>427</v>
      </c>
      <c r="D55" s="99" t="s">
        <v>132</v>
      </c>
      <c r="E55" s="99" t="s">
        <v>326</v>
      </c>
      <c r="F55" s="86" t="s">
        <v>428</v>
      </c>
      <c r="G55" s="99" t="s">
        <v>328</v>
      </c>
      <c r="H55" s="86" t="s">
        <v>392</v>
      </c>
      <c r="I55" s="86" t="s">
        <v>172</v>
      </c>
      <c r="J55" s="86"/>
      <c r="K55" s="96">
        <v>1.9000000000025286</v>
      </c>
      <c r="L55" s="99" t="s">
        <v>176</v>
      </c>
      <c r="M55" s="100">
        <v>3.85E-2</v>
      </c>
      <c r="N55" s="100">
        <v>3.7000000000244411E-3</v>
      </c>
      <c r="O55" s="96">
        <v>205055.572503</v>
      </c>
      <c r="P55" s="98">
        <v>115.73</v>
      </c>
      <c r="Q55" s="86"/>
      <c r="R55" s="96">
        <v>237.31082696599995</v>
      </c>
      <c r="S55" s="97">
        <v>4.8142682652670723E-4</v>
      </c>
      <c r="T55" s="97">
        <v>1.972611211392976E-3</v>
      </c>
      <c r="U55" s="97">
        <f>R55/'סכום נכסי הקרן'!$C$42</f>
        <v>3.8209436157954796E-4</v>
      </c>
    </row>
    <row r="56" spans="2:21" s="137" customFormat="1">
      <c r="B56" s="89" t="s">
        <v>429</v>
      </c>
      <c r="C56" s="86" t="s">
        <v>430</v>
      </c>
      <c r="D56" s="99" t="s">
        <v>132</v>
      </c>
      <c r="E56" s="99" t="s">
        <v>326</v>
      </c>
      <c r="F56" s="86" t="s">
        <v>428</v>
      </c>
      <c r="G56" s="99" t="s">
        <v>328</v>
      </c>
      <c r="H56" s="86" t="s">
        <v>392</v>
      </c>
      <c r="I56" s="86" t="s">
        <v>172</v>
      </c>
      <c r="J56" s="86"/>
      <c r="K56" s="96">
        <v>2.2699999999949276</v>
      </c>
      <c r="L56" s="99" t="s">
        <v>176</v>
      </c>
      <c r="M56" s="100">
        <v>4.7500000000000001E-2</v>
      </c>
      <c r="N56" s="100">
        <v>5.8000000000041404E-3</v>
      </c>
      <c r="O56" s="96">
        <v>147696.42459499999</v>
      </c>
      <c r="P56" s="98">
        <v>130.81</v>
      </c>
      <c r="Q56" s="86"/>
      <c r="R56" s="96">
        <v>193.201692474</v>
      </c>
      <c r="S56" s="97">
        <v>5.088789803258558E-4</v>
      </c>
      <c r="T56" s="97">
        <v>1.60596054342229E-3</v>
      </c>
      <c r="U56" s="97">
        <f>R56/'סכום נכסי הקרן'!$C$42</f>
        <v>3.1107420713053993E-4</v>
      </c>
    </row>
    <row r="57" spans="2:21" s="137" customFormat="1">
      <c r="B57" s="89" t="s">
        <v>431</v>
      </c>
      <c r="C57" s="86" t="s">
        <v>432</v>
      </c>
      <c r="D57" s="99" t="s">
        <v>132</v>
      </c>
      <c r="E57" s="99" t="s">
        <v>326</v>
      </c>
      <c r="F57" s="86" t="s">
        <v>433</v>
      </c>
      <c r="G57" s="99" t="s">
        <v>328</v>
      </c>
      <c r="H57" s="86" t="s">
        <v>392</v>
      </c>
      <c r="I57" s="86" t="s">
        <v>378</v>
      </c>
      <c r="J57" s="86"/>
      <c r="K57" s="96">
        <v>2.510000000001146</v>
      </c>
      <c r="L57" s="99" t="s">
        <v>176</v>
      </c>
      <c r="M57" s="100">
        <v>3.5499999999999997E-2</v>
      </c>
      <c r="N57" s="100">
        <v>3.9000000000128494E-3</v>
      </c>
      <c r="O57" s="96">
        <v>242856.149909</v>
      </c>
      <c r="P57" s="98">
        <v>118.57</v>
      </c>
      <c r="Q57" s="86"/>
      <c r="R57" s="96">
        <v>287.95452431699999</v>
      </c>
      <c r="S57" s="97">
        <v>6.8147790085428114E-4</v>
      </c>
      <c r="T57" s="97">
        <v>2.3935794683334331E-3</v>
      </c>
      <c r="U57" s="97">
        <f>R57/'סכום נכסי הקרן'!$C$42</f>
        <v>4.6363582116971919E-4</v>
      </c>
    </row>
    <row r="58" spans="2:21" s="137" customFormat="1">
      <c r="B58" s="89" t="s">
        <v>434</v>
      </c>
      <c r="C58" s="86" t="s">
        <v>435</v>
      </c>
      <c r="D58" s="99" t="s">
        <v>132</v>
      </c>
      <c r="E58" s="99" t="s">
        <v>326</v>
      </c>
      <c r="F58" s="86" t="s">
        <v>433</v>
      </c>
      <c r="G58" s="99" t="s">
        <v>328</v>
      </c>
      <c r="H58" s="86" t="s">
        <v>392</v>
      </c>
      <c r="I58" s="86" t="s">
        <v>378</v>
      </c>
      <c r="J58" s="86"/>
      <c r="K58" s="96">
        <v>1.4200000000012416</v>
      </c>
      <c r="L58" s="99" t="s">
        <v>176</v>
      </c>
      <c r="M58" s="100">
        <v>4.6500000000000007E-2</v>
      </c>
      <c r="N58" s="100">
        <v>3.7000000000124169E-3</v>
      </c>
      <c r="O58" s="96">
        <v>125408.19982699999</v>
      </c>
      <c r="P58" s="98">
        <v>128.44</v>
      </c>
      <c r="Q58" s="86"/>
      <c r="R58" s="96">
        <v>161.07428963999999</v>
      </c>
      <c r="S58" s="97">
        <v>5.7331230021412719E-4</v>
      </c>
      <c r="T58" s="97">
        <v>1.3389062508157132E-3</v>
      </c>
      <c r="U58" s="97">
        <f>R58/'סכום נכסי הקרן'!$C$42</f>
        <v>2.5934584887562996E-4</v>
      </c>
    </row>
    <row r="59" spans="2:21" s="137" customFormat="1">
      <c r="B59" s="89" t="s">
        <v>436</v>
      </c>
      <c r="C59" s="86" t="s">
        <v>437</v>
      </c>
      <c r="D59" s="99" t="s">
        <v>132</v>
      </c>
      <c r="E59" s="99" t="s">
        <v>326</v>
      </c>
      <c r="F59" s="86" t="s">
        <v>433</v>
      </c>
      <c r="G59" s="99" t="s">
        <v>328</v>
      </c>
      <c r="H59" s="86" t="s">
        <v>392</v>
      </c>
      <c r="I59" s="86" t="s">
        <v>378</v>
      </c>
      <c r="J59" s="86"/>
      <c r="K59" s="96">
        <v>5.2799999999963427</v>
      </c>
      <c r="L59" s="99" t="s">
        <v>176</v>
      </c>
      <c r="M59" s="100">
        <v>1.4999999999999999E-2</v>
      </c>
      <c r="N59" s="100">
        <v>1.2099999999999238E-2</v>
      </c>
      <c r="O59" s="96">
        <v>635918.55319100001</v>
      </c>
      <c r="P59" s="98">
        <v>103.21</v>
      </c>
      <c r="Q59" s="86"/>
      <c r="R59" s="96">
        <v>656.33154600500006</v>
      </c>
      <c r="S59" s="97">
        <v>1.1404905484455445E-3</v>
      </c>
      <c r="T59" s="97">
        <v>5.4556590720820355E-3</v>
      </c>
      <c r="U59" s="97">
        <f>R59/'סכום נכסי הקרן'!$C$42</f>
        <v>1.0567599728234401E-3</v>
      </c>
    </row>
    <row r="60" spans="2:21" s="137" customFormat="1">
      <c r="B60" s="89" t="s">
        <v>438</v>
      </c>
      <c r="C60" s="86" t="s">
        <v>439</v>
      </c>
      <c r="D60" s="99" t="s">
        <v>132</v>
      </c>
      <c r="E60" s="99" t="s">
        <v>326</v>
      </c>
      <c r="F60" s="86" t="s">
        <v>440</v>
      </c>
      <c r="G60" s="99" t="s">
        <v>441</v>
      </c>
      <c r="H60" s="86" t="s">
        <v>392</v>
      </c>
      <c r="I60" s="86" t="s">
        <v>378</v>
      </c>
      <c r="J60" s="86"/>
      <c r="K60" s="96">
        <v>1.9699999999119207</v>
      </c>
      <c r="L60" s="99" t="s">
        <v>176</v>
      </c>
      <c r="M60" s="100">
        <v>4.6500000000000007E-2</v>
      </c>
      <c r="N60" s="100">
        <v>7.1999999996085352E-3</v>
      </c>
      <c r="O60" s="96">
        <v>3920.067356</v>
      </c>
      <c r="P60" s="98">
        <v>130.33000000000001</v>
      </c>
      <c r="Q60" s="86"/>
      <c r="R60" s="96">
        <v>5.1090235850000001</v>
      </c>
      <c r="S60" s="97">
        <v>5.1581059360436908E-5</v>
      </c>
      <c r="T60" s="97">
        <v>4.246800422842085E-5</v>
      </c>
      <c r="U60" s="97">
        <f>R60/'סכום נכסי הקרן'!$C$42</f>
        <v>8.2260431602015112E-6</v>
      </c>
    </row>
    <row r="61" spans="2:21" s="137" customFormat="1">
      <c r="B61" s="89" t="s">
        <v>442</v>
      </c>
      <c r="C61" s="86" t="s">
        <v>443</v>
      </c>
      <c r="D61" s="99" t="s">
        <v>132</v>
      </c>
      <c r="E61" s="99" t="s">
        <v>326</v>
      </c>
      <c r="F61" s="86" t="s">
        <v>444</v>
      </c>
      <c r="G61" s="99" t="s">
        <v>377</v>
      </c>
      <c r="H61" s="86" t="s">
        <v>392</v>
      </c>
      <c r="I61" s="86" t="s">
        <v>378</v>
      </c>
      <c r="J61" s="86"/>
      <c r="K61" s="96">
        <v>2.0999999999796666</v>
      </c>
      <c r="L61" s="99" t="s">
        <v>176</v>
      </c>
      <c r="M61" s="100">
        <v>3.6400000000000002E-2</v>
      </c>
      <c r="N61" s="100">
        <v>8.2999999998260403E-3</v>
      </c>
      <c r="O61" s="96">
        <v>37750.583858999998</v>
      </c>
      <c r="P61" s="98">
        <v>117.25</v>
      </c>
      <c r="Q61" s="86"/>
      <c r="R61" s="96">
        <v>44.262560318999995</v>
      </c>
      <c r="S61" s="97">
        <v>5.1361338583673464E-4</v>
      </c>
      <c r="T61" s="97">
        <v>3.6792599750506429E-4</v>
      </c>
      <c r="U61" s="97">
        <f>R61/'סכום נכסי הקרן'!$C$42</f>
        <v>7.126718550177073E-5</v>
      </c>
    </row>
    <row r="62" spans="2:21" s="137" customFormat="1">
      <c r="B62" s="89" t="s">
        <v>445</v>
      </c>
      <c r="C62" s="86" t="s">
        <v>446</v>
      </c>
      <c r="D62" s="99" t="s">
        <v>132</v>
      </c>
      <c r="E62" s="99" t="s">
        <v>326</v>
      </c>
      <c r="F62" s="86" t="s">
        <v>447</v>
      </c>
      <c r="G62" s="99" t="s">
        <v>448</v>
      </c>
      <c r="H62" s="86" t="s">
        <v>392</v>
      </c>
      <c r="I62" s="86" t="s">
        <v>172</v>
      </c>
      <c r="J62" s="86"/>
      <c r="K62" s="96">
        <v>7.7300000000015077</v>
      </c>
      <c r="L62" s="99" t="s">
        <v>176</v>
      </c>
      <c r="M62" s="100">
        <v>3.85E-2</v>
      </c>
      <c r="N62" s="100">
        <v>2.0200000000000704E-2</v>
      </c>
      <c r="O62" s="96">
        <v>1219135.038862</v>
      </c>
      <c r="P62" s="98">
        <v>116.97</v>
      </c>
      <c r="Q62" s="86"/>
      <c r="R62" s="96">
        <v>1426.022268145</v>
      </c>
      <c r="S62" s="97">
        <v>4.4796724614003952E-4</v>
      </c>
      <c r="T62" s="97">
        <v>1.185359955886838E-2</v>
      </c>
      <c r="U62" s="97">
        <f>R62/'סכום נכסי הקרן'!$C$42</f>
        <v>2.2960396502395915E-3</v>
      </c>
    </row>
    <row r="63" spans="2:21" s="137" customFormat="1">
      <c r="B63" s="89" t="s">
        <v>449</v>
      </c>
      <c r="C63" s="86" t="s">
        <v>450</v>
      </c>
      <c r="D63" s="99" t="s">
        <v>132</v>
      </c>
      <c r="E63" s="99" t="s">
        <v>326</v>
      </c>
      <c r="F63" s="86" t="s">
        <v>447</v>
      </c>
      <c r="G63" s="99" t="s">
        <v>448</v>
      </c>
      <c r="H63" s="86" t="s">
        <v>392</v>
      </c>
      <c r="I63" s="86" t="s">
        <v>172</v>
      </c>
      <c r="J63" s="86"/>
      <c r="K63" s="96">
        <v>5.8400000000004217</v>
      </c>
      <c r="L63" s="99" t="s">
        <v>176</v>
      </c>
      <c r="M63" s="100">
        <v>4.4999999999999998E-2</v>
      </c>
      <c r="N63" s="100">
        <v>1.5100000000001826E-2</v>
      </c>
      <c r="O63" s="96">
        <v>3173535.6848590006</v>
      </c>
      <c r="P63" s="98">
        <v>122.5</v>
      </c>
      <c r="Q63" s="86"/>
      <c r="R63" s="96">
        <v>3887.5812485790002</v>
      </c>
      <c r="S63" s="97">
        <v>1.0788893241843235E-3</v>
      </c>
      <c r="T63" s="97">
        <v>3.2314945146800021E-2</v>
      </c>
      <c r="U63" s="97">
        <f>R63/'סכום נכסי הקרן'!$C$42</f>
        <v>6.2593978296541638E-3</v>
      </c>
    </row>
    <row r="64" spans="2:21" s="137" customFormat="1">
      <c r="B64" s="89" t="s">
        <v>451</v>
      </c>
      <c r="C64" s="86" t="s">
        <v>452</v>
      </c>
      <c r="D64" s="99" t="s">
        <v>132</v>
      </c>
      <c r="E64" s="99" t="s">
        <v>326</v>
      </c>
      <c r="F64" s="86" t="s">
        <v>447</v>
      </c>
      <c r="G64" s="99" t="s">
        <v>448</v>
      </c>
      <c r="H64" s="86" t="s">
        <v>392</v>
      </c>
      <c r="I64" s="86" t="s">
        <v>172</v>
      </c>
      <c r="J64" s="86"/>
      <c r="K64" s="96">
        <v>10.41999999999546</v>
      </c>
      <c r="L64" s="99" t="s">
        <v>176</v>
      </c>
      <c r="M64" s="100">
        <v>2.3900000000000001E-2</v>
      </c>
      <c r="N64" s="100">
        <v>2.6299999999985949E-2</v>
      </c>
      <c r="O64" s="96">
        <v>1226566.28</v>
      </c>
      <c r="P64" s="98">
        <v>98.03</v>
      </c>
      <c r="Q64" s="86"/>
      <c r="R64" s="96">
        <v>1202.4029410629998</v>
      </c>
      <c r="S64" s="97">
        <v>9.8981372494429836E-4</v>
      </c>
      <c r="T64" s="97">
        <v>9.9947969187793723E-3</v>
      </c>
      <c r="U64" s="97">
        <f>R64/'סכום נכסי הקרן'!$C$42</f>
        <v>1.9359899841091596E-3</v>
      </c>
    </row>
    <row r="65" spans="2:21" s="137" customFormat="1">
      <c r="B65" s="89" t="s">
        <v>453</v>
      </c>
      <c r="C65" s="86" t="s">
        <v>454</v>
      </c>
      <c r="D65" s="99" t="s">
        <v>132</v>
      </c>
      <c r="E65" s="99" t="s">
        <v>326</v>
      </c>
      <c r="F65" s="86" t="s">
        <v>455</v>
      </c>
      <c r="G65" s="99" t="s">
        <v>441</v>
      </c>
      <c r="H65" s="86" t="s">
        <v>392</v>
      </c>
      <c r="I65" s="86" t="s">
        <v>172</v>
      </c>
      <c r="J65" s="86"/>
      <c r="K65" s="96">
        <v>1.380000000063428</v>
      </c>
      <c r="L65" s="99" t="s">
        <v>176</v>
      </c>
      <c r="M65" s="100">
        <v>4.8899999999999999E-2</v>
      </c>
      <c r="N65" s="100">
        <v>5.5000000003964256E-3</v>
      </c>
      <c r="O65" s="96">
        <v>7762.257936</v>
      </c>
      <c r="P65" s="98">
        <v>129.99</v>
      </c>
      <c r="Q65" s="86"/>
      <c r="R65" s="96">
        <v>10.090159872000001</v>
      </c>
      <c r="S65" s="97">
        <v>1.3907414804820075E-4</v>
      </c>
      <c r="T65" s="97">
        <v>8.387296417413944E-5</v>
      </c>
      <c r="U65" s="97">
        <f>R65/'סכום נכסי הקרן'!$C$42</f>
        <v>1.6246174874607742E-5</v>
      </c>
    </row>
    <row r="66" spans="2:21" s="137" customFormat="1">
      <c r="B66" s="89" t="s">
        <v>456</v>
      </c>
      <c r="C66" s="86" t="s">
        <v>457</v>
      </c>
      <c r="D66" s="99" t="s">
        <v>132</v>
      </c>
      <c r="E66" s="99" t="s">
        <v>326</v>
      </c>
      <c r="F66" s="86" t="s">
        <v>327</v>
      </c>
      <c r="G66" s="99" t="s">
        <v>328</v>
      </c>
      <c r="H66" s="86" t="s">
        <v>392</v>
      </c>
      <c r="I66" s="86" t="s">
        <v>378</v>
      </c>
      <c r="J66" s="86"/>
      <c r="K66" s="96">
        <v>4.4099999999974369</v>
      </c>
      <c r="L66" s="99" t="s">
        <v>176</v>
      </c>
      <c r="M66" s="100">
        <v>1.6399999999999998E-2</v>
      </c>
      <c r="N66" s="100">
        <v>1.8899999999993589E-2</v>
      </c>
      <c r="O66" s="96">
        <f>627036.2675/50000</f>
        <v>12.540725349999999</v>
      </c>
      <c r="P66" s="98">
        <v>4977439</v>
      </c>
      <c r="Q66" s="86"/>
      <c r="R66" s="96">
        <v>624.20698126000002</v>
      </c>
      <c r="S66" s="97">
        <f>5107.82231590094%/50000</f>
        <v>1.0215644631801882E-3</v>
      </c>
      <c r="T66" s="97">
        <v>5.1886283706712418E-3</v>
      </c>
      <c r="U66" s="97">
        <f>R66/'סכום נכסי הקרן'!$C$42</f>
        <v>1.0050361841780098E-3</v>
      </c>
    </row>
    <row r="67" spans="2:21" s="137" customFormat="1">
      <c r="B67" s="89" t="s">
        <v>458</v>
      </c>
      <c r="C67" s="86" t="s">
        <v>459</v>
      </c>
      <c r="D67" s="99" t="s">
        <v>132</v>
      </c>
      <c r="E67" s="99" t="s">
        <v>326</v>
      </c>
      <c r="F67" s="86" t="s">
        <v>327</v>
      </c>
      <c r="G67" s="99" t="s">
        <v>328</v>
      </c>
      <c r="H67" s="86" t="s">
        <v>392</v>
      </c>
      <c r="I67" s="86" t="s">
        <v>378</v>
      </c>
      <c r="J67" s="86"/>
      <c r="K67" s="96">
        <v>8.3799999999859516</v>
      </c>
      <c r="L67" s="99" t="s">
        <v>176</v>
      </c>
      <c r="M67" s="100">
        <v>2.7799999999999998E-2</v>
      </c>
      <c r="N67" s="100">
        <v>3.1999999999948611E-2</v>
      </c>
      <c r="O67" s="96">
        <f>239319.255/50000</f>
        <v>4.7863851000000004</v>
      </c>
      <c r="P67" s="98">
        <v>4878299</v>
      </c>
      <c r="Q67" s="86"/>
      <c r="R67" s="96">
        <v>233.494194456</v>
      </c>
      <c r="S67" s="97">
        <f>5722.60294117647%/50000</f>
        <v>1.144520588235294E-3</v>
      </c>
      <c r="T67" s="97">
        <v>1.9408860171603863E-3</v>
      </c>
      <c r="U67" s="97">
        <f>R67/'סכום נכסי הקרן'!$C$42</f>
        <v>3.7594919837339929E-4</v>
      </c>
    </row>
    <row r="68" spans="2:21" s="137" customFormat="1">
      <c r="B68" s="89" t="s">
        <v>460</v>
      </c>
      <c r="C68" s="86" t="s">
        <v>461</v>
      </c>
      <c r="D68" s="99" t="s">
        <v>132</v>
      </c>
      <c r="E68" s="99" t="s">
        <v>326</v>
      </c>
      <c r="F68" s="86" t="s">
        <v>327</v>
      </c>
      <c r="G68" s="99" t="s">
        <v>328</v>
      </c>
      <c r="H68" s="86" t="s">
        <v>392</v>
      </c>
      <c r="I68" s="86" t="s">
        <v>172</v>
      </c>
      <c r="J68" s="86"/>
      <c r="K68" s="96">
        <v>1.5500000000006569</v>
      </c>
      <c r="L68" s="99" t="s">
        <v>176</v>
      </c>
      <c r="M68" s="100">
        <v>0.05</v>
      </c>
      <c r="N68" s="100">
        <v>4.1000000000043432E-3</v>
      </c>
      <c r="O68" s="96">
        <v>828885.99304099986</v>
      </c>
      <c r="P68" s="98">
        <v>119.44</v>
      </c>
      <c r="Q68" s="86"/>
      <c r="R68" s="96">
        <v>990.02148617699993</v>
      </c>
      <c r="S68" s="97">
        <v>8.2888682192782184E-4</v>
      </c>
      <c r="T68" s="97">
        <v>8.2294074321037462E-3</v>
      </c>
      <c r="U68" s="97">
        <f>R68/'סכום נכסי הקרן'!$C$42</f>
        <v>1.5940344254290314E-3</v>
      </c>
    </row>
    <row r="69" spans="2:21" s="137" customFormat="1">
      <c r="B69" s="89" t="s">
        <v>462</v>
      </c>
      <c r="C69" s="86" t="s">
        <v>463</v>
      </c>
      <c r="D69" s="99" t="s">
        <v>132</v>
      </c>
      <c r="E69" s="99" t="s">
        <v>326</v>
      </c>
      <c r="F69" s="86" t="s">
        <v>464</v>
      </c>
      <c r="G69" s="99" t="s">
        <v>377</v>
      </c>
      <c r="H69" s="86" t="s">
        <v>392</v>
      </c>
      <c r="I69" s="86" t="s">
        <v>378</v>
      </c>
      <c r="J69" s="86"/>
      <c r="K69" s="96">
        <v>1.4700000000003612</v>
      </c>
      <c r="L69" s="99" t="s">
        <v>176</v>
      </c>
      <c r="M69" s="100">
        <v>5.0999999999999997E-2</v>
      </c>
      <c r="N69" s="100">
        <v>2.6999999999932928E-3</v>
      </c>
      <c r="O69" s="96">
        <v>313145.03409000003</v>
      </c>
      <c r="P69" s="98">
        <v>119.44</v>
      </c>
      <c r="Q69" s="96">
        <v>13.323833449000002</v>
      </c>
      <c r="R69" s="96">
        <v>387.65128043800001</v>
      </c>
      <c r="S69" s="97">
        <v>6.959703680472323E-4</v>
      </c>
      <c r="T69" s="97">
        <v>3.22229403385965E-3</v>
      </c>
      <c r="U69" s="97">
        <f>R69/'סכום נכסי הקרן'!$C$42</f>
        <v>6.2415765183639646E-4</v>
      </c>
    </row>
    <row r="70" spans="2:21" s="137" customFormat="1">
      <c r="B70" s="89" t="s">
        <v>465</v>
      </c>
      <c r="C70" s="86" t="s">
        <v>466</v>
      </c>
      <c r="D70" s="99" t="s">
        <v>132</v>
      </c>
      <c r="E70" s="99" t="s">
        <v>326</v>
      </c>
      <c r="F70" s="86" t="s">
        <v>464</v>
      </c>
      <c r="G70" s="99" t="s">
        <v>377</v>
      </c>
      <c r="H70" s="86" t="s">
        <v>392</v>
      </c>
      <c r="I70" s="86" t="s">
        <v>378</v>
      </c>
      <c r="J70" s="86"/>
      <c r="K70" s="96">
        <v>1.7400000860179907</v>
      </c>
      <c r="L70" s="99" t="s">
        <v>176</v>
      </c>
      <c r="M70" s="100">
        <v>3.4000000000000002E-2</v>
      </c>
      <c r="N70" s="100">
        <v>1.0200000430089952E-2</v>
      </c>
      <c r="O70" s="96">
        <v>4.328506</v>
      </c>
      <c r="P70" s="98">
        <v>107.43</v>
      </c>
      <c r="Q70" s="86"/>
      <c r="R70" s="96">
        <v>4.6501900000000002E-3</v>
      </c>
      <c r="S70" s="97">
        <v>6.2389087821344081E-8</v>
      </c>
      <c r="T70" s="97">
        <v>3.8654017797602386E-8</v>
      </c>
      <c r="U70" s="97">
        <f>R70/'סכום נכסי הקרן'!$C$42</f>
        <v>7.4872748200745429E-9</v>
      </c>
    </row>
    <row r="71" spans="2:21" s="137" customFormat="1">
      <c r="B71" s="89" t="s">
        <v>467</v>
      </c>
      <c r="C71" s="86" t="s">
        <v>468</v>
      </c>
      <c r="D71" s="99" t="s">
        <v>132</v>
      </c>
      <c r="E71" s="99" t="s">
        <v>326</v>
      </c>
      <c r="F71" s="86" t="s">
        <v>464</v>
      </c>
      <c r="G71" s="99" t="s">
        <v>377</v>
      </c>
      <c r="H71" s="86" t="s">
        <v>392</v>
      </c>
      <c r="I71" s="86" t="s">
        <v>378</v>
      </c>
      <c r="J71" s="86"/>
      <c r="K71" s="96">
        <v>2.8400000000024748</v>
      </c>
      <c r="L71" s="99" t="s">
        <v>176</v>
      </c>
      <c r="M71" s="100">
        <v>2.5499999999999998E-2</v>
      </c>
      <c r="N71" s="100">
        <v>9.0000000000103123E-3</v>
      </c>
      <c r="O71" s="96">
        <v>445652.47080200003</v>
      </c>
      <c r="P71" s="98">
        <v>106.29</v>
      </c>
      <c r="Q71" s="96">
        <v>10.912165193</v>
      </c>
      <c r="R71" s="96">
        <v>484.83713489500002</v>
      </c>
      <c r="S71" s="97">
        <v>5.1964908182592967E-4</v>
      </c>
      <c r="T71" s="97">
        <v>4.0301371000259949E-3</v>
      </c>
      <c r="U71" s="97">
        <f>R71/'סכום נכסי הקרן'!$C$42</f>
        <v>7.8063667762745558E-4</v>
      </c>
    </row>
    <row r="72" spans="2:21" s="137" customFormat="1">
      <c r="B72" s="89" t="s">
        <v>469</v>
      </c>
      <c r="C72" s="86" t="s">
        <v>470</v>
      </c>
      <c r="D72" s="99" t="s">
        <v>132</v>
      </c>
      <c r="E72" s="99" t="s">
        <v>326</v>
      </c>
      <c r="F72" s="86" t="s">
        <v>464</v>
      </c>
      <c r="G72" s="99" t="s">
        <v>377</v>
      </c>
      <c r="H72" s="86" t="s">
        <v>392</v>
      </c>
      <c r="I72" s="86" t="s">
        <v>378</v>
      </c>
      <c r="J72" s="86"/>
      <c r="K72" s="96">
        <v>6.8899999999985146</v>
      </c>
      <c r="L72" s="99" t="s">
        <v>176</v>
      </c>
      <c r="M72" s="100">
        <v>2.35E-2</v>
      </c>
      <c r="N72" s="100">
        <v>2.259999999999009E-2</v>
      </c>
      <c r="O72" s="96">
        <v>922611.28161300009</v>
      </c>
      <c r="P72" s="98">
        <v>102.84</v>
      </c>
      <c r="Q72" s="86"/>
      <c r="R72" s="96">
        <v>948.81346686899997</v>
      </c>
      <c r="S72" s="97">
        <v>1.138776752145032E-3</v>
      </c>
      <c r="T72" s="97">
        <v>7.8868718557648498E-3</v>
      </c>
      <c r="U72" s="97">
        <f>R72/'סכום נכסי הקרן'!$C$42</f>
        <v>1.5276853589715463E-3</v>
      </c>
    </row>
    <row r="73" spans="2:21" s="137" customFormat="1">
      <c r="B73" s="89" t="s">
        <v>471</v>
      </c>
      <c r="C73" s="86" t="s">
        <v>472</v>
      </c>
      <c r="D73" s="99" t="s">
        <v>132</v>
      </c>
      <c r="E73" s="99" t="s">
        <v>326</v>
      </c>
      <c r="F73" s="86" t="s">
        <v>464</v>
      </c>
      <c r="G73" s="99" t="s">
        <v>377</v>
      </c>
      <c r="H73" s="86" t="s">
        <v>392</v>
      </c>
      <c r="I73" s="86" t="s">
        <v>378</v>
      </c>
      <c r="J73" s="86"/>
      <c r="K73" s="96">
        <v>5.81</v>
      </c>
      <c r="L73" s="99" t="s">
        <v>176</v>
      </c>
      <c r="M73" s="100">
        <v>1.7600000000000001E-2</v>
      </c>
      <c r="N73" s="100">
        <v>1.7899999999999999E-2</v>
      </c>
      <c r="O73" s="96">
        <v>1051741.4811839999</v>
      </c>
      <c r="P73" s="98">
        <v>101.72</v>
      </c>
      <c r="Q73" s="96">
        <v>21.059032754</v>
      </c>
      <c r="R73" s="96">
        <v>1090.8687196999999</v>
      </c>
      <c r="S73" s="97">
        <v>9.6995787941880549E-4</v>
      </c>
      <c r="T73" s="97">
        <v>9.0676851711718291E-3</v>
      </c>
      <c r="U73" s="97">
        <f>R73/'סכום נכסי הקרן'!$C$42</f>
        <v>1.7564086407258119E-3</v>
      </c>
    </row>
    <row r="74" spans="2:21" s="137" customFormat="1">
      <c r="B74" s="89" t="s">
        <v>473</v>
      </c>
      <c r="C74" s="86" t="s">
        <v>474</v>
      </c>
      <c r="D74" s="99" t="s">
        <v>132</v>
      </c>
      <c r="E74" s="99" t="s">
        <v>326</v>
      </c>
      <c r="F74" s="86" t="s">
        <v>464</v>
      </c>
      <c r="G74" s="99" t="s">
        <v>377</v>
      </c>
      <c r="H74" s="86" t="s">
        <v>392</v>
      </c>
      <c r="I74" s="86" t="s">
        <v>378</v>
      </c>
      <c r="J74" s="86"/>
      <c r="K74" s="96">
        <v>6.290000000000342</v>
      </c>
      <c r="L74" s="99" t="s">
        <v>176</v>
      </c>
      <c r="M74" s="100">
        <v>2.1499999999999998E-2</v>
      </c>
      <c r="N74" s="100">
        <v>2.2200000000001205E-2</v>
      </c>
      <c r="O74" s="96">
        <v>972825.31677100004</v>
      </c>
      <c r="P74" s="98">
        <v>102.17</v>
      </c>
      <c r="Q74" s="86"/>
      <c r="R74" s="96">
        <v>993.93566645400006</v>
      </c>
      <c r="S74" s="97">
        <v>1.2277214819950699E-3</v>
      </c>
      <c r="T74" s="97">
        <v>8.2619434777470822E-3</v>
      </c>
      <c r="U74" s="97">
        <f>R74/'סכום נכסי הקרן'!$C$42</f>
        <v>1.6003366503766607E-3</v>
      </c>
    </row>
    <row r="75" spans="2:21" s="137" customFormat="1">
      <c r="B75" s="89" t="s">
        <v>475</v>
      </c>
      <c r="C75" s="86" t="s">
        <v>476</v>
      </c>
      <c r="D75" s="99" t="s">
        <v>132</v>
      </c>
      <c r="E75" s="99" t="s">
        <v>326</v>
      </c>
      <c r="F75" s="86" t="s">
        <v>428</v>
      </c>
      <c r="G75" s="99" t="s">
        <v>328</v>
      </c>
      <c r="H75" s="86" t="s">
        <v>392</v>
      </c>
      <c r="I75" s="86" t="s">
        <v>172</v>
      </c>
      <c r="J75" s="86"/>
      <c r="K75" s="96">
        <v>0.92000000000340121</v>
      </c>
      <c r="L75" s="99" t="s">
        <v>176</v>
      </c>
      <c r="M75" s="100">
        <v>5.2499999999999998E-2</v>
      </c>
      <c r="N75" s="100">
        <v>-5.0000000000531466E-4</v>
      </c>
      <c r="O75" s="96">
        <v>72091.115288999994</v>
      </c>
      <c r="P75" s="98">
        <v>130.5</v>
      </c>
      <c r="Q75" s="86"/>
      <c r="R75" s="96">
        <v>94.078902478999993</v>
      </c>
      <c r="S75" s="97">
        <v>6.00759294075E-4</v>
      </c>
      <c r="T75" s="97">
        <v>7.8201698657520767E-4</v>
      </c>
      <c r="U75" s="97">
        <f>R75/'סכום נכסי הקרן'!$C$42</f>
        <v>1.5147651980483917E-4</v>
      </c>
    </row>
    <row r="76" spans="2:21" s="137" customFormat="1">
      <c r="B76" s="89" t="s">
        <v>477</v>
      </c>
      <c r="C76" s="86" t="s">
        <v>478</v>
      </c>
      <c r="D76" s="99" t="s">
        <v>132</v>
      </c>
      <c r="E76" s="99" t="s">
        <v>326</v>
      </c>
      <c r="F76" s="86" t="s">
        <v>351</v>
      </c>
      <c r="G76" s="99" t="s">
        <v>328</v>
      </c>
      <c r="H76" s="86" t="s">
        <v>392</v>
      </c>
      <c r="I76" s="86" t="s">
        <v>378</v>
      </c>
      <c r="J76" s="86"/>
      <c r="K76" s="96">
        <v>1.4400000000000783</v>
      </c>
      <c r="L76" s="99" t="s">
        <v>176</v>
      </c>
      <c r="M76" s="100">
        <v>6.5000000000000002E-2</v>
      </c>
      <c r="N76" s="100">
        <v>6.2999999999991188E-3</v>
      </c>
      <c r="O76" s="96">
        <v>1675763.952178</v>
      </c>
      <c r="P76" s="98">
        <v>121.26</v>
      </c>
      <c r="Q76" s="96">
        <v>11.09857</v>
      </c>
      <c r="R76" s="96">
        <v>2043.1300802860001</v>
      </c>
      <c r="S76" s="97">
        <v>1.0639771124939682E-3</v>
      </c>
      <c r="T76" s="97">
        <v>1.6983217134394903E-2</v>
      </c>
      <c r="U76" s="97">
        <f>R76/'סכום נכסי הקרן'!$C$42</f>
        <v>3.2896454562635602E-3</v>
      </c>
    </row>
    <row r="77" spans="2:21" s="137" customFormat="1">
      <c r="B77" s="89" t="s">
        <v>479</v>
      </c>
      <c r="C77" s="86" t="s">
        <v>480</v>
      </c>
      <c r="D77" s="99" t="s">
        <v>132</v>
      </c>
      <c r="E77" s="99" t="s">
        <v>326</v>
      </c>
      <c r="F77" s="86" t="s">
        <v>481</v>
      </c>
      <c r="G77" s="99" t="s">
        <v>377</v>
      </c>
      <c r="H77" s="86" t="s">
        <v>392</v>
      </c>
      <c r="I77" s="86" t="s">
        <v>378</v>
      </c>
      <c r="J77" s="86"/>
      <c r="K77" s="96">
        <v>7.8700000000175026</v>
      </c>
      <c r="L77" s="99" t="s">
        <v>176</v>
      </c>
      <c r="M77" s="100">
        <v>3.5000000000000003E-2</v>
      </c>
      <c r="N77" s="100">
        <v>2.3800000000096907E-2</v>
      </c>
      <c r="O77" s="96">
        <v>90087.884684999997</v>
      </c>
      <c r="P77" s="98">
        <v>112.25</v>
      </c>
      <c r="Q77" s="86"/>
      <c r="R77" s="96">
        <v>101.12365182900001</v>
      </c>
      <c r="S77" s="97">
        <v>3.3260275682065794E-4</v>
      </c>
      <c r="T77" s="97">
        <v>8.4057542542492108E-4</v>
      </c>
      <c r="U77" s="97">
        <f>R77/'סכום נכסי הקרן'!$C$42</f>
        <v>1.6281927664316012E-4</v>
      </c>
    </row>
    <row r="78" spans="2:21" s="137" customFormat="1">
      <c r="B78" s="89" t="s">
        <v>482</v>
      </c>
      <c r="C78" s="86" t="s">
        <v>483</v>
      </c>
      <c r="D78" s="99" t="s">
        <v>132</v>
      </c>
      <c r="E78" s="99" t="s">
        <v>326</v>
      </c>
      <c r="F78" s="86" t="s">
        <v>481</v>
      </c>
      <c r="G78" s="99" t="s">
        <v>377</v>
      </c>
      <c r="H78" s="86" t="s">
        <v>392</v>
      </c>
      <c r="I78" s="86" t="s">
        <v>378</v>
      </c>
      <c r="J78" s="86"/>
      <c r="K78" s="96">
        <v>3.8399999999971515</v>
      </c>
      <c r="L78" s="99" t="s">
        <v>176</v>
      </c>
      <c r="M78" s="100">
        <v>0.04</v>
      </c>
      <c r="N78" s="100">
        <v>9.4999999999945215E-3</v>
      </c>
      <c r="O78" s="96">
        <v>482322.80634000001</v>
      </c>
      <c r="P78" s="98">
        <v>113.52</v>
      </c>
      <c r="Q78" s="86"/>
      <c r="R78" s="96">
        <v>547.53286253399995</v>
      </c>
      <c r="S78" s="97">
        <v>7.0531809106599722E-4</v>
      </c>
      <c r="T78" s="97">
        <v>4.551286079313193E-3</v>
      </c>
      <c r="U78" s="97">
        <f>R78/'סכום נכסי הקרן'!$C$42</f>
        <v>8.8158312129486187E-4</v>
      </c>
    </row>
    <row r="79" spans="2:21" s="137" customFormat="1">
      <c r="B79" s="89" t="s">
        <v>484</v>
      </c>
      <c r="C79" s="86" t="s">
        <v>485</v>
      </c>
      <c r="D79" s="99" t="s">
        <v>132</v>
      </c>
      <c r="E79" s="99" t="s">
        <v>326</v>
      </c>
      <c r="F79" s="86" t="s">
        <v>481</v>
      </c>
      <c r="G79" s="99" t="s">
        <v>377</v>
      </c>
      <c r="H79" s="86" t="s">
        <v>392</v>
      </c>
      <c r="I79" s="86" t="s">
        <v>378</v>
      </c>
      <c r="J79" s="86"/>
      <c r="K79" s="96">
        <v>6.5299999999984042</v>
      </c>
      <c r="L79" s="99" t="s">
        <v>176</v>
      </c>
      <c r="M79" s="100">
        <v>0.04</v>
      </c>
      <c r="N79" s="100">
        <v>1.8499999999996034E-2</v>
      </c>
      <c r="O79" s="96">
        <v>969379.19983199995</v>
      </c>
      <c r="P79" s="98">
        <v>117.02</v>
      </c>
      <c r="Q79" s="86"/>
      <c r="R79" s="96">
        <v>1134.3675106770002</v>
      </c>
      <c r="S79" s="97">
        <v>1.3383836459053614E-3</v>
      </c>
      <c r="T79" s="97">
        <v>9.4292624487882608E-3</v>
      </c>
      <c r="U79" s="97">
        <f>R79/'סכום נכסי הקרן'!$C$42</f>
        <v>1.8264460805692978E-3</v>
      </c>
    </row>
    <row r="80" spans="2:21" s="137" customFormat="1">
      <c r="B80" s="89" t="s">
        <v>486</v>
      </c>
      <c r="C80" s="86" t="s">
        <v>487</v>
      </c>
      <c r="D80" s="99" t="s">
        <v>132</v>
      </c>
      <c r="E80" s="99" t="s">
        <v>326</v>
      </c>
      <c r="F80" s="86" t="s">
        <v>488</v>
      </c>
      <c r="G80" s="99" t="s">
        <v>163</v>
      </c>
      <c r="H80" s="86" t="s">
        <v>392</v>
      </c>
      <c r="I80" s="86" t="s">
        <v>378</v>
      </c>
      <c r="J80" s="86"/>
      <c r="K80" s="96">
        <v>0.23999991747901128</v>
      </c>
      <c r="L80" s="99" t="s">
        <v>176</v>
      </c>
      <c r="M80" s="100">
        <v>5.2000000000000005E-2</v>
      </c>
      <c r="N80" s="100">
        <v>2.359999876218517E-2</v>
      </c>
      <c r="O80" s="96">
        <v>2.2344330000000001</v>
      </c>
      <c r="P80" s="98">
        <v>130.16</v>
      </c>
      <c r="Q80" s="86"/>
      <c r="R80" s="96">
        <v>2.908351E-3</v>
      </c>
      <c r="S80" s="97">
        <v>4.7187124829198924E-8</v>
      </c>
      <c r="T80" s="97">
        <v>2.4175238283957151E-8</v>
      </c>
      <c r="U80" s="97">
        <f>R80/'סכום נכסי הקרן'!$C$42</f>
        <v>4.6827383849345113E-9</v>
      </c>
    </row>
    <row r="81" spans="2:21" s="137" customFormat="1">
      <c r="B81" s="89" t="s">
        <v>489</v>
      </c>
      <c r="C81" s="86" t="s">
        <v>490</v>
      </c>
      <c r="D81" s="99" t="s">
        <v>132</v>
      </c>
      <c r="E81" s="99" t="s">
        <v>326</v>
      </c>
      <c r="F81" s="86" t="s">
        <v>491</v>
      </c>
      <c r="G81" s="99" t="s">
        <v>492</v>
      </c>
      <c r="H81" s="86" t="s">
        <v>493</v>
      </c>
      <c r="I81" s="86" t="s">
        <v>378</v>
      </c>
      <c r="J81" s="86"/>
      <c r="K81" s="96">
        <v>7.9300000000011481</v>
      </c>
      <c r="L81" s="99" t="s">
        <v>176</v>
      </c>
      <c r="M81" s="100">
        <v>5.1500000000000004E-2</v>
      </c>
      <c r="N81" s="100">
        <v>3.2100000000003404E-2</v>
      </c>
      <c r="O81" s="96">
        <v>2255107.2970830002</v>
      </c>
      <c r="P81" s="98">
        <v>140.83000000000001</v>
      </c>
      <c r="Q81" s="86"/>
      <c r="R81" s="96">
        <v>3175.8674425519998</v>
      </c>
      <c r="S81" s="97">
        <v>6.3505866679592531E-4</v>
      </c>
      <c r="T81" s="97">
        <v>2.6398929215200019E-2</v>
      </c>
      <c r="U81" s="97">
        <f>R81/'סכום נכסי הקרן'!$C$42</f>
        <v>5.1134668335087643E-3</v>
      </c>
    </row>
    <row r="82" spans="2:21" s="137" customFormat="1">
      <c r="B82" s="89" t="s">
        <v>494</v>
      </c>
      <c r="C82" s="86" t="s">
        <v>495</v>
      </c>
      <c r="D82" s="99" t="s">
        <v>132</v>
      </c>
      <c r="E82" s="99" t="s">
        <v>326</v>
      </c>
      <c r="F82" s="86" t="s">
        <v>414</v>
      </c>
      <c r="G82" s="99" t="s">
        <v>377</v>
      </c>
      <c r="H82" s="86" t="s">
        <v>493</v>
      </c>
      <c r="I82" s="86" t="s">
        <v>172</v>
      </c>
      <c r="J82" s="86"/>
      <c r="K82" s="96">
        <v>2.7300000000025828</v>
      </c>
      <c r="L82" s="99" t="s">
        <v>176</v>
      </c>
      <c r="M82" s="100">
        <v>2.8500000000000001E-2</v>
      </c>
      <c r="N82" s="100">
        <v>1.0500000000004903E-2</v>
      </c>
      <c r="O82" s="96">
        <v>284253.45964800002</v>
      </c>
      <c r="P82" s="98">
        <v>107.6</v>
      </c>
      <c r="Q82" s="86"/>
      <c r="R82" s="96">
        <v>305.85670967700003</v>
      </c>
      <c r="S82" s="97">
        <v>6.1971948257329807E-4</v>
      </c>
      <c r="T82" s="97">
        <v>2.54238874096991E-3</v>
      </c>
      <c r="U82" s="97">
        <f>R82/'סכום נכסי הקרן'!$C$42</f>
        <v>4.9246014483611458E-4</v>
      </c>
    </row>
    <row r="83" spans="2:21" s="137" customFormat="1">
      <c r="B83" s="89" t="s">
        <v>496</v>
      </c>
      <c r="C83" s="86" t="s">
        <v>497</v>
      </c>
      <c r="D83" s="99" t="s">
        <v>132</v>
      </c>
      <c r="E83" s="99" t="s">
        <v>326</v>
      </c>
      <c r="F83" s="86" t="s">
        <v>414</v>
      </c>
      <c r="G83" s="99" t="s">
        <v>377</v>
      </c>
      <c r="H83" s="86" t="s">
        <v>493</v>
      </c>
      <c r="I83" s="86" t="s">
        <v>172</v>
      </c>
      <c r="J83" s="86"/>
      <c r="K83" s="96">
        <v>0.23999999995036628</v>
      </c>
      <c r="L83" s="99" t="s">
        <v>176</v>
      </c>
      <c r="M83" s="100">
        <v>4.8499999999999995E-2</v>
      </c>
      <c r="N83" s="100">
        <v>3.5299999999102771E-2</v>
      </c>
      <c r="O83" s="96">
        <v>8476.3324819999998</v>
      </c>
      <c r="P83" s="98">
        <v>123.6</v>
      </c>
      <c r="Q83" s="86"/>
      <c r="R83" s="96">
        <v>10.476746198000001</v>
      </c>
      <c r="S83" s="97">
        <v>6.7684688903355651E-5</v>
      </c>
      <c r="T83" s="97">
        <v>8.7086405931468424E-5</v>
      </c>
      <c r="U83" s="97">
        <f>R83/'סכום נכסי הקרן'!$C$42</f>
        <v>1.6868617842410115E-5</v>
      </c>
    </row>
    <row r="84" spans="2:21" s="137" customFormat="1">
      <c r="B84" s="89" t="s">
        <v>498</v>
      </c>
      <c r="C84" s="86" t="s">
        <v>499</v>
      </c>
      <c r="D84" s="99" t="s">
        <v>132</v>
      </c>
      <c r="E84" s="99" t="s">
        <v>326</v>
      </c>
      <c r="F84" s="86" t="s">
        <v>414</v>
      </c>
      <c r="G84" s="99" t="s">
        <v>377</v>
      </c>
      <c r="H84" s="86" t="s">
        <v>493</v>
      </c>
      <c r="I84" s="86" t="s">
        <v>172</v>
      </c>
      <c r="J84" s="86"/>
      <c r="K84" s="96">
        <v>1.0200000000030178</v>
      </c>
      <c r="L84" s="99" t="s">
        <v>176</v>
      </c>
      <c r="M84" s="100">
        <v>3.7699999999999997E-2</v>
      </c>
      <c r="N84" s="100">
        <v>4.2999999999991613E-3</v>
      </c>
      <c r="O84" s="96">
        <v>195147.63971999998</v>
      </c>
      <c r="P84" s="98">
        <v>113</v>
      </c>
      <c r="Q84" s="96">
        <v>17.613383878</v>
      </c>
      <c r="R84" s="96">
        <v>238.57360141400002</v>
      </c>
      <c r="S84" s="97">
        <v>6.073747721524772E-4</v>
      </c>
      <c r="T84" s="97">
        <v>1.9831078375496173E-3</v>
      </c>
      <c r="U84" s="97">
        <f>R84/'סכום נכסי הקרן'!$C$42</f>
        <v>3.8412755577762255E-4</v>
      </c>
    </row>
    <row r="85" spans="2:21" s="137" customFormat="1">
      <c r="B85" s="89" t="s">
        <v>500</v>
      </c>
      <c r="C85" s="86" t="s">
        <v>501</v>
      </c>
      <c r="D85" s="99" t="s">
        <v>132</v>
      </c>
      <c r="E85" s="99" t="s">
        <v>326</v>
      </c>
      <c r="F85" s="86" t="s">
        <v>414</v>
      </c>
      <c r="G85" s="99" t="s">
        <v>377</v>
      </c>
      <c r="H85" s="86" t="s">
        <v>493</v>
      </c>
      <c r="I85" s="86" t="s">
        <v>172</v>
      </c>
      <c r="J85" s="86"/>
      <c r="K85" s="96">
        <v>4.6199999999960299</v>
      </c>
      <c r="L85" s="99" t="s">
        <v>176</v>
      </c>
      <c r="M85" s="100">
        <v>2.5000000000000001E-2</v>
      </c>
      <c r="N85" s="100">
        <v>1.7299999999995208E-2</v>
      </c>
      <c r="O85" s="96">
        <v>279695.08893600001</v>
      </c>
      <c r="P85" s="98">
        <v>104.47</v>
      </c>
      <c r="Q85" s="86"/>
      <c r="R85" s="96">
        <v>292.19746201800001</v>
      </c>
      <c r="S85" s="97">
        <v>5.9757823958465493E-4</v>
      </c>
      <c r="T85" s="97">
        <v>2.428848261524372E-3</v>
      </c>
      <c r="U85" s="97">
        <f>R85/'סכום נכסי הקרן'!$C$42</f>
        <v>4.7046737872152725E-4</v>
      </c>
    </row>
    <row r="86" spans="2:21" s="137" customFormat="1">
      <c r="B86" s="89" t="s">
        <v>502</v>
      </c>
      <c r="C86" s="86" t="s">
        <v>503</v>
      </c>
      <c r="D86" s="99" t="s">
        <v>132</v>
      </c>
      <c r="E86" s="99" t="s">
        <v>326</v>
      </c>
      <c r="F86" s="86" t="s">
        <v>414</v>
      </c>
      <c r="G86" s="99" t="s">
        <v>377</v>
      </c>
      <c r="H86" s="86" t="s">
        <v>493</v>
      </c>
      <c r="I86" s="86" t="s">
        <v>172</v>
      </c>
      <c r="J86" s="86"/>
      <c r="K86" s="96">
        <v>5.4700000000068298</v>
      </c>
      <c r="L86" s="99" t="s">
        <v>176</v>
      </c>
      <c r="M86" s="100">
        <v>1.34E-2</v>
      </c>
      <c r="N86" s="100">
        <v>1.6000000000040163E-2</v>
      </c>
      <c r="O86" s="96">
        <v>248523.07193599999</v>
      </c>
      <c r="P86" s="98">
        <v>100.18</v>
      </c>
      <c r="Q86" s="86"/>
      <c r="R86" s="96">
        <v>248.97039978999999</v>
      </c>
      <c r="S86" s="97">
        <v>7.2590199023555299E-4</v>
      </c>
      <c r="T86" s="97">
        <v>2.0695296890146085E-3</v>
      </c>
      <c r="U86" s="97">
        <f>R86/'סכום נכסי הקרן'!$C$42</f>
        <v>4.0086744956476167E-4</v>
      </c>
    </row>
    <row r="87" spans="2:21" s="137" customFormat="1">
      <c r="B87" s="89" t="s">
        <v>504</v>
      </c>
      <c r="C87" s="86" t="s">
        <v>505</v>
      </c>
      <c r="D87" s="99" t="s">
        <v>132</v>
      </c>
      <c r="E87" s="99" t="s">
        <v>326</v>
      </c>
      <c r="F87" s="86" t="s">
        <v>414</v>
      </c>
      <c r="G87" s="99" t="s">
        <v>377</v>
      </c>
      <c r="H87" s="86" t="s">
        <v>493</v>
      </c>
      <c r="I87" s="86" t="s">
        <v>172</v>
      </c>
      <c r="J87" s="86"/>
      <c r="K87" s="96">
        <v>5.6699999999979065</v>
      </c>
      <c r="L87" s="99" t="s">
        <v>176</v>
      </c>
      <c r="M87" s="100">
        <v>1.95E-2</v>
      </c>
      <c r="N87" s="100">
        <v>2.3600000000011959E-2</v>
      </c>
      <c r="O87" s="96">
        <v>168859.685486</v>
      </c>
      <c r="P87" s="98">
        <v>99.03</v>
      </c>
      <c r="Q87" s="86"/>
      <c r="R87" s="96">
        <v>167.22175670500002</v>
      </c>
      <c r="S87" s="97">
        <v>2.4727103047399277E-4</v>
      </c>
      <c r="T87" s="97">
        <v>1.3900061631506254E-3</v>
      </c>
      <c r="U87" s="97">
        <f>R87/'סכום נכסי הקרן'!$C$42</f>
        <v>2.6924389075413648E-4</v>
      </c>
    </row>
    <row r="88" spans="2:21" s="137" customFormat="1">
      <c r="B88" s="89" t="s">
        <v>506</v>
      </c>
      <c r="C88" s="86" t="s">
        <v>507</v>
      </c>
      <c r="D88" s="99" t="s">
        <v>132</v>
      </c>
      <c r="E88" s="99" t="s">
        <v>326</v>
      </c>
      <c r="F88" s="86" t="s">
        <v>414</v>
      </c>
      <c r="G88" s="99" t="s">
        <v>377</v>
      </c>
      <c r="H88" s="86" t="s">
        <v>493</v>
      </c>
      <c r="I88" s="86" t="s">
        <v>172</v>
      </c>
      <c r="J88" s="86"/>
      <c r="K88" s="96">
        <v>6.6600000000126798</v>
      </c>
      <c r="L88" s="99" t="s">
        <v>176</v>
      </c>
      <c r="M88" s="100">
        <v>3.3500000000000002E-2</v>
      </c>
      <c r="N88" s="100">
        <v>3.0800000000035594E-2</v>
      </c>
      <c r="O88" s="96">
        <v>264336.60472</v>
      </c>
      <c r="P88" s="98">
        <v>102.04</v>
      </c>
      <c r="Q88" s="86"/>
      <c r="R88" s="96">
        <v>269.729068563</v>
      </c>
      <c r="S88" s="97">
        <v>9.7902446192592589E-4</v>
      </c>
      <c r="T88" s="97">
        <v>2.2420830582760955E-3</v>
      </c>
      <c r="U88" s="97">
        <f>R88/'סכום נכסי הקרן'!$C$42</f>
        <v>4.3429099957075081E-4</v>
      </c>
    </row>
    <row r="89" spans="2:21" s="137" customFormat="1">
      <c r="B89" s="89" t="s">
        <v>508</v>
      </c>
      <c r="C89" s="86" t="s">
        <v>509</v>
      </c>
      <c r="D89" s="99" t="s">
        <v>132</v>
      </c>
      <c r="E89" s="99" t="s">
        <v>326</v>
      </c>
      <c r="F89" s="86" t="s">
        <v>510</v>
      </c>
      <c r="G89" s="99" t="s">
        <v>377</v>
      </c>
      <c r="H89" s="86" t="s">
        <v>493</v>
      </c>
      <c r="I89" s="86" t="s">
        <v>378</v>
      </c>
      <c r="J89" s="86"/>
      <c r="K89" s="96">
        <v>1</v>
      </c>
      <c r="L89" s="99" t="s">
        <v>176</v>
      </c>
      <c r="M89" s="100">
        <v>4.8000000000000001E-2</v>
      </c>
      <c r="N89" s="100">
        <v>4.3E-3</v>
      </c>
      <c r="O89" s="96">
        <v>0.53</v>
      </c>
      <c r="P89" s="98">
        <v>112.72</v>
      </c>
      <c r="Q89" s="86"/>
      <c r="R89" s="96">
        <v>5.8999999999999992E-4</v>
      </c>
      <c r="S89" s="97">
        <v>4.6328671328671331E-9</v>
      </c>
      <c r="T89" s="97">
        <v>4.9042878894379379E-9</v>
      </c>
      <c r="U89" s="97">
        <f>R89/'סכום נכסי הקרן'!$C$42</f>
        <v>9.4995949495482541E-10</v>
      </c>
    </row>
    <row r="90" spans="2:21" s="137" customFormat="1">
      <c r="B90" s="89" t="s">
        <v>511</v>
      </c>
      <c r="C90" s="86" t="s">
        <v>512</v>
      </c>
      <c r="D90" s="99" t="s">
        <v>132</v>
      </c>
      <c r="E90" s="99" t="s">
        <v>326</v>
      </c>
      <c r="F90" s="86" t="s">
        <v>510</v>
      </c>
      <c r="G90" s="99" t="s">
        <v>377</v>
      </c>
      <c r="H90" s="86" t="s">
        <v>493</v>
      </c>
      <c r="I90" s="86" t="s">
        <v>378</v>
      </c>
      <c r="J90" s="86"/>
      <c r="K90" s="96">
        <v>3.66</v>
      </c>
      <c r="L90" s="99" t="s">
        <v>176</v>
      </c>
      <c r="M90" s="100">
        <v>3.2899999999999999E-2</v>
      </c>
      <c r="N90" s="100">
        <v>1.1000000000000001E-2</v>
      </c>
      <c r="O90" s="96">
        <v>0.23</v>
      </c>
      <c r="P90" s="98">
        <v>109.8</v>
      </c>
      <c r="Q90" s="86"/>
      <c r="R90" s="96">
        <v>2.5000000000000001E-4</v>
      </c>
      <c r="S90" s="97">
        <v>1.2105263157894738E-9</v>
      </c>
      <c r="T90" s="97">
        <v>2.0780880887448893E-9</v>
      </c>
      <c r="U90" s="97">
        <f>R90/'סכום נכסי הקרן'!$C$42</f>
        <v>4.0252520972662096E-10</v>
      </c>
    </row>
    <row r="91" spans="2:21" s="137" customFormat="1">
      <c r="B91" s="89" t="s">
        <v>513</v>
      </c>
      <c r="C91" s="86" t="s">
        <v>514</v>
      </c>
      <c r="D91" s="99" t="s">
        <v>132</v>
      </c>
      <c r="E91" s="99" t="s">
        <v>326</v>
      </c>
      <c r="F91" s="86" t="s">
        <v>515</v>
      </c>
      <c r="G91" s="99" t="s">
        <v>377</v>
      </c>
      <c r="H91" s="86" t="s">
        <v>493</v>
      </c>
      <c r="I91" s="86" t="s">
        <v>172</v>
      </c>
      <c r="J91" s="86"/>
      <c r="K91" s="96">
        <v>0.72999999999856524</v>
      </c>
      <c r="L91" s="99" t="s">
        <v>176</v>
      </c>
      <c r="M91" s="100">
        <v>6.5000000000000002E-2</v>
      </c>
      <c r="N91" s="100">
        <v>-7.0000000001434789E-4</v>
      </c>
      <c r="O91" s="96">
        <v>28826.598366000002</v>
      </c>
      <c r="P91" s="98">
        <v>120.89</v>
      </c>
      <c r="Q91" s="86"/>
      <c r="R91" s="96">
        <v>34.848474985000003</v>
      </c>
      <c r="S91" s="97">
        <v>1.5473480314997148E-4</v>
      </c>
      <c r="T91" s="97">
        <v>2.8967280310901098E-4</v>
      </c>
      <c r="U91" s="97">
        <f>R91/'סכום נכסי הקרן'!$C$42</f>
        <v>5.6109558807960125E-5</v>
      </c>
    </row>
    <row r="92" spans="2:21" s="137" customFormat="1">
      <c r="B92" s="89" t="s">
        <v>516</v>
      </c>
      <c r="C92" s="86" t="s">
        <v>517</v>
      </c>
      <c r="D92" s="99" t="s">
        <v>132</v>
      </c>
      <c r="E92" s="99" t="s">
        <v>326</v>
      </c>
      <c r="F92" s="86" t="s">
        <v>515</v>
      </c>
      <c r="G92" s="99" t="s">
        <v>377</v>
      </c>
      <c r="H92" s="86" t="s">
        <v>493</v>
      </c>
      <c r="I92" s="86" t="s">
        <v>172</v>
      </c>
      <c r="J92" s="86"/>
      <c r="K92" s="96">
        <v>6.1900000000079247</v>
      </c>
      <c r="L92" s="99" t="s">
        <v>176</v>
      </c>
      <c r="M92" s="100">
        <v>0.04</v>
      </c>
      <c r="N92" s="100">
        <v>3.9700000000048932E-2</v>
      </c>
      <c r="O92" s="96">
        <v>400519.82301300002</v>
      </c>
      <c r="P92" s="98">
        <v>100.51</v>
      </c>
      <c r="Q92" s="86"/>
      <c r="R92" s="96">
        <v>402.562476199</v>
      </c>
      <c r="S92" s="97">
        <v>1.3541134884091256E-4</v>
      </c>
      <c r="T92" s="97">
        <v>3.3462411470591598E-3</v>
      </c>
      <c r="U92" s="97">
        <f>R92/'סכום נכסי הקרן'!$C$42</f>
        <v>6.4816618064028131E-4</v>
      </c>
    </row>
    <row r="93" spans="2:21" s="137" customFormat="1">
      <c r="B93" s="89" t="s">
        <v>518</v>
      </c>
      <c r="C93" s="86" t="s">
        <v>519</v>
      </c>
      <c r="D93" s="99" t="s">
        <v>132</v>
      </c>
      <c r="E93" s="99" t="s">
        <v>326</v>
      </c>
      <c r="F93" s="86" t="s">
        <v>515</v>
      </c>
      <c r="G93" s="99" t="s">
        <v>377</v>
      </c>
      <c r="H93" s="86" t="s">
        <v>493</v>
      </c>
      <c r="I93" s="86" t="s">
        <v>172</v>
      </c>
      <c r="J93" s="86"/>
      <c r="K93" s="96">
        <v>6.4399999999959059</v>
      </c>
      <c r="L93" s="99" t="s">
        <v>176</v>
      </c>
      <c r="M93" s="100">
        <v>2.7799999999999998E-2</v>
      </c>
      <c r="N93" s="100">
        <v>3.9899999999981492E-2</v>
      </c>
      <c r="O93" s="96">
        <v>756269.72802100005</v>
      </c>
      <c r="P93" s="98">
        <v>94.31</v>
      </c>
      <c r="Q93" s="86"/>
      <c r="R93" s="96">
        <v>713.23798206800006</v>
      </c>
      <c r="S93" s="97">
        <v>4.1989091616891809E-4</v>
      </c>
      <c r="T93" s="97">
        <v>5.9286854199038074E-3</v>
      </c>
      <c r="U93" s="97">
        <f>R93/'סכום נכסי הקרן'!$C$42</f>
        <v>1.1483850732676546E-3</v>
      </c>
    </row>
    <row r="94" spans="2:21" s="137" customFormat="1">
      <c r="B94" s="89" t="s">
        <v>520</v>
      </c>
      <c r="C94" s="86" t="s">
        <v>521</v>
      </c>
      <c r="D94" s="99" t="s">
        <v>132</v>
      </c>
      <c r="E94" s="99" t="s">
        <v>326</v>
      </c>
      <c r="F94" s="86" t="s">
        <v>515</v>
      </c>
      <c r="G94" s="99" t="s">
        <v>377</v>
      </c>
      <c r="H94" s="86" t="s">
        <v>493</v>
      </c>
      <c r="I94" s="86" t="s">
        <v>172</v>
      </c>
      <c r="J94" s="86"/>
      <c r="K94" s="96">
        <v>1.2999999999972387</v>
      </c>
      <c r="L94" s="99" t="s">
        <v>176</v>
      </c>
      <c r="M94" s="100">
        <v>5.0999999999999997E-2</v>
      </c>
      <c r="N94" s="100">
        <v>1.6799999999955822E-2</v>
      </c>
      <c r="O94" s="96">
        <v>112305.704591</v>
      </c>
      <c r="P94" s="98">
        <v>129</v>
      </c>
      <c r="Q94" s="86"/>
      <c r="R94" s="96">
        <v>144.874352848</v>
      </c>
      <c r="S94" s="97">
        <v>6.611889420842243E-5</v>
      </c>
      <c r="T94" s="97">
        <v>1.2042466680722121E-3</v>
      </c>
      <c r="U94" s="97">
        <f>R94/'סכום נכסי הקרן'!$C$42</f>
        <v>2.3326231705659875E-4</v>
      </c>
    </row>
    <row r="95" spans="2:21" s="137" customFormat="1">
      <c r="B95" s="89" t="s">
        <v>522</v>
      </c>
      <c r="C95" s="86" t="s">
        <v>523</v>
      </c>
      <c r="D95" s="99" t="s">
        <v>132</v>
      </c>
      <c r="E95" s="99" t="s">
        <v>326</v>
      </c>
      <c r="F95" s="86" t="s">
        <v>428</v>
      </c>
      <c r="G95" s="99" t="s">
        <v>328</v>
      </c>
      <c r="H95" s="86" t="s">
        <v>493</v>
      </c>
      <c r="I95" s="86" t="s">
        <v>378</v>
      </c>
      <c r="J95" s="86"/>
      <c r="K95" s="96">
        <v>1.2499999999995866</v>
      </c>
      <c r="L95" s="99" t="s">
        <v>176</v>
      </c>
      <c r="M95" s="100">
        <v>6.4000000000000001E-2</v>
      </c>
      <c r="N95" s="100">
        <v>4.8999999999976293E-3</v>
      </c>
      <c r="O95" s="96">
        <v>1465599.7539240001</v>
      </c>
      <c r="P95" s="98">
        <v>123.75</v>
      </c>
      <c r="Q95" s="86"/>
      <c r="R95" s="96">
        <v>1813.6797845069998</v>
      </c>
      <c r="S95" s="97">
        <v>1.1706250647865522E-3</v>
      </c>
      <c r="T95" s="97">
        <v>1.5075945427925576E-2</v>
      </c>
      <c r="U95" s="97">
        <f>R95/'סכום נכסי הקרן'!$C$42</f>
        <v>2.9202073425424512E-3</v>
      </c>
    </row>
    <row r="96" spans="2:21" s="137" customFormat="1">
      <c r="B96" s="89" t="s">
        <v>524</v>
      </c>
      <c r="C96" s="86" t="s">
        <v>525</v>
      </c>
      <c r="D96" s="99" t="s">
        <v>132</v>
      </c>
      <c r="E96" s="99" t="s">
        <v>326</v>
      </c>
      <c r="F96" s="86" t="s">
        <v>433</v>
      </c>
      <c r="G96" s="99" t="s">
        <v>328</v>
      </c>
      <c r="H96" s="86" t="s">
        <v>493</v>
      </c>
      <c r="I96" s="86" t="s">
        <v>378</v>
      </c>
      <c r="J96" s="86"/>
      <c r="K96" s="96">
        <v>0</v>
      </c>
      <c r="L96" s="99" t="s">
        <v>176</v>
      </c>
      <c r="M96" s="100">
        <v>4.8499999999999995E-2</v>
      </c>
      <c r="N96" s="100">
        <v>0</v>
      </c>
      <c r="O96" s="96">
        <v>24916.478969</v>
      </c>
      <c r="P96" s="98">
        <v>108.5</v>
      </c>
      <c r="Q96" s="86"/>
      <c r="R96" s="96">
        <v>27.034379359999999</v>
      </c>
      <c r="S96" s="97">
        <v>1.6610985979333332E-4</v>
      </c>
      <c r="T96" s="97">
        <v>2.2471928693850672E-4</v>
      </c>
      <c r="U96" s="97">
        <f>R96/'סכום נכסי הקרן'!$C$42</f>
        <v>4.3528076886852131E-5</v>
      </c>
    </row>
    <row r="97" spans="2:21" s="137" customFormat="1">
      <c r="B97" s="89" t="s">
        <v>526</v>
      </c>
      <c r="C97" s="86" t="s">
        <v>527</v>
      </c>
      <c r="D97" s="99" t="s">
        <v>132</v>
      </c>
      <c r="E97" s="99" t="s">
        <v>326</v>
      </c>
      <c r="F97" s="86" t="s">
        <v>440</v>
      </c>
      <c r="G97" s="99" t="s">
        <v>441</v>
      </c>
      <c r="H97" s="86" t="s">
        <v>493</v>
      </c>
      <c r="I97" s="86" t="s">
        <v>378</v>
      </c>
      <c r="J97" s="86"/>
      <c r="K97" s="96">
        <v>4.1099999999978101</v>
      </c>
      <c r="L97" s="99" t="s">
        <v>176</v>
      </c>
      <c r="M97" s="100">
        <v>3.85E-2</v>
      </c>
      <c r="N97" s="100">
        <v>9.3999999999879163E-3</v>
      </c>
      <c r="O97" s="96">
        <v>226454.54487500002</v>
      </c>
      <c r="P97" s="98">
        <v>116.93</v>
      </c>
      <c r="Q97" s="86"/>
      <c r="R97" s="96">
        <v>264.79331117800001</v>
      </c>
      <c r="S97" s="97">
        <v>9.4534541579084652E-4</v>
      </c>
      <c r="T97" s="97">
        <v>2.2010553037532829E-3</v>
      </c>
      <c r="U97" s="97">
        <f>R97/'סכום נכסי הקרן'!$C$42</f>
        <v>4.2634393246452344E-4</v>
      </c>
    </row>
    <row r="98" spans="2:21" s="137" customFormat="1">
      <c r="B98" s="89" t="s">
        <v>528</v>
      </c>
      <c r="C98" s="86" t="s">
        <v>529</v>
      </c>
      <c r="D98" s="99" t="s">
        <v>132</v>
      </c>
      <c r="E98" s="99" t="s">
        <v>326</v>
      </c>
      <c r="F98" s="86" t="s">
        <v>440</v>
      </c>
      <c r="G98" s="99" t="s">
        <v>441</v>
      </c>
      <c r="H98" s="86" t="s">
        <v>493</v>
      </c>
      <c r="I98" s="86" t="s">
        <v>378</v>
      </c>
      <c r="J98" s="86"/>
      <c r="K98" s="96">
        <v>1.3899999999963866</v>
      </c>
      <c r="L98" s="99" t="s">
        <v>176</v>
      </c>
      <c r="M98" s="100">
        <v>3.9E-2</v>
      </c>
      <c r="N98" s="100">
        <v>5.5999999999868585E-3</v>
      </c>
      <c r="O98" s="96">
        <v>133396.49690699999</v>
      </c>
      <c r="P98" s="98">
        <v>114.1</v>
      </c>
      <c r="Q98" s="86"/>
      <c r="R98" s="96">
        <v>152.205403945</v>
      </c>
      <c r="S98" s="97">
        <v>6.7022469650433974E-4</v>
      </c>
      <c r="T98" s="97">
        <v>1.2651849479228356E-3</v>
      </c>
      <c r="U98" s="97">
        <f>R98/'סכום נכסי הקרן'!$C$42</f>
        <v>2.4506604857794473E-4</v>
      </c>
    </row>
    <row r="99" spans="2:21" s="137" customFormat="1">
      <c r="B99" s="89" t="s">
        <v>530</v>
      </c>
      <c r="C99" s="86" t="s">
        <v>531</v>
      </c>
      <c r="D99" s="99" t="s">
        <v>132</v>
      </c>
      <c r="E99" s="99" t="s">
        <v>326</v>
      </c>
      <c r="F99" s="86" t="s">
        <v>440</v>
      </c>
      <c r="G99" s="99" t="s">
        <v>441</v>
      </c>
      <c r="H99" s="86" t="s">
        <v>493</v>
      </c>
      <c r="I99" s="86" t="s">
        <v>378</v>
      </c>
      <c r="J99" s="86"/>
      <c r="K99" s="96">
        <v>2.3200000000006966</v>
      </c>
      <c r="L99" s="99" t="s">
        <v>176</v>
      </c>
      <c r="M99" s="100">
        <v>3.9E-2</v>
      </c>
      <c r="N99" s="100">
        <v>6.1000000000121903E-3</v>
      </c>
      <c r="O99" s="96">
        <v>244254.61231399997</v>
      </c>
      <c r="P99" s="98">
        <v>117.55</v>
      </c>
      <c r="Q99" s="86"/>
      <c r="R99" s="96">
        <v>287.12129756500002</v>
      </c>
      <c r="S99" s="97">
        <v>6.1211708899400414E-4</v>
      </c>
      <c r="T99" s="97">
        <v>2.3866533939792141E-3</v>
      </c>
      <c r="U99" s="97">
        <f>R99/'סכום נכסי הקרן'!$C$42</f>
        <v>4.6229424207732474E-4</v>
      </c>
    </row>
    <row r="100" spans="2:21" s="137" customFormat="1">
      <c r="B100" s="89" t="s">
        <v>532</v>
      </c>
      <c r="C100" s="86" t="s">
        <v>533</v>
      </c>
      <c r="D100" s="99" t="s">
        <v>132</v>
      </c>
      <c r="E100" s="99" t="s">
        <v>326</v>
      </c>
      <c r="F100" s="86" t="s">
        <v>440</v>
      </c>
      <c r="G100" s="99" t="s">
        <v>441</v>
      </c>
      <c r="H100" s="86" t="s">
        <v>493</v>
      </c>
      <c r="I100" s="86" t="s">
        <v>378</v>
      </c>
      <c r="J100" s="86"/>
      <c r="K100" s="96">
        <v>4.9600000000086233</v>
      </c>
      <c r="L100" s="99" t="s">
        <v>176</v>
      </c>
      <c r="M100" s="100">
        <v>3.85E-2</v>
      </c>
      <c r="N100" s="100">
        <v>1.4100000000038556E-2</v>
      </c>
      <c r="O100" s="96">
        <v>206062.80247900001</v>
      </c>
      <c r="P100" s="98">
        <v>117.05</v>
      </c>
      <c r="Q100" s="86"/>
      <c r="R100" s="96">
        <v>241.19652152700002</v>
      </c>
      <c r="S100" s="97">
        <v>8.2425120991600008E-4</v>
      </c>
      <c r="T100" s="97">
        <v>2.004910473727836E-3</v>
      </c>
      <c r="U100" s="97">
        <f>R100/'סכום נכסי הקרן'!$C$42</f>
        <v>3.8835072165194852E-4</v>
      </c>
    </row>
    <row r="101" spans="2:21" s="137" customFormat="1">
      <c r="B101" s="89" t="s">
        <v>534</v>
      </c>
      <c r="C101" s="86" t="s">
        <v>535</v>
      </c>
      <c r="D101" s="99" t="s">
        <v>132</v>
      </c>
      <c r="E101" s="99" t="s">
        <v>326</v>
      </c>
      <c r="F101" s="86" t="s">
        <v>536</v>
      </c>
      <c r="G101" s="99" t="s">
        <v>377</v>
      </c>
      <c r="H101" s="86" t="s">
        <v>493</v>
      </c>
      <c r="I101" s="86" t="s">
        <v>172</v>
      </c>
      <c r="J101" s="86"/>
      <c r="K101" s="96">
        <v>5.9999999999976898</v>
      </c>
      <c r="L101" s="99" t="s">
        <v>176</v>
      </c>
      <c r="M101" s="100">
        <v>1.5800000000000002E-2</v>
      </c>
      <c r="N101" s="100">
        <v>1.840000000000647E-2</v>
      </c>
      <c r="O101" s="96">
        <v>432919.06123300001</v>
      </c>
      <c r="P101" s="98">
        <v>99.99</v>
      </c>
      <c r="Q101" s="86"/>
      <c r="R101" s="96">
        <v>432.87578490800001</v>
      </c>
      <c r="S101" s="97">
        <v>1.0709350323888543E-3</v>
      </c>
      <c r="T101" s="97">
        <v>3.598216050093638E-3</v>
      </c>
      <c r="U101" s="97">
        <f>R101/'סכום נכסי הקרן'!$C$42</f>
        <v>6.9697366442267349E-4</v>
      </c>
    </row>
    <row r="102" spans="2:21" s="137" customFormat="1">
      <c r="B102" s="89" t="s">
        <v>537</v>
      </c>
      <c r="C102" s="86" t="s">
        <v>538</v>
      </c>
      <c r="D102" s="99" t="s">
        <v>132</v>
      </c>
      <c r="E102" s="99" t="s">
        <v>326</v>
      </c>
      <c r="F102" s="86" t="s">
        <v>536</v>
      </c>
      <c r="G102" s="99" t="s">
        <v>377</v>
      </c>
      <c r="H102" s="86" t="s">
        <v>493</v>
      </c>
      <c r="I102" s="86" t="s">
        <v>172</v>
      </c>
      <c r="J102" s="86"/>
      <c r="K102" s="96">
        <v>6.860000000002473</v>
      </c>
      <c r="L102" s="99" t="s">
        <v>176</v>
      </c>
      <c r="M102" s="100">
        <v>2.4E-2</v>
      </c>
      <c r="N102" s="100">
        <v>2.5500000000020603E-2</v>
      </c>
      <c r="O102" s="96">
        <v>551222.20143200003</v>
      </c>
      <c r="P102" s="98">
        <v>101.26</v>
      </c>
      <c r="Q102" s="86"/>
      <c r="R102" s="96">
        <v>558.16760776699994</v>
      </c>
      <c r="S102" s="97">
        <v>1.196508315701754E-3</v>
      </c>
      <c r="T102" s="97">
        <v>4.6396858288953275E-3</v>
      </c>
      <c r="U102" s="97">
        <f>R102/'סכום נכסי הקרן'!$C$42</f>
        <v>8.9870613351607188E-4</v>
      </c>
    </row>
    <row r="103" spans="2:21" s="137" customFormat="1">
      <c r="B103" s="89" t="s">
        <v>539</v>
      </c>
      <c r="C103" s="86" t="s">
        <v>540</v>
      </c>
      <c r="D103" s="99" t="s">
        <v>132</v>
      </c>
      <c r="E103" s="99" t="s">
        <v>326</v>
      </c>
      <c r="F103" s="86" t="s">
        <v>536</v>
      </c>
      <c r="G103" s="99" t="s">
        <v>377</v>
      </c>
      <c r="H103" s="86" t="s">
        <v>493</v>
      </c>
      <c r="I103" s="86" t="s">
        <v>172</v>
      </c>
      <c r="J103" s="86"/>
      <c r="K103" s="96">
        <v>3.2899999998737126</v>
      </c>
      <c r="L103" s="99" t="s">
        <v>176</v>
      </c>
      <c r="M103" s="100">
        <v>3.4799999999999998E-2</v>
      </c>
      <c r="N103" s="100">
        <v>1.2399999999803188E-2</v>
      </c>
      <c r="O103" s="96">
        <v>11364.748189</v>
      </c>
      <c r="P103" s="98">
        <v>107.3</v>
      </c>
      <c r="Q103" s="86"/>
      <c r="R103" s="96">
        <v>12.194374825999999</v>
      </c>
      <c r="S103" s="97">
        <v>2.4437730809160204E-5</v>
      </c>
      <c r="T103" s="97">
        <v>1.0136394030240451E-4</v>
      </c>
      <c r="U103" s="97">
        <f>R103/'סכום נכסי הקרן'!$C$42</f>
        <v>1.9634173137282708E-5</v>
      </c>
    </row>
    <row r="104" spans="2:21" s="137" customFormat="1">
      <c r="B104" s="89" t="s">
        <v>541</v>
      </c>
      <c r="C104" s="86" t="s">
        <v>542</v>
      </c>
      <c r="D104" s="99" t="s">
        <v>132</v>
      </c>
      <c r="E104" s="99" t="s">
        <v>326</v>
      </c>
      <c r="F104" s="86" t="s">
        <v>455</v>
      </c>
      <c r="G104" s="99" t="s">
        <v>441</v>
      </c>
      <c r="H104" s="86" t="s">
        <v>493</v>
      </c>
      <c r="I104" s="86" t="s">
        <v>172</v>
      </c>
      <c r="J104" s="86"/>
      <c r="K104" s="96">
        <v>2.4600000000005067</v>
      </c>
      <c r="L104" s="99" t="s">
        <v>176</v>
      </c>
      <c r="M104" s="100">
        <v>3.7499999999999999E-2</v>
      </c>
      <c r="N104" s="100">
        <v>6.6000000000050662E-3</v>
      </c>
      <c r="O104" s="96">
        <v>668386.93677100004</v>
      </c>
      <c r="P104" s="98">
        <v>118.14</v>
      </c>
      <c r="Q104" s="86"/>
      <c r="R104" s="96">
        <v>789.63233615999991</v>
      </c>
      <c r="S104" s="97">
        <v>8.6276727876558826E-4</v>
      </c>
      <c r="T104" s="97">
        <v>6.5637022090475842E-3</v>
      </c>
      <c r="U104" s="97">
        <f>R104/'סכום נכסי הקרן'!$C$42</f>
        <v>1.2713876868789026E-3</v>
      </c>
    </row>
    <row r="105" spans="2:21" s="137" customFormat="1">
      <c r="B105" s="89" t="s">
        <v>543</v>
      </c>
      <c r="C105" s="86" t="s">
        <v>544</v>
      </c>
      <c r="D105" s="99" t="s">
        <v>132</v>
      </c>
      <c r="E105" s="99" t="s">
        <v>326</v>
      </c>
      <c r="F105" s="86" t="s">
        <v>455</v>
      </c>
      <c r="G105" s="99" t="s">
        <v>441</v>
      </c>
      <c r="H105" s="86" t="s">
        <v>493</v>
      </c>
      <c r="I105" s="86" t="s">
        <v>172</v>
      </c>
      <c r="J105" s="86"/>
      <c r="K105" s="96">
        <v>6.0699999999962539</v>
      </c>
      <c r="L105" s="99" t="s">
        <v>176</v>
      </c>
      <c r="M105" s="100">
        <v>2.4799999999999999E-2</v>
      </c>
      <c r="N105" s="100">
        <v>1.8799999999979517E-2</v>
      </c>
      <c r="O105" s="96">
        <v>352344.407374</v>
      </c>
      <c r="P105" s="98">
        <v>105.31</v>
      </c>
      <c r="Q105" s="86"/>
      <c r="R105" s="96">
        <v>371.05391197699998</v>
      </c>
      <c r="S105" s="97">
        <v>8.3200916162533571E-4</v>
      </c>
      <c r="T105" s="97">
        <v>3.0843308590463932E-3</v>
      </c>
      <c r="U105" s="97">
        <f>R105/'סכום נכסי הקרן'!$C$42</f>
        <v>5.9743421495370033E-4</v>
      </c>
    </row>
    <row r="106" spans="2:21" s="137" customFormat="1">
      <c r="B106" s="89" t="s">
        <v>545</v>
      </c>
      <c r="C106" s="86" t="s">
        <v>546</v>
      </c>
      <c r="D106" s="99" t="s">
        <v>132</v>
      </c>
      <c r="E106" s="99" t="s">
        <v>326</v>
      </c>
      <c r="F106" s="86" t="s">
        <v>547</v>
      </c>
      <c r="G106" s="99" t="s">
        <v>377</v>
      </c>
      <c r="H106" s="86" t="s">
        <v>493</v>
      </c>
      <c r="I106" s="86" t="s">
        <v>378</v>
      </c>
      <c r="J106" s="86"/>
      <c r="K106" s="96">
        <v>4.6899999999990332</v>
      </c>
      <c r="L106" s="99" t="s">
        <v>176</v>
      </c>
      <c r="M106" s="100">
        <v>2.8500000000000001E-2</v>
      </c>
      <c r="N106" s="100">
        <v>1.5199999999994652E-2</v>
      </c>
      <c r="O106" s="96">
        <v>889092.08527899999</v>
      </c>
      <c r="P106" s="98">
        <v>109.38</v>
      </c>
      <c r="Q106" s="86"/>
      <c r="R106" s="96">
        <v>972.48889162600005</v>
      </c>
      <c r="S106" s="97">
        <v>1.3017453664407029E-3</v>
      </c>
      <c r="T106" s="97">
        <v>8.0836703284988404E-3</v>
      </c>
      <c r="U106" s="97">
        <f>R106/'סכום נכסי הקרן'!$C$42</f>
        <v>1.5658051802342593E-3</v>
      </c>
    </row>
    <row r="107" spans="2:21" s="137" customFormat="1">
      <c r="B107" s="89" t="s">
        <v>548</v>
      </c>
      <c r="C107" s="86" t="s">
        <v>549</v>
      </c>
      <c r="D107" s="99" t="s">
        <v>132</v>
      </c>
      <c r="E107" s="99" t="s">
        <v>326</v>
      </c>
      <c r="F107" s="86" t="s">
        <v>550</v>
      </c>
      <c r="G107" s="99" t="s">
        <v>377</v>
      </c>
      <c r="H107" s="86" t="s">
        <v>493</v>
      </c>
      <c r="I107" s="86" t="s">
        <v>378</v>
      </c>
      <c r="J107" s="86"/>
      <c r="K107" s="96">
        <v>6.690000000007629</v>
      </c>
      <c r="L107" s="99" t="s">
        <v>176</v>
      </c>
      <c r="M107" s="100">
        <v>1.3999999999999999E-2</v>
      </c>
      <c r="N107" s="100">
        <v>2.0900000000034568E-2</v>
      </c>
      <c r="O107" s="96">
        <v>347141.4</v>
      </c>
      <c r="P107" s="98">
        <v>96.67</v>
      </c>
      <c r="Q107" s="86"/>
      <c r="R107" s="96">
        <v>335.58159687599999</v>
      </c>
      <c r="S107" s="97">
        <v>1.3688541009463724E-3</v>
      </c>
      <c r="T107" s="97">
        <v>2.789472477080019E-3</v>
      </c>
      <c r="U107" s="97">
        <f>R107/'סכום נכסי הקרן'!$C$42</f>
        <v>5.4032021065162511E-4</v>
      </c>
    </row>
    <row r="108" spans="2:21" s="137" customFormat="1">
      <c r="B108" s="89" t="s">
        <v>551</v>
      </c>
      <c r="C108" s="86" t="s">
        <v>552</v>
      </c>
      <c r="D108" s="99" t="s">
        <v>132</v>
      </c>
      <c r="E108" s="99" t="s">
        <v>326</v>
      </c>
      <c r="F108" s="86" t="s">
        <v>334</v>
      </c>
      <c r="G108" s="99" t="s">
        <v>328</v>
      </c>
      <c r="H108" s="86" t="s">
        <v>493</v>
      </c>
      <c r="I108" s="86" t="s">
        <v>172</v>
      </c>
      <c r="J108" s="86"/>
      <c r="K108" s="96">
        <v>4.6300000000001402</v>
      </c>
      <c r="L108" s="99" t="s">
        <v>176</v>
      </c>
      <c r="M108" s="100">
        <v>1.8200000000000001E-2</v>
      </c>
      <c r="N108" s="100">
        <v>2.4599999999998796E-2</v>
      </c>
      <c r="O108" s="96">
        <f>512083.7475/50000</f>
        <v>10.24167495</v>
      </c>
      <c r="P108" s="98">
        <v>4874248</v>
      </c>
      <c r="Q108" s="86"/>
      <c r="R108" s="96">
        <v>499.204653511</v>
      </c>
      <c r="S108" s="97">
        <f>3603.43218281613%/50000</f>
        <v>7.2068643656322611E-4</v>
      </c>
      <c r="T108" s="97">
        <v>4.1495649772289147E-3</v>
      </c>
      <c r="U108" s="97">
        <f>R108/'סכום נכסי הקרן'!$C$42</f>
        <v>8.0376983140408172E-4</v>
      </c>
    </row>
    <row r="109" spans="2:21" s="137" customFormat="1">
      <c r="B109" s="89" t="s">
        <v>553</v>
      </c>
      <c r="C109" s="86" t="s">
        <v>554</v>
      </c>
      <c r="D109" s="99" t="s">
        <v>132</v>
      </c>
      <c r="E109" s="99" t="s">
        <v>326</v>
      </c>
      <c r="F109" s="86" t="s">
        <v>334</v>
      </c>
      <c r="G109" s="99" t="s">
        <v>328</v>
      </c>
      <c r="H109" s="86" t="s">
        <v>493</v>
      </c>
      <c r="I109" s="86" t="s">
        <v>172</v>
      </c>
      <c r="J109" s="86"/>
      <c r="K109" s="96">
        <v>3.9000000000001775</v>
      </c>
      <c r="L109" s="99" t="s">
        <v>176</v>
      </c>
      <c r="M109" s="100">
        <v>1.06E-2</v>
      </c>
      <c r="N109" s="100">
        <v>2.4600000000002491E-2</v>
      </c>
      <c r="O109" s="96">
        <f>585663.27/50000</f>
        <v>11.713265400000001</v>
      </c>
      <c r="P109" s="98">
        <v>4797066</v>
      </c>
      <c r="Q109" s="86"/>
      <c r="R109" s="96">
        <v>561.89310514099998</v>
      </c>
      <c r="S109" s="97">
        <f>4313.00736431254%/50000</f>
        <v>8.62601472862508E-4</v>
      </c>
      <c r="T109" s="97">
        <v>4.670653475765567E-3</v>
      </c>
      <c r="U109" s="97">
        <f>R109/'סכום נכסי הקרן'!$C$42</f>
        <v>9.0470455996329317E-4</v>
      </c>
    </row>
    <row r="110" spans="2:21" s="137" customFormat="1">
      <c r="B110" s="89" t="s">
        <v>555</v>
      </c>
      <c r="C110" s="86" t="s">
        <v>556</v>
      </c>
      <c r="D110" s="99" t="s">
        <v>132</v>
      </c>
      <c r="E110" s="99" t="s">
        <v>326</v>
      </c>
      <c r="F110" s="86" t="s">
        <v>464</v>
      </c>
      <c r="G110" s="99" t="s">
        <v>377</v>
      </c>
      <c r="H110" s="86" t="s">
        <v>493</v>
      </c>
      <c r="I110" s="86" t="s">
        <v>378</v>
      </c>
      <c r="J110" s="86"/>
      <c r="K110" s="96">
        <v>2.6399999999984987</v>
      </c>
      <c r="L110" s="99" t="s">
        <v>176</v>
      </c>
      <c r="M110" s="100">
        <v>4.9000000000000002E-2</v>
      </c>
      <c r="N110" s="100">
        <v>1.0499999999995306E-2</v>
      </c>
      <c r="O110" s="96">
        <v>461927.49978499999</v>
      </c>
      <c r="P110" s="98">
        <v>115.35</v>
      </c>
      <c r="Q110" s="86"/>
      <c r="R110" s="96">
        <v>532.833353945</v>
      </c>
      <c r="S110" s="97">
        <v>6.9461394888176359E-4</v>
      </c>
      <c r="T110" s="97">
        <v>4.4290985844763764E-3</v>
      </c>
      <c r="U110" s="97">
        <f>R110/'סכום נכסי הקרן'!$C$42</f>
        <v>8.579154301841999E-4</v>
      </c>
    </row>
    <row r="111" spans="2:21" s="137" customFormat="1">
      <c r="B111" s="89" t="s">
        <v>557</v>
      </c>
      <c r="C111" s="86" t="s">
        <v>558</v>
      </c>
      <c r="D111" s="99" t="s">
        <v>132</v>
      </c>
      <c r="E111" s="99" t="s">
        <v>326</v>
      </c>
      <c r="F111" s="86" t="s">
        <v>464</v>
      </c>
      <c r="G111" s="99" t="s">
        <v>377</v>
      </c>
      <c r="H111" s="86" t="s">
        <v>493</v>
      </c>
      <c r="I111" s="86" t="s">
        <v>378</v>
      </c>
      <c r="J111" s="86"/>
      <c r="K111" s="96">
        <v>5.7100000000129025</v>
      </c>
      <c r="L111" s="99" t="s">
        <v>176</v>
      </c>
      <c r="M111" s="100">
        <v>2.3E-2</v>
      </c>
      <c r="N111" s="100">
        <v>2.4600000000052226E-2</v>
      </c>
      <c r="O111" s="96">
        <v>126073.34287199999</v>
      </c>
      <c r="P111" s="98">
        <v>101</v>
      </c>
      <c r="Q111" s="96">
        <v>2.8750054620000003</v>
      </c>
      <c r="R111" s="96">
        <v>130.196716192</v>
      </c>
      <c r="S111" s="97">
        <v>9.1322894618363199E-5</v>
      </c>
      <c r="T111" s="97">
        <v>1.0822409804491762E-3</v>
      </c>
      <c r="U111" s="97">
        <f>R111/'סכום נכסי הקרן'!$C$42</f>
        <v>2.0962984196360858E-4</v>
      </c>
    </row>
    <row r="112" spans="2:21" s="137" customFormat="1">
      <c r="B112" s="89" t="s">
        <v>559</v>
      </c>
      <c r="C112" s="86" t="s">
        <v>560</v>
      </c>
      <c r="D112" s="99" t="s">
        <v>132</v>
      </c>
      <c r="E112" s="99" t="s">
        <v>326</v>
      </c>
      <c r="F112" s="86" t="s">
        <v>464</v>
      </c>
      <c r="G112" s="99" t="s">
        <v>377</v>
      </c>
      <c r="H112" s="86" t="s">
        <v>493</v>
      </c>
      <c r="I112" s="86" t="s">
        <v>378</v>
      </c>
      <c r="J112" s="86"/>
      <c r="K112" s="96">
        <v>2.3099999999987344</v>
      </c>
      <c r="L112" s="99" t="s">
        <v>176</v>
      </c>
      <c r="M112" s="100">
        <v>5.8499999999999996E-2</v>
      </c>
      <c r="N112" s="100">
        <v>9.5999999999938895E-3</v>
      </c>
      <c r="O112" s="96">
        <v>376138.72979700001</v>
      </c>
      <c r="P112" s="98">
        <v>121.82</v>
      </c>
      <c r="Q112" s="86"/>
      <c r="R112" s="96">
        <v>458.21219881799999</v>
      </c>
      <c r="S112" s="97">
        <v>3.5478857312848681E-4</v>
      </c>
      <c r="T112" s="97">
        <v>3.8088212499251635E-3</v>
      </c>
      <c r="U112" s="97">
        <f>R112/'סכום נכסי הקרן'!$C$42</f>
        <v>7.3776784571404639E-4</v>
      </c>
    </row>
    <row r="113" spans="2:21" s="137" customFormat="1">
      <c r="B113" s="89" t="s">
        <v>561</v>
      </c>
      <c r="C113" s="86" t="s">
        <v>562</v>
      </c>
      <c r="D113" s="99" t="s">
        <v>132</v>
      </c>
      <c r="E113" s="99" t="s">
        <v>326</v>
      </c>
      <c r="F113" s="86" t="s">
        <v>464</v>
      </c>
      <c r="G113" s="99" t="s">
        <v>377</v>
      </c>
      <c r="H113" s="86" t="s">
        <v>493</v>
      </c>
      <c r="I113" s="86" t="s">
        <v>378</v>
      </c>
      <c r="J113" s="86"/>
      <c r="K113" s="96">
        <v>7.0899999999973309</v>
      </c>
      <c r="L113" s="99" t="s">
        <v>176</v>
      </c>
      <c r="M113" s="100">
        <v>2.2499999999999999E-2</v>
      </c>
      <c r="N113" s="100">
        <v>3.3199999999974888E-2</v>
      </c>
      <c r="O113" s="96">
        <v>262827.78355300002</v>
      </c>
      <c r="P113" s="98">
        <v>94.36</v>
      </c>
      <c r="Q113" s="96">
        <v>7.1164782529999995</v>
      </c>
      <c r="R113" s="96">
        <v>254.830930352</v>
      </c>
      <c r="S113" s="97">
        <v>1.440670742561362E-3</v>
      </c>
      <c r="T113" s="97">
        <v>2.1182444840330788E-3</v>
      </c>
      <c r="U113" s="97">
        <f>R113/'סכום נכסי הקרן'!$C$42</f>
        <v>4.1030349473907495E-4</v>
      </c>
    </row>
    <row r="114" spans="2:21" s="137" customFormat="1">
      <c r="B114" s="89" t="s">
        <v>563</v>
      </c>
      <c r="C114" s="86" t="s">
        <v>564</v>
      </c>
      <c r="D114" s="99" t="s">
        <v>132</v>
      </c>
      <c r="E114" s="99" t="s">
        <v>326</v>
      </c>
      <c r="F114" s="86" t="s">
        <v>565</v>
      </c>
      <c r="G114" s="99" t="s">
        <v>441</v>
      </c>
      <c r="H114" s="86" t="s">
        <v>493</v>
      </c>
      <c r="I114" s="86" t="s">
        <v>172</v>
      </c>
      <c r="J114" s="86"/>
      <c r="K114" s="96">
        <v>1.9400000000041071</v>
      </c>
      <c r="L114" s="99" t="s">
        <v>176</v>
      </c>
      <c r="M114" s="100">
        <v>4.0500000000000001E-2</v>
      </c>
      <c r="N114" s="100">
        <v>8.1000000000159712E-3</v>
      </c>
      <c r="O114" s="96">
        <v>100367.585208</v>
      </c>
      <c r="P114" s="98">
        <v>131</v>
      </c>
      <c r="Q114" s="86"/>
      <c r="R114" s="96">
        <v>131.481545759</v>
      </c>
      <c r="S114" s="97">
        <v>6.9002594075960372E-4</v>
      </c>
      <c r="T114" s="97">
        <v>1.0929209365261761E-3</v>
      </c>
      <c r="U114" s="97">
        <f>R114/'סכום נכסי הקרן'!$C$42</f>
        <v>2.1169854712728715E-4</v>
      </c>
    </row>
    <row r="115" spans="2:21" s="137" customFormat="1">
      <c r="B115" s="89" t="s">
        <v>566</v>
      </c>
      <c r="C115" s="86" t="s">
        <v>567</v>
      </c>
      <c r="D115" s="99" t="s">
        <v>132</v>
      </c>
      <c r="E115" s="99" t="s">
        <v>326</v>
      </c>
      <c r="F115" s="86" t="s">
        <v>565</v>
      </c>
      <c r="G115" s="99" t="s">
        <v>441</v>
      </c>
      <c r="H115" s="86" t="s">
        <v>493</v>
      </c>
      <c r="I115" s="86" t="s">
        <v>172</v>
      </c>
      <c r="J115" s="86"/>
      <c r="K115" s="96">
        <v>0.52999999998167602</v>
      </c>
      <c r="L115" s="99" t="s">
        <v>176</v>
      </c>
      <c r="M115" s="100">
        <v>4.2800000000000005E-2</v>
      </c>
      <c r="N115" s="100">
        <v>1.3999999998695581E-3</v>
      </c>
      <c r="O115" s="96">
        <v>25570.395140000001</v>
      </c>
      <c r="P115" s="98">
        <v>125.92</v>
      </c>
      <c r="Q115" s="86"/>
      <c r="R115" s="96">
        <v>32.198241902999996</v>
      </c>
      <c r="S115" s="97">
        <v>3.5748612955678724E-4</v>
      </c>
      <c r="T115" s="97">
        <v>2.6764313190860348E-4</v>
      </c>
      <c r="U115" s="97">
        <f>R115/'סכום נכסי הקרן'!$C$42</f>
        <v>5.1842416299334194E-5</v>
      </c>
    </row>
    <row r="116" spans="2:21" s="137" customFormat="1">
      <c r="B116" s="89" t="s">
        <v>568</v>
      </c>
      <c r="C116" s="86" t="s">
        <v>569</v>
      </c>
      <c r="D116" s="99" t="s">
        <v>132</v>
      </c>
      <c r="E116" s="99" t="s">
        <v>326</v>
      </c>
      <c r="F116" s="86" t="s">
        <v>570</v>
      </c>
      <c r="G116" s="99" t="s">
        <v>377</v>
      </c>
      <c r="H116" s="86" t="s">
        <v>493</v>
      </c>
      <c r="I116" s="86" t="s">
        <v>172</v>
      </c>
      <c r="J116" s="86"/>
      <c r="K116" s="96">
        <v>6.6499999999931152</v>
      </c>
      <c r="L116" s="99" t="s">
        <v>176</v>
      </c>
      <c r="M116" s="100">
        <v>1.9599999999999999E-2</v>
      </c>
      <c r="N116" s="100">
        <v>2.2999999999990393E-2</v>
      </c>
      <c r="O116" s="96">
        <v>315035.85173599998</v>
      </c>
      <c r="P116" s="98">
        <v>99.12</v>
      </c>
      <c r="Q116" s="86"/>
      <c r="R116" s="96">
        <v>312.26355095100001</v>
      </c>
      <c r="S116" s="97">
        <v>4.891157757999393E-4</v>
      </c>
      <c r="T116" s="97">
        <v>2.5956446631218238E-3</v>
      </c>
      <c r="U116" s="97">
        <f>R116/'סכום נכסי הקרן'!$C$42</f>
        <v>5.027758053461227E-4</v>
      </c>
    </row>
    <row r="117" spans="2:21" s="137" customFormat="1">
      <c r="B117" s="89" t="s">
        <v>571</v>
      </c>
      <c r="C117" s="86" t="s">
        <v>572</v>
      </c>
      <c r="D117" s="99" t="s">
        <v>132</v>
      </c>
      <c r="E117" s="99" t="s">
        <v>326</v>
      </c>
      <c r="F117" s="86" t="s">
        <v>570</v>
      </c>
      <c r="G117" s="99" t="s">
        <v>377</v>
      </c>
      <c r="H117" s="86" t="s">
        <v>493</v>
      </c>
      <c r="I117" s="86" t="s">
        <v>172</v>
      </c>
      <c r="J117" s="86"/>
      <c r="K117" s="96">
        <v>3.8399999999893231</v>
      </c>
      <c r="L117" s="99" t="s">
        <v>176</v>
      </c>
      <c r="M117" s="100">
        <v>2.75E-2</v>
      </c>
      <c r="N117" s="100">
        <v>1.3499999999967536E-2</v>
      </c>
      <c r="O117" s="96">
        <v>129666.370398</v>
      </c>
      <c r="P117" s="98">
        <v>106.9</v>
      </c>
      <c r="Q117" s="86"/>
      <c r="R117" s="96">
        <v>138.61335944699999</v>
      </c>
      <c r="S117" s="97">
        <v>2.7874690465383661E-4</v>
      </c>
      <c r="T117" s="97">
        <v>1.1522030848308982E-3</v>
      </c>
      <c r="U117" s="97">
        <f>R117/'סכום נכסי הקרן'!$C$42</f>
        <v>2.2318148632926069E-4</v>
      </c>
    </row>
    <row r="118" spans="2:21" s="137" customFormat="1">
      <c r="B118" s="89" t="s">
        <v>573</v>
      </c>
      <c r="C118" s="86" t="s">
        <v>574</v>
      </c>
      <c r="D118" s="99" t="s">
        <v>132</v>
      </c>
      <c r="E118" s="99" t="s">
        <v>326</v>
      </c>
      <c r="F118" s="86" t="s">
        <v>351</v>
      </c>
      <c r="G118" s="99" t="s">
        <v>328</v>
      </c>
      <c r="H118" s="86" t="s">
        <v>493</v>
      </c>
      <c r="I118" s="86" t="s">
        <v>172</v>
      </c>
      <c r="J118" s="86"/>
      <c r="K118" s="96">
        <v>4.1899999999995732</v>
      </c>
      <c r="L118" s="99" t="s">
        <v>176</v>
      </c>
      <c r="M118" s="100">
        <v>1.4199999999999999E-2</v>
      </c>
      <c r="N118" s="100">
        <v>2.5000000000000001E-2</v>
      </c>
      <c r="O118" s="96">
        <f>1009798.43/50000</f>
        <v>20.1959686</v>
      </c>
      <c r="P118" s="98">
        <v>4877094</v>
      </c>
      <c r="Q118" s="86"/>
      <c r="R118" s="96">
        <v>984.97641831800001</v>
      </c>
      <c r="S118" s="97">
        <f>4764.77341575048%/50000</f>
        <v>9.5295468315009595E-4</v>
      </c>
      <c r="T118" s="97">
        <v>8.1874710504049562E-3</v>
      </c>
      <c r="U118" s="97">
        <f>R118/'סכום נכסי הקרן'!$C$42</f>
        <v>1.5859113574369155E-3</v>
      </c>
    </row>
    <row r="119" spans="2:21" s="137" customFormat="1">
      <c r="B119" s="89" t="s">
        <v>575</v>
      </c>
      <c r="C119" s="86" t="s">
        <v>576</v>
      </c>
      <c r="D119" s="99" t="s">
        <v>132</v>
      </c>
      <c r="E119" s="99" t="s">
        <v>326</v>
      </c>
      <c r="F119" s="86" t="s">
        <v>351</v>
      </c>
      <c r="G119" s="99" t="s">
        <v>328</v>
      </c>
      <c r="H119" s="86" t="s">
        <v>493</v>
      </c>
      <c r="I119" s="86" t="s">
        <v>172</v>
      </c>
      <c r="J119" s="86"/>
      <c r="K119" s="96">
        <v>4.8400000000008241</v>
      </c>
      <c r="L119" s="99" t="s">
        <v>176</v>
      </c>
      <c r="M119" s="100">
        <v>1.5900000000000001E-2</v>
      </c>
      <c r="N119" s="100">
        <v>2.250000000000368E-2</v>
      </c>
      <c r="O119" s="96">
        <f>698881.5925/50000</f>
        <v>13.97763185</v>
      </c>
      <c r="P119" s="98">
        <v>4860000</v>
      </c>
      <c r="Q119" s="86"/>
      <c r="R119" s="96">
        <v>679.31290999099997</v>
      </c>
      <c r="S119" s="97">
        <f>4668.54771209085%/50000</f>
        <v>9.3370954241817007E-4</v>
      </c>
      <c r="T119" s="97">
        <v>5.6466882671317043E-3</v>
      </c>
      <c r="U119" s="97">
        <f>R119/'סכום נכסי הקרן'!$C$42</f>
        <v>1.0937622862565138E-3</v>
      </c>
    </row>
    <row r="120" spans="2:21" s="137" customFormat="1">
      <c r="B120" s="89" t="s">
        <v>577</v>
      </c>
      <c r="C120" s="86" t="s">
        <v>578</v>
      </c>
      <c r="D120" s="99" t="s">
        <v>132</v>
      </c>
      <c r="E120" s="99" t="s">
        <v>326</v>
      </c>
      <c r="F120" s="86" t="s">
        <v>579</v>
      </c>
      <c r="G120" s="99" t="s">
        <v>580</v>
      </c>
      <c r="H120" s="86" t="s">
        <v>493</v>
      </c>
      <c r="I120" s="86" t="s">
        <v>378</v>
      </c>
      <c r="J120" s="86"/>
      <c r="K120" s="96">
        <v>5.130000000004336</v>
      </c>
      <c r="L120" s="99" t="s">
        <v>176</v>
      </c>
      <c r="M120" s="100">
        <v>1.9400000000000001E-2</v>
      </c>
      <c r="N120" s="100">
        <v>1.4400000000008016E-2</v>
      </c>
      <c r="O120" s="96">
        <v>528382.85748000001</v>
      </c>
      <c r="P120" s="98">
        <v>103.9</v>
      </c>
      <c r="Q120" s="86"/>
      <c r="R120" s="96">
        <v>548.98978137400002</v>
      </c>
      <c r="S120" s="97">
        <v>8.7739440815579636E-4</v>
      </c>
      <c r="T120" s="97">
        <v>4.5633965020638809E-3</v>
      </c>
      <c r="U120" s="97">
        <f>R120/'סכום נכסי הקרן'!$C$42</f>
        <v>8.8392890754136462E-4</v>
      </c>
    </row>
    <row r="121" spans="2:21" s="137" customFormat="1">
      <c r="B121" s="89" t="s">
        <v>581</v>
      </c>
      <c r="C121" s="86" t="s">
        <v>582</v>
      </c>
      <c r="D121" s="99" t="s">
        <v>132</v>
      </c>
      <c r="E121" s="99" t="s">
        <v>326</v>
      </c>
      <c r="F121" s="86" t="s">
        <v>579</v>
      </c>
      <c r="G121" s="99" t="s">
        <v>580</v>
      </c>
      <c r="H121" s="86" t="s">
        <v>493</v>
      </c>
      <c r="I121" s="86" t="s">
        <v>378</v>
      </c>
      <c r="J121" s="86"/>
      <c r="K121" s="96">
        <v>6.5800000000040919</v>
      </c>
      <c r="L121" s="99" t="s">
        <v>176</v>
      </c>
      <c r="M121" s="100">
        <v>1.23E-2</v>
      </c>
      <c r="N121" s="100">
        <v>1.7600000000015482E-2</v>
      </c>
      <c r="O121" s="96">
        <v>741418.04693299998</v>
      </c>
      <c r="P121" s="98">
        <v>97.58</v>
      </c>
      <c r="Q121" s="86"/>
      <c r="R121" s="96">
        <v>723.47570798799995</v>
      </c>
      <c r="S121" s="97">
        <v>6.9972757810209877E-4</v>
      </c>
      <c r="T121" s="97">
        <v>6.0137850050645536E-3</v>
      </c>
      <c r="U121" s="97">
        <f>R121/'סכום נכסי הקרן'!$C$42</f>
        <v>1.164868844359941E-3</v>
      </c>
    </row>
    <row r="122" spans="2:21" s="137" customFormat="1">
      <c r="B122" s="89" t="s">
        <v>583</v>
      </c>
      <c r="C122" s="86" t="s">
        <v>584</v>
      </c>
      <c r="D122" s="99" t="s">
        <v>132</v>
      </c>
      <c r="E122" s="99" t="s">
        <v>326</v>
      </c>
      <c r="F122" s="86" t="s">
        <v>585</v>
      </c>
      <c r="G122" s="99" t="s">
        <v>441</v>
      </c>
      <c r="H122" s="86" t="s">
        <v>493</v>
      </c>
      <c r="I122" s="86" t="s">
        <v>172</v>
      </c>
      <c r="J122" s="86"/>
      <c r="K122" s="96">
        <v>0.73999999999956323</v>
      </c>
      <c r="L122" s="99" t="s">
        <v>176</v>
      </c>
      <c r="M122" s="100">
        <v>3.6000000000000004E-2</v>
      </c>
      <c r="N122" s="100">
        <v>-2.7999999999949038E-3</v>
      </c>
      <c r="O122" s="96">
        <v>495010.34909999999</v>
      </c>
      <c r="P122" s="98">
        <v>110.99</v>
      </c>
      <c r="Q122" s="86"/>
      <c r="R122" s="96">
        <v>549.41195987599997</v>
      </c>
      <c r="S122" s="97">
        <v>1.1965095261921336E-3</v>
      </c>
      <c r="T122" s="97">
        <v>4.5669057985292024E-3</v>
      </c>
      <c r="U122" s="97">
        <f>R122/'סכום נכסי הקרן'!$C$42</f>
        <v>8.8460865750160302E-4</v>
      </c>
    </row>
    <row r="123" spans="2:21" s="137" customFormat="1">
      <c r="B123" s="89" t="s">
        <v>586</v>
      </c>
      <c r="C123" s="86" t="s">
        <v>587</v>
      </c>
      <c r="D123" s="99" t="s">
        <v>132</v>
      </c>
      <c r="E123" s="99" t="s">
        <v>326</v>
      </c>
      <c r="F123" s="86" t="s">
        <v>585</v>
      </c>
      <c r="G123" s="99" t="s">
        <v>441</v>
      </c>
      <c r="H123" s="86" t="s">
        <v>493</v>
      </c>
      <c r="I123" s="86" t="s">
        <v>172</v>
      </c>
      <c r="J123" s="86"/>
      <c r="K123" s="96">
        <v>7.2000000000052466</v>
      </c>
      <c r="L123" s="99" t="s">
        <v>176</v>
      </c>
      <c r="M123" s="100">
        <v>2.2499999999999999E-2</v>
      </c>
      <c r="N123" s="100">
        <v>2.3300000000034099E-2</v>
      </c>
      <c r="O123" s="96">
        <v>187805.81167600001</v>
      </c>
      <c r="P123" s="98">
        <v>101.51</v>
      </c>
      <c r="Q123" s="86"/>
      <c r="R123" s="96">
        <v>190.64167989500001</v>
      </c>
      <c r="S123" s="97">
        <v>4.590525662743661E-4</v>
      </c>
      <c r="T123" s="97">
        <v>1.5846808168324623E-3</v>
      </c>
      <c r="U123" s="97">
        <f>R123/'סכום נכסי הקרן'!$C$42</f>
        <v>3.0695232872948085E-4</v>
      </c>
    </row>
    <row r="124" spans="2:21" s="137" customFormat="1">
      <c r="B124" s="89" t="s">
        <v>588</v>
      </c>
      <c r="C124" s="86" t="s">
        <v>589</v>
      </c>
      <c r="D124" s="99" t="s">
        <v>132</v>
      </c>
      <c r="E124" s="99" t="s">
        <v>326</v>
      </c>
      <c r="F124" s="86" t="s">
        <v>590</v>
      </c>
      <c r="G124" s="99" t="s">
        <v>591</v>
      </c>
      <c r="H124" s="86" t="s">
        <v>493</v>
      </c>
      <c r="I124" s="86" t="s">
        <v>378</v>
      </c>
      <c r="J124" s="86"/>
      <c r="K124" s="96">
        <v>3.6799999999981292</v>
      </c>
      <c r="L124" s="99" t="s">
        <v>176</v>
      </c>
      <c r="M124" s="100">
        <v>1.8000000000000002E-2</v>
      </c>
      <c r="N124" s="100">
        <v>1.7699999999984929E-2</v>
      </c>
      <c r="O124" s="96">
        <v>381133.937056</v>
      </c>
      <c r="P124" s="98">
        <v>101</v>
      </c>
      <c r="Q124" s="86"/>
      <c r="R124" s="96">
        <v>384.939619354</v>
      </c>
      <c r="S124" s="97">
        <v>4.5644199455160739E-4</v>
      </c>
      <c r="T124" s="97">
        <v>3.1997537514621564E-3</v>
      </c>
      <c r="U124" s="97">
        <f>R124/'סכום נכסי הקרן'!$C$42</f>
        <v>6.1979160405021801E-4</v>
      </c>
    </row>
    <row r="125" spans="2:21" s="137" customFormat="1">
      <c r="B125" s="89" t="s">
        <v>592</v>
      </c>
      <c r="C125" s="86" t="s">
        <v>593</v>
      </c>
      <c r="D125" s="99" t="s">
        <v>132</v>
      </c>
      <c r="E125" s="99" t="s">
        <v>326</v>
      </c>
      <c r="F125" s="86" t="s">
        <v>594</v>
      </c>
      <c r="G125" s="99" t="s">
        <v>328</v>
      </c>
      <c r="H125" s="86" t="s">
        <v>595</v>
      </c>
      <c r="I125" s="86" t="s">
        <v>172</v>
      </c>
      <c r="J125" s="86"/>
      <c r="K125" s="96">
        <v>1.4800000000222457</v>
      </c>
      <c r="L125" s="99" t="s">
        <v>176</v>
      </c>
      <c r="M125" s="100">
        <v>4.1500000000000002E-2</v>
      </c>
      <c r="N125" s="100">
        <v>6.6999999999629231E-3</v>
      </c>
      <c r="O125" s="96">
        <v>29027.270272000005</v>
      </c>
      <c r="P125" s="98">
        <v>111.5</v>
      </c>
      <c r="Q125" s="86"/>
      <c r="R125" s="96">
        <v>32.365405436000003</v>
      </c>
      <c r="S125" s="97">
        <v>9.6469766104455062E-5</v>
      </c>
      <c r="T125" s="97">
        <v>2.690326540958028E-4</v>
      </c>
      <c r="U125" s="97">
        <f>R125/'סכום נכסי הקרן'!$C$42</f>
        <v>5.2111566444052081E-5</v>
      </c>
    </row>
    <row r="126" spans="2:21" s="137" customFormat="1">
      <c r="B126" s="89" t="s">
        <v>596</v>
      </c>
      <c r="C126" s="86" t="s">
        <v>597</v>
      </c>
      <c r="D126" s="99" t="s">
        <v>132</v>
      </c>
      <c r="E126" s="99" t="s">
        <v>326</v>
      </c>
      <c r="F126" s="86" t="s">
        <v>598</v>
      </c>
      <c r="G126" s="99" t="s">
        <v>591</v>
      </c>
      <c r="H126" s="86" t="s">
        <v>595</v>
      </c>
      <c r="I126" s="86" t="s">
        <v>378</v>
      </c>
      <c r="J126" s="86"/>
      <c r="K126" s="96">
        <v>2.2500000000015756</v>
      </c>
      <c r="L126" s="99" t="s">
        <v>176</v>
      </c>
      <c r="M126" s="100">
        <v>2.8500000000000001E-2</v>
      </c>
      <c r="N126" s="100">
        <v>2.5499999999996848E-2</v>
      </c>
      <c r="O126" s="96">
        <v>154649.393495</v>
      </c>
      <c r="P126" s="98">
        <v>102.6</v>
      </c>
      <c r="Q126" s="86"/>
      <c r="R126" s="96">
        <v>158.67027887099999</v>
      </c>
      <c r="S126" s="97">
        <v>5.3028704773349657E-4</v>
      </c>
      <c r="T126" s="97">
        <v>1.31892326623862E-3</v>
      </c>
      <c r="U126" s="97">
        <f>R126/'סכום נכסי הקרן'!$C$42</f>
        <v>2.5547514911972283E-4</v>
      </c>
    </row>
    <row r="127" spans="2:21" s="137" customFormat="1">
      <c r="B127" s="89" t="s">
        <v>599</v>
      </c>
      <c r="C127" s="86" t="s">
        <v>600</v>
      </c>
      <c r="D127" s="99" t="s">
        <v>132</v>
      </c>
      <c r="E127" s="99" t="s">
        <v>326</v>
      </c>
      <c r="F127" s="86" t="s">
        <v>362</v>
      </c>
      <c r="G127" s="99" t="s">
        <v>328</v>
      </c>
      <c r="H127" s="86" t="s">
        <v>595</v>
      </c>
      <c r="I127" s="86" t="s">
        <v>172</v>
      </c>
      <c r="J127" s="86"/>
      <c r="K127" s="96">
        <v>2.4099999999997546</v>
      </c>
      <c r="L127" s="99" t="s">
        <v>176</v>
      </c>
      <c r="M127" s="100">
        <v>2.7999999999999997E-2</v>
      </c>
      <c r="N127" s="100">
        <v>1.8699999999994516E-2</v>
      </c>
      <c r="O127" s="96">
        <f>813338.6275/50000</f>
        <v>16.266772549999999</v>
      </c>
      <c r="P127" s="98">
        <v>5266854</v>
      </c>
      <c r="Q127" s="86"/>
      <c r="R127" s="96">
        <v>856.74716508100005</v>
      </c>
      <c r="S127" s="97">
        <f>4598.51092610391%/50000</f>
        <v>9.1970218522078196E-4</v>
      </c>
      <c r="T127" s="97">
        <v>7.1215843152831106E-3</v>
      </c>
      <c r="U127" s="97">
        <f>R127/'סכום נכסי הקרן'!$C$42</f>
        <v>1.3794493292276699E-3</v>
      </c>
    </row>
    <row r="128" spans="2:21" s="137" customFormat="1">
      <c r="B128" s="89" t="s">
        <v>601</v>
      </c>
      <c r="C128" s="86" t="s">
        <v>602</v>
      </c>
      <c r="D128" s="99" t="s">
        <v>132</v>
      </c>
      <c r="E128" s="99" t="s">
        <v>326</v>
      </c>
      <c r="F128" s="86" t="s">
        <v>362</v>
      </c>
      <c r="G128" s="99" t="s">
        <v>328</v>
      </c>
      <c r="H128" s="86" t="s">
        <v>595</v>
      </c>
      <c r="I128" s="86" t="s">
        <v>172</v>
      </c>
      <c r="J128" s="86"/>
      <c r="K128" s="96">
        <v>3.6599999999940795</v>
      </c>
      <c r="L128" s="99" t="s">
        <v>176</v>
      </c>
      <c r="M128" s="100">
        <v>1.49E-2</v>
      </c>
      <c r="N128" s="100">
        <v>2.3999999999957708E-2</v>
      </c>
      <c r="O128" s="96">
        <f>96124.09/50000</f>
        <v>1.9224817999999999</v>
      </c>
      <c r="P128" s="98">
        <v>4920095</v>
      </c>
      <c r="Q128" s="86"/>
      <c r="R128" s="96">
        <v>94.587931116000007</v>
      </c>
      <c r="S128" s="97">
        <f>1589.35333994709%/50000</f>
        <v>3.17870667989418E-4</v>
      </c>
      <c r="T128" s="97">
        <v>7.8624821196472683E-4</v>
      </c>
      <c r="U128" s="97">
        <f>R128/'סכום נכסי הקרן'!$C$42</f>
        <v>1.5229610724030033E-4</v>
      </c>
    </row>
    <row r="129" spans="2:21" s="137" customFormat="1">
      <c r="B129" s="89" t="s">
        <v>603</v>
      </c>
      <c r="C129" s="86" t="s">
        <v>604</v>
      </c>
      <c r="D129" s="99" t="s">
        <v>132</v>
      </c>
      <c r="E129" s="99" t="s">
        <v>326</v>
      </c>
      <c r="F129" s="86" t="s">
        <v>362</v>
      </c>
      <c r="G129" s="99" t="s">
        <v>328</v>
      </c>
      <c r="H129" s="86" t="s">
        <v>595</v>
      </c>
      <c r="I129" s="86" t="s">
        <v>172</v>
      </c>
      <c r="J129" s="86"/>
      <c r="K129" s="96">
        <v>5.219999999989132</v>
      </c>
      <c r="L129" s="99" t="s">
        <v>176</v>
      </c>
      <c r="M129" s="100">
        <v>2.2000000000000002E-2</v>
      </c>
      <c r="N129" s="100">
        <v>1.6899999999950833E-2</v>
      </c>
      <c r="O129" s="96">
        <f>185806.875/50000</f>
        <v>3.7161374999999999</v>
      </c>
      <c r="P129" s="98">
        <v>5199480</v>
      </c>
      <c r="Q129" s="86"/>
      <c r="R129" s="96">
        <v>193.219818455</v>
      </c>
      <c r="S129" s="97">
        <f>3691.0384386174%/50000</f>
        <v>7.3820768772348E-4</v>
      </c>
      <c r="T129" s="97">
        <v>1.6061112129631418E-3</v>
      </c>
      <c r="U129" s="97">
        <f>R129/'סכום נכסי הקרן'!$C$42</f>
        <v>3.1110339178775401E-4</v>
      </c>
    </row>
    <row r="130" spans="2:21" s="137" customFormat="1">
      <c r="B130" s="89" t="s">
        <v>605</v>
      </c>
      <c r="C130" s="86" t="s">
        <v>606</v>
      </c>
      <c r="D130" s="99" t="s">
        <v>132</v>
      </c>
      <c r="E130" s="99" t="s">
        <v>326</v>
      </c>
      <c r="F130" s="86" t="s">
        <v>607</v>
      </c>
      <c r="G130" s="99" t="s">
        <v>377</v>
      </c>
      <c r="H130" s="86" t="s">
        <v>595</v>
      </c>
      <c r="I130" s="86" t="s">
        <v>172</v>
      </c>
      <c r="J130" s="86"/>
      <c r="K130" s="96">
        <v>5.420000000014972</v>
      </c>
      <c r="L130" s="99" t="s">
        <v>176</v>
      </c>
      <c r="M130" s="100">
        <v>2.5000000000000001E-2</v>
      </c>
      <c r="N130" s="100">
        <v>2.5500000000102076E-2</v>
      </c>
      <c r="O130" s="96">
        <v>72537.371528000003</v>
      </c>
      <c r="P130" s="98">
        <v>101.29</v>
      </c>
      <c r="Q130" s="86"/>
      <c r="R130" s="96">
        <v>73.473103495000004</v>
      </c>
      <c r="S130" s="97">
        <v>3.0338185968877717E-4</v>
      </c>
      <c r="T130" s="97">
        <v>6.1073432486432005E-4</v>
      </c>
      <c r="U130" s="97">
        <f>R130/'סכום נכסי הקרן'!$C$42</f>
        <v>1.1829910557436242E-4</v>
      </c>
    </row>
    <row r="131" spans="2:21" s="137" customFormat="1">
      <c r="B131" s="89" t="s">
        <v>608</v>
      </c>
      <c r="C131" s="86" t="s">
        <v>609</v>
      </c>
      <c r="D131" s="99" t="s">
        <v>132</v>
      </c>
      <c r="E131" s="99" t="s">
        <v>326</v>
      </c>
      <c r="F131" s="86" t="s">
        <v>607</v>
      </c>
      <c r="G131" s="99" t="s">
        <v>377</v>
      </c>
      <c r="H131" s="86" t="s">
        <v>595</v>
      </c>
      <c r="I131" s="86" t="s">
        <v>172</v>
      </c>
      <c r="J131" s="86"/>
      <c r="K131" s="96">
        <v>7.3099999999895271</v>
      </c>
      <c r="L131" s="99" t="s">
        <v>176</v>
      </c>
      <c r="M131" s="100">
        <v>1.9E-2</v>
      </c>
      <c r="N131" s="100">
        <v>3.1799999999942201E-2</v>
      </c>
      <c r="O131" s="96">
        <v>349753.06590500002</v>
      </c>
      <c r="P131" s="98">
        <v>92</v>
      </c>
      <c r="Q131" s="86"/>
      <c r="R131" s="96">
        <v>321.772818927</v>
      </c>
      <c r="S131" s="97">
        <v>1.4117382367816445E-3</v>
      </c>
      <c r="T131" s="97">
        <v>2.674689049176259E-3</v>
      </c>
      <c r="U131" s="97">
        <f>R131/'סכום נכסי הקרן'!$C$42</f>
        <v>5.1808668569166682E-4</v>
      </c>
    </row>
    <row r="132" spans="2:21" s="137" customFormat="1">
      <c r="B132" s="89" t="s">
        <v>610</v>
      </c>
      <c r="C132" s="86" t="s">
        <v>611</v>
      </c>
      <c r="D132" s="99" t="s">
        <v>132</v>
      </c>
      <c r="E132" s="99" t="s">
        <v>326</v>
      </c>
      <c r="F132" s="86" t="s">
        <v>612</v>
      </c>
      <c r="G132" s="99" t="s">
        <v>377</v>
      </c>
      <c r="H132" s="86" t="s">
        <v>595</v>
      </c>
      <c r="I132" s="86" t="s">
        <v>172</v>
      </c>
      <c r="J132" s="86"/>
      <c r="K132" s="96">
        <v>1.4799999999962368</v>
      </c>
      <c r="L132" s="99" t="s">
        <v>176</v>
      </c>
      <c r="M132" s="100">
        <v>4.5999999999999999E-2</v>
      </c>
      <c r="N132" s="100">
        <v>1.0100000000003138E-2</v>
      </c>
      <c r="O132" s="96">
        <v>122629.41882600001</v>
      </c>
      <c r="P132" s="98">
        <v>130.01</v>
      </c>
      <c r="Q132" s="86"/>
      <c r="R132" s="96">
        <v>159.43051049499999</v>
      </c>
      <c r="S132" s="97">
        <v>4.2565652111293254E-4</v>
      </c>
      <c r="T132" s="97">
        <v>1.3252425793687061E-3</v>
      </c>
      <c r="U132" s="97">
        <f>R132/'סכום נכסי הקרן'!$C$42</f>
        <v>2.5669919869528846E-4</v>
      </c>
    </row>
    <row r="133" spans="2:21" s="137" customFormat="1">
      <c r="B133" s="89" t="s">
        <v>613</v>
      </c>
      <c r="C133" s="86" t="s">
        <v>614</v>
      </c>
      <c r="D133" s="99" t="s">
        <v>132</v>
      </c>
      <c r="E133" s="99" t="s">
        <v>326</v>
      </c>
      <c r="F133" s="86" t="s">
        <v>615</v>
      </c>
      <c r="G133" s="99" t="s">
        <v>328</v>
      </c>
      <c r="H133" s="86" t="s">
        <v>595</v>
      </c>
      <c r="I133" s="86" t="s">
        <v>378</v>
      </c>
      <c r="J133" s="86"/>
      <c r="K133" s="96">
        <v>1.9899999999969142</v>
      </c>
      <c r="L133" s="99" t="s">
        <v>176</v>
      </c>
      <c r="M133" s="100">
        <v>0.02</v>
      </c>
      <c r="N133" s="100">
        <v>3.899999999988839E-3</v>
      </c>
      <c r="O133" s="96">
        <v>223940.74569312952</v>
      </c>
      <c r="P133" s="98">
        <v>105.37</v>
      </c>
      <c r="Q133" s="96">
        <v>66.676179999999988</v>
      </c>
      <c r="R133" s="96">
        <v>304.61984280599995</v>
      </c>
      <c r="S133" s="97">
        <v>6.6647297719996568E-4</v>
      </c>
      <c r="T133" s="97">
        <v>2.5321074677219562E-3</v>
      </c>
      <c r="U133" s="97">
        <f>R133/'סכום נכסי הקרן'!$C$42</f>
        <v>4.904686644495018E-4</v>
      </c>
    </row>
    <row r="134" spans="2:21" s="137" customFormat="1">
      <c r="B134" s="89" t="s">
        <v>616</v>
      </c>
      <c r="C134" s="86" t="s">
        <v>617</v>
      </c>
      <c r="D134" s="99" t="s">
        <v>132</v>
      </c>
      <c r="E134" s="99" t="s">
        <v>326</v>
      </c>
      <c r="F134" s="86" t="s">
        <v>547</v>
      </c>
      <c r="G134" s="99" t="s">
        <v>377</v>
      </c>
      <c r="H134" s="86" t="s">
        <v>595</v>
      </c>
      <c r="I134" s="86" t="s">
        <v>378</v>
      </c>
      <c r="J134" s="86"/>
      <c r="K134" s="96">
        <v>6.8099999999490892</v>
      </c>
      <c r="L134" s="99" t="s">
        <v>176</v>
      </c>
      <c r="M134" s="100">
        <v>2.81E-2</v>
      </c>
      <c r="N134" s="100">
        <v>3.1799999999817877E-2</v>
      </c>
      <c r="O134" s="96">
        <v>48714.300590999999</v>
      </c>
      <c r="P134" s="98">
        <v>99.19</v>
      </c>
      <c r="Q134" s="86"/>
      <c r="R134" s="96">
        <v>48.319714566000002</v>
      </c>
      <c r="S134" s="97">
        <v>9.3051282739374354E-5</v>
      </c>
      <c r="T134" s="97">
        <v>4.0165049316463015E-4</v>
      </c>
      <c r="U134" s="97">
        <f>R134/'סכום נכסי הקרן'!$C$42</f>
        <v>7.7799612958438447E-5</v>
      </c>
    </row>
    <row r="135" spans="2:21" s="137" customFormat="1">
      <c r="B135" s="89" t="s">
        <v>618</v>
      </c>
      <c r="C135" s="86" t="s">
        <v>619</v>
      </c>
      <c r="D135" s="99" t="s">
        <v>132</v>
      </c>
      <c r="E135" s="99" t="s">
        <v>326</v>
      </c>
      <c r="F135" s="86" t="s">
        <v>547</v>
      </c>
      <c r="G135" s="99" t="s">
        <v>377</v>
      </c>
      <c r="H135" s="86" t="s">
        <v>595</v>
      </c>
      <c r="I135" s="86" t="s">
        <v>378</v>
      </c>
      <c r="J135" s="86"/>
      <c r="K135" s="96">
        <v>4.9699999999946707</v>
      </c>
      <c r="L135" s="99" t="s">
        <v>176</v>
      </c>
      <c r="M135" s="100">
        <v>3.7000000000000005E-2</v>
      </c>
      <c r="N135" s="100">
        <v>2.3499999999989463E-2</v>
      </c>
      <c r="O135" s="96">
        <v>309658.89793899999</v>
      </c>
      <c r="P135" s="98">
        <v>107.25</v>
      </c>
      <c r="Q135" s="86"/>
      <c r="R135" s="96">
        <v>332.109167141</v>
      </c>
      <c r="S135" s="97">
        <v>4.5761787463464494E-4</v>
      </c>
      <c r="T135" s="97">
        <v>2.7606084175947907E-3</v>
      </c>
      <c r="U135" s="97">
        <f>R135/'סכום נכסי הקרן'!$C$42</f>
        <v>5.3472924862225772E-4</v>
      </c>
    </row>
    <row r="136" spans="2:21" s="137" customFormat="1">
      <c r="B136" s="89" t="s">
        <v>620</v>
      </c>
      <c r="C136" s="86" t="s">
        <v>621</v>
      </c>
      <c r="D136" s="99" t="s">
        <v>132</v>
      </c>
      <c r="E136" s="99" t="s">
        <v>326</v>
      </c>
      <c r="F136" s="86" t="s">
        <v>334</v>
      </c>
      <c r="G136" s="99" t="s">
        <v>328</v>
      </c>
      <c r="H136" s="86" t="s">
        <v>595</v>
      </c>
      <c r="I136" s="86" t="s">
        <v>378</v>
      </c>
      <c r="J136" s="86"/>
      <c r="K136" s="96">
        <v>2.8400000000003858</v>
      </c>
      <c r="L136" s="99" t="s">
        <v>176</v>
      </c>
      <c r="M136" s="100">
        <v>4.4999999999999998E-2</v>
      </c>
      <c r="N136" s="100">
        <v>1.0499999999998393E-2</v>
      </c>
      <c r="O136" s="96">
        <v>1154189.1507570001</v>
      </c>
      <c r="P136" s="98">
        <v>133.24</v>
      </c>
      <c r="Q136" s="96">
        <v>16.4191</v>
      </c>
      <c r="R136" s="96">
        <v>1554.2607786850001</v>
      </c>
      <c r="S136" s="97">
        <v>6.7814324103971681E-4</v>
      </c>
      <c r="T136" s="97">
        <v>1.2919563243954621E-2</v>
      </c>
      <c r="U136" s="97">
        <f>R136/'סכום נכסי הקרן'!$C$42</f>
        <v>2.5025165836401637E-3</v>
      </c>
    </row>
    <row r="137" spans="2:21" s="137" customFormat="1">
      <c r="B137" s="89" t="s">
        <v>622</v>
      </c>
      <c r="C137" s="86" t="s">
        <v>623</v>
      </c>
      <c r="D137" s="99" t="s">
        <v>132</v>
      </c>
      <c r="E137" s="99" t="s">
        <v>326</v>
      </c>
      <c r="F137" s="86" t="s">
        <v>624</v>
      </c>
      <c r="G137" s="99" t="s">
        <v>377</v>
      </c>
      <c r="H137" s="86" t="s">
        <v>595</v>
      </c>
      <c r="I137" s="86" t="s">
        <v>172</v>
      </c>
      <c r="J137" s="86"/>
      <c r="K137" s="96">
        <v>2.860000026561774</v>
      </c>
      <c r="L137" s="99" t="s">
        <v>176</v>
      </c>
      <c r="M137" s="100">
        <v>4.9500000000000002E-2</v>
      </c>
      <c r="N137" s="100">
        <v>1.0600000044269621E-2</v>
      </c>
      <c r="O137" s="96">
        <v>15.886695</v>
      </c>
      <c r="P137" s="98">
        <v>113.75</v>
      </c>
      <c r="Q137" s="86"/>
      <c r="R137" s="96">
        <v>1.8071082000000002E-2</v>
      </c>
      <c r="S137" s="97">
        <v>2.5693104614457133E-8</v>
      </c>
      <c r="T137" s="97">
        <v>1.5021320101972871E-7</v>
      </c>
      <c r="U137" s="97">
        <f>R137/'סכום נכסי הקרן'!$C$42</f>
        <v>2.9096264288147863E-8</v>
      </c>
    </row>
    <row r="138" spans="2:21" s="137" customFormat="1">
      <c r="B138" s="89" t="s">
        <v>625</v>
      </c>
      <c r="C138" s="86" t="s">
        <v>626</v>
      </c>
      <c r="D138" s="99" t="s">
        <v>132</v>
      </c>
      <c r="E138" s="99" t="s">
        <v>326</v>
      </c>
      <c r="F138" s="86" t="s">
        <v>627</v>
      </c>
      <c r="G138" s="99" t="s">
        <v>409</v>
      </c>
      <c r="H138" s="86" t="s">
        <v>595</v>
      </c>
      <c r="I138" s="86" t="s">
        <v>378</v>
      </c>
      <c r="J138" s="86"/>
      <c r="K138" s="96">
        <v>1</v>
      </c>
      <c r="L138" s="99" t="s">
        <v>176</v>
      </c>
      <c r="M138" s="100">
        <v>4.5999999999999999E-2</v>
      </c>
      <c r="N138" s="100">
        <v>4.1000000000088761E-3</v>
      </c>
      <c r="O138" s="96">
        <v>20430.883803946097</v>
      </c>
      <c r="P138" s="98">
        <v>107.9</v>
      </c>
      <c r="Q138" s="144">
        <v>22.134193427792798</v>
      </c>
      <c r="R138" s="96">
        <v>45.063245256000002</v>
      </c>
      <c r="S138" s="97">
        <v>1.9055051919272749E-4</v>
      </c>
      <c r="T138" s="97">
        <v>3.7458157282673296E-4</v>
      </c>
      <c r="U138" s="97">
        <f>R138/'סכום נכסי הקרן'!$C$42</f>
        <v>7.2556368990534228E-5</v>
      </c>
    </row>
    <row r="139" spans="2:21" s="137" customFormat="1">
      <c r="B139" s="89" t="s">
        <v>628</v>
      </c>
      <c r="C139" s="86" t="s">
        <v>629</v>
      </c>
      <c r="D139" s="99" t="s">
        <v>132</v>
      </c>
      <c r="E139" s="99" t="s">
        <v>326</v>
      </c>
      <c r="F139" s="86" t="s">
        <v>627</v>
      </c>
      <c r="G139" s="99" t="s">
        <v>409</v>
      </c>
      <c r="H139" s="86" t="s">
        <v>595</v>
      </c>
      <c r="I139" s="86" t="s">
        <v>378</v>
      </c>
      <c r="J139" s="86"/>
      <c r="K139" s="96">
        <v>3.1099999999981742</v>
      </c>
      <c r="L139" s="99" t="s">
        <v>176</v>
      </c>
      <c r="M139" s="100">
        <v>1.9799999999999998E-2</v>
      </c>
      <c r="N139" s="100">
        <v>1.1499999999992978E-2</v>
      </c>
      <c r="O139" s="96">
        <v>685092.62717600004</v>
      </c>
      <c r="P139" s="98">
        <v>102.95</v>
      </c>
      <c r="Q139" s="144">
        <v>6.8084295455725981</v>
      </c>
      <c r="R139" s="96">
        <v>712.11132342999997</v>
      </c>
      <c r="S139" s="97">
        <v>8.1981353271081152E-4</v>
      </c>
      <c r="T139" s="97">
        <v>5.9193202363209694E-3</v>
      </c>
      <c r="U139" s="97">
        <f>R139/'סכום נכסי הקרן'!$C$42</f>
        <v>1.1465710392494495E-3</v>
      </c>
    </row>
    <row r="140" spans="2:21" s="137" customFormat="1">
      <c r="B140" s="89" t="s">
        <v>630</v>
      </c>
      <c r="C140" s="86" t="s">
        <v>631</v>
      </c>
      <c r="D140" s="99" t="s">
        <v>132</v>
      </c>
      <c r="E140" s="99" t="s">
        <v>326</v>
      </c>
      <c r="F140" s="86" t="s">
        <v>585</v>
      </c>
      <c r="G140" s="99" t="s">
        <v>441</v>
      </c>
      <c r="H140" s="86" t="s">
        <v>595</v>
      </c>
      <c r="I140" s="86" t="s">
        <v>378</v>
      </c>
      <c r="J140" s="86"/>
      <c r="K140" s="96">
        <v>0.23000000001739343</v>
      </c>
      <c r="L140" s="99" t="s">
        <v>176</v>
      </c>
      <c r="M140" s="100">
        <v>4.4999999999999998E-2</v>
      </c>
      <c r="N140" s="100">
        <v>2.6200000000169883E-2</v>
      </c>
      <c r="O140" s="96">
        <v>19555.388854000001</v>
      </c>
      <c r="P140" s="98">
        <v>126.42</v>
      </c>
      <c r="Q140" s="86"/>
      <c r="R140" s="96">
        <v>24.721923759000006</v>
      </c>
      <c r="S140" s="97">
        <v>3.7486787112484812E-4</v>
      </c>
      <c r="T140" s="97">
        <v>2.0549734117774877E-4</v>
      </c>
      <c r="U140" s="97">
        <f>R140/'סכום נכסי הקרן'!$C$42</f>
        <v>3.9804790183748045E-5</v>
      </c>
    </row>
    <row r="141" spans="2:21" s="137" customFormat="1">
      <c r="B141" s="89" t="s">
        <v>632</v>
      </c>
      <c r="C141" s="86" t="s">
        <v>633</v>
      </c>
      <c r="D141" s="99" t="s">
        <v>132</v>
      </c>
      <c r="E141" s="99" t="s">
        <v>326</v>
      </c>
      <c r="F141" s="86" t="s">
        <v>634</v>
      </c>
      <c r="G141" s="99" t="s">
        <v>377</v>
      </c>
      <c r="H141" s="86" t="s">
        <v>595</v>
      </c>
      <c r="I141" s="86" t="s">
        <v>172</v>
      </c>
      <c r="J141" s="86"/>
      <c r="K141" s="96">
        <v>0.9900000000016701</v>
      </c>
      <c r="L141" s="99" t="s">
        <v>176</v>
      </c>
      <c r="M141" s="100">
        <v>4.4999999999999998E-2</v>
      </c>
      <c r="N141" s="100">
        <v>5.8999999999995723E-3</v>
      </c>
      <c r="O141" s="96">
        <v>207682.300655</v>
      </c>
      <c r="P141" s="98">
        <v>112.44</v>
      </c>
      <c r="Q141" s="86"/>
      <c r="R141" s="96">
        <v>233.517977839</v>
      </c>
      <c r="S141" s="97">
        <v>5.9764690835971228E-4</v>
      </c>
      <c r="T141" s="97">
        <v>1.9410837130200756E-3</v>
      </c>
      <c r="U141" s="97">
        <f>R141/'סכום נכסי הקרן'!$C$42</f>
        <v>3.7598749201831958E-4</v>
      </c>
    </row>
    <row r="142" spans="2:21" s="137" customFormat="1">
      <c r="B142" s="89" t="s">
        <v>635</v>
      </c>
      <c r="C142" s="86" t="s">
        <v>636</v>
      </c>
      <c r="D142" s="99" t="s">
        <v>132</v>
      </c>
      <c r="E142" s="99" t="s">
        <v>326</v>
      </c>
      <c r="F142" s="86" t="s">
        <v>634</v>
      </c>
      <c r="G142" s="99" t="s">
        <v>377</v>
      </c>
      <c r="H142" s="86" t="s">
        <v>595</v>
      </c>
      <c r="I142" s="86" t="s">
        <v>172</v>
      </c>
      <c r="J142" s="86"/>
      <c r="K142" s="96">
        <v>3.1600000021563077</v>
      </c>
      <c r="L142" s="99" t="s">
        <v>176</v>
      </c>
      <c r="M142" s="100">
        <v>3.3000000000000002E-2</v>
      </c>
      <c r="N142" s="100">
        <v>1.5200000012321756E-2</v>
      </c>
      <c r="O142" s="96">
        <v>489.59035299999994</v>
      </c>
      <c r="P142" s="98">
        <v>106.09</v>
      </c>
      <c r="Q142" s="86"/>
      <c r="R142" s="96">
        <v>0.51940644299999994</v>
      </c>
      <c r="S142" s="97">
        <v>8.1595580518954605E-7</v>
      </c>
      <c r="T142" s="97">
        <v>4.3174893696626047E-6</v>
      </c>
      <c r="U142" s="97">
        <f>R142/'סכום נכסי הקרן'!$C$42</f>
        <v>8.362967496077327E-7</v>
      </c>
    </row>
    <row r="143" spans="2:21" s="137" customFormat="1">
      <c r="B143" s="89" t="s">
        <v>637</v>
      </c>
      <c r="C143" s="86" t="s">
        <v>638</v>
      </c>
      <c r="D143" s="99" t="s">
        <v>132</v>
      </c>
      <c r="E143" s="99" t="s">
        <v>326</v>
      </c>
      <c r="F143" s="86" t="s">
        <v>634</v>
      </c>
      <c r="G143" s="99" t="s">
        <v>377</v>
      </c>
      <c r="H143" s="86" t="s">
        <v>595</v>
      </c>
      <c r="I143" s="86" t="s">
        <v>172</v>
      </c>
      <c r="J143" s="86"/>
      <c r="K143" s="96">
        <v>5.2499999999891571</v>
      </c>
      <c r="L143" s="99" t="s">
        <v>176</v>
      </c>
      <c r="M143" s="100">
        <v>1.6E-2</v>
      </c>
      <c r="N143" s="100">
        <v>1.9399999999927711E-2</v>
      </c>
      <c r="O143" s="96">
        <v>69092.444417000006</v>
      </c>
      <c r="P143" s="98">
        <v>100.11</v>
      </c>
      <c r="Q143" s="86"/>
      <c r="R143" s="96">
        <v>69.168449175000006</v>
      </c>
      <c r="S143" s="97">
        <v>4.2911849241057605E-4</v>
      </c>
      <c r="T143" s="97">
        <v>5.7495252139009515E-4</v>
      </c>
      <c r="U143" s="97">
        <f>R143/'סכום נכסי הקרן'!$C$42</f>
        <v>1.1136817804252801E-4</v>
      </c>
    </row>
    <row r="144" spans="2:21" s="137" customFormat="1">
      <c r="B144" s="89" t="s">
        <v>639</v>
      </c>
      <c r="C144" s="86" t="s">
        <v>640</v>
      </c>
      <c r="D144" s="99" t="s">
        <v>132</v>
      </c>
      <c r="E144" s="99" t="s">
        <v>326</v>
      </c>
      <c r="F144" s="86" t="s">
        <v>594</v>
      </c>
      <c r="G144" s="99" t="s">
        <v>328</v>
      </c>
      <c r="H144" s="86" t="s">
        <v>641</v>
      </c>
      <c r="I144" s="86" t="s">
        <v>172</v>
      </c>
      <c r="J144" s="86"/>
      <c r="K144" s="96">
        <v>1.6299999999968435</v>
      </c>
      <c r="L144" s="99" t="s">
        <v>176</v>
      </c>
      <c r="M144" s="100">
        <v>5.2999999999999999E-2</v>
      </c>
      <c r="N144" s="100">
        <v>7.4999999999786739E-3</v>
      </c>
      <c r="O144" s="96">
        <v>198567.25876</v>
      </c>
      <c r="P144" s="98">
        <v>118.07</v>
      </c>
      <c r="Q144" s="86"/>
      <c r="R144" s="96">
        <v>234.44837979800002</v>
      </c>
      <c r="S144" s="97">
        <v>7.6370260209379778E-4</v>
      </c>
      <c r="T144" s="97">
        <v>1.948817541935047E-3</v>
      </c>
      <c r="U144" s="97">
        <f>R144/'סכום נכסי הקרן'!$C$42</f>
        <v>3.7748553299302579E-4</v>
      </c>
    </row>
    <row r="145" spans="2:21" s="137" customFormat="1">
      <c r="B145" s="89" t="s">
        <v>642</v>
      </c>
      <c r="C145" s="86" t="s">
        <v>643</v>
      </c>
      <c r="D145" s="99" t="s">
        <v>132</v>
      </c>
      <c r="E145" s="99" t="s">
        <v>326</v>
      </c>
      <c r="F145" s="86" t="s">
        <v>644</v>
      </c>
      <c r="G145" s="99" t="s">
        <v>377</v>
      </c>
      <c r="H145" s="86" t="s">
        <v>641</v>
      </c>
      <c r="I145" s="86" t="s">
        <v>172</v>
      </c>
      <c r="J145" s="86"/>
      <c r="K145" s="96">
        <v>1.9299999999413815</v>
      </c>
      <c r="L145" s="99" t="s">
        <v>176</v>
      </c>
      <c r="M145" s="100">
        <v>5.3499999999999999E-2</v>
      </c>
      <c r="N145" s="100">
        <v>2.350000000026645E-2</v>
      </c>
      <c r="O145" s="96">
        <v>3473.4610929999999</v>
      </c>
      <c r="P145" s="98">
        <v>108.05</v>
      </c>
      <c r="Q145" s="86"/>
      <c r="R145" s="96">
        <v>3.7530747539999996</v>
      </c>
      <c r="S145" s="97">
        <v>1.9712739535381955E-5</v>
      </c>
      <c r="T145" s="97">
        <v>3.1196879769826221E-5</v>
      </c>
      <c r="U145" s="97">
        <f>R145/'סכום נכסי הקרן'!$C$42</f>
        <v>6.0428288098941447E-6</v>
      </c>
    </row>
    <row r="146" spans="2:21" s="137" customFormat="1">
      <c r="B146" s="89" t="s">
        <v>645</v>
      </c>
      <c r="C146" s="86" t="s">
        <v>646</v>
      </c>
      <c r="D146" s="99" t="s">
        <v>132</v>
      </c>
      <c r="E146" s="99" t="s">
        <v>326</v>
      </c>
      <c r="F146" s="86" t="s">
        <v>647</v>
      </c>
      <c r="G146" s="99" t="s">
        <v>377</v>
      </c>
      <c r="H146" s="86" t="s">
        <v>641</v>
      </c>
      <c r="I146" s="86" t="s">
        <v>378</v>
      </c>
      <c r="J146" s="86"/>
      <c r="K146" s="96">
        <v>0.90000000006674175</v>
      </c>
      <c r="L146" s="99" t="s">
        <v>176</v>
      </c>
      <c r="M146" s="100">
        <v>4.8499999999999995E-2</v>
      </c>
      <c r="N146" s="100">
        <v>7.4000000000667395E-3</v>
      </c>
      <c r="O146" s="96">
        <v>9475.473876</v>
      </c>
      <c r="P146" s="98">
        <v>126.5</v>
      </c>
      <c r="Q146" s="86"/>
      <c r="R146" s="96">
        <v>11.986473808000003</v>
      </c>
      <c r="S146" s="97">
        <v>6.966688832005645E-5</v>
      </c>
      <c r="T146" s="97">
        <v>9.9635793785829606E-5</v>
      </c>
      <c r="U146" s="97">
        <f>R146/'סכום נכסי הקרן'!$C$42</f>
        <v>1.92994315337914E-5</v>
      </c>
    </row>
    <row r="147" spans="2:21" s="137" customFormat="1">
      <c r="B147" s="89" t="s">
        <v>648</v>
      </c>
      <c r="C147" s="86" t="s">
        <v>649</v>
      </c>
      <c r="D147" s="99" t="s">
        <v>132</v>
      </c>
      <c r="E147" s="99" t="s">
        <v>326</v>
      </c>
      <c r="F147" s="86" t="s">
        <v>650</v>
      </c>
      <c r="G147" s="99" t="s">
        <v>377</v>
      </c>
      <c r="H147" s="86" t="s">
        <v>641</v>
      </c>
      <c r="I147" s="86" t="s">
        <v>378</v>
      </c>
      <c r="J147" s="86"/>
      <c r="K147" s="96">
        <v>1.4700000001304907</v>
      </c>
      <c r="L147" s="99" t="s">
        <v>176</v>
      </c>
      <c r="M147" s="100">
        <v>4.2500000000000003E-2</v>
      </c>
      <c r="N147" s="100">
        <v>1.0500000000097383E-2</v>
      </c>
      <c r="O147" s="96">
        <v>3709.5559509999998</v>
      </c>
      <c r="P147" s="98">
        <v>113.05</v>
      </c>
      <c r="Q147" s="96">
        <v>0.90274798000000012</v>
      </c>
      <c r="R147" s="96">
        <v>5.1344682389999994</v>
      </c>
      <c r="S147" s="97">
        <v>3.4698615944126478E-5</v>
      </c>
      <c r="T147" s="97">
        <v>4.2679509158019385E-5</v>
      </c>
      <c r="U147" s="97">
        <f>R147/'סכום נכסי הקרן'!$C$42</f>
        <v>8.2670116189525963E-6</v>
      </c>
    </row>
    <row r="148" spans="2:21" s="137" customFormat="1">
      <c r="B148" s="89" t="s">
        <v>651</v>
      </c>
      <c r="C148" s="86" t="s">
        <v>652</v>
      </c>
      <c r="D148" s="99" t="s">
        <v>132</v>
      </c>
      <c r="E148" s="99" t="s">
        <v>326</v>
      </c>
      <c r="F148" s="86" t="s">
        <v>428</v>
      </c>
      <c r="G148" s="99" t="s">
        <v>328</v>
      </c>
      <c r="H148" s="86" t="s">
        <v>641</v>
      </c>
      <c r="I148" s="86" t="s">
        <v>378</v>
      </c>
      <c r="J148" s="86"/>
      <c r="K148" s="96">
        <v>2.8200000000004448</v>
      </c>
      <c r="L148" s="99" t="s">
        <v>176</v>
      </c>
      <c r="M148" s="100">
        <v>5.0999999999999997E-2</v>
      </c>
      <c r="N148" s="100">
        <v>1.1000000000002024E-2</v>
      </c>
      <c r="O148" s="96">
        <v>1084029.68374</v>
      </c>
      <c r="P148" s="98">
        <v>135.46</v>
      </c>
      <c r="Q148" s="96">
        <v>15.380229999999999</v>
      </c>
      <c r="R148" s="96">
        <v>1483.806897187</v>
      </c>
      <c r="S148" s="97">
        <v>9.4490030540529484E-4</v>
      </c>
      <c r="T148" s="97">
        <v>1.2333925756167268E-2</v>
      </c>
      <c r="U148" s="97">
        <f>R148/'סכום נכסי הקרן'!$C$42</f>
        <v>2.3890787299360155E-3</v>
      </c>
    </row>
    <row r="149" spans="2:21" s="137" customFormat="1">
      <c r="B149" s="89" t="s">
        <v>653</v>
      </c>
      <c r="C149" s="86" t="s">
        <v>654</v>
      </c>
      <c r="D149" s="99" t="s">
        <v>132</v>
      </c>
      <c r="E149" s="99" t="s">
        <v>326</v>
      </c>
      <c r="F149" s="86" t="s">
        <v>655</v>
      </c>
      <c r="G149" s="99" t="s">
        <v>377</v>
      </c>
      <c r="H149" s="86" t="s">
        <v>641</v>
      </c>
      <c r="I149" s="86" t="s">
        <v>378</v>
      </c>
      <c r="J149" s="86"/>
      <c r="K149" s="96">
        <v>1.4799999999994871</v>
      </c>
      <c r="L149" s="99" t="s">
        <v>176</v>
      </c>
      <c r="M149" s="100">
        <v>5.4000000000000006E-2</v>
      </c>
      <c r="N149" s="100">
        <v>4.1999999999794788E-3</v>
      </c>
      <c r="O149" s="96">
        <v>78129.990565000015</v>
      </c>
      <c r="P149" s="98">
        <v>129.80000000000001</v>
      </c>
      <c r="Q149" s="96">
        <v>51.014828229999999</v>
      </c>
      <c r="R149" s="96">
        <v>155.938028946</v>
      </c>
      <c r="S149" s="97">
        <v>1.1501517397113146E-3</v>
      </c>
      <c r="T149" s="97">
        <v>1.2962118421401534E-3</v>
      </c>
      <c r="U149" s="97">
        <f>R149/'סכום נכסי הקרן'!$C$42</f>
        <v>2.5107595122337819E-4</v>
      </c>
    </row>
    <row r="150" spans="2:21" s="137" customFormat="1">
      <c r="B150" s="89" t="s">
        <v>656</v>
      </c>
      <c r="C150" s="86" t="s">
        <v>657</v>
      </c>
      <c r="D150" s="99" t="s">
        <v>132</v>
      </c>
      <c r="E150" s="99" t="s">
        <v>326</v>
      </c>
      <c r="F150" s="86" t="s">
        <v>658</v>
      </c>
      <c r="G150" s="99" t="s">
        <v>377</v>
      </c>
      <c r="H150" s="86" t="s">
        <v>641</v>
      </c>
      <c r="I150" s="86" t="s">
        <v>172</v>
      </c>
      <c r="J150" s="86"/>
      <c r="K150" s="96">
        <v>6.7900000000004832</v>
      </c>
      <c r="L150" s="99" t="s">
        <v>176</v>
      </c>
      <c r="M150" s="100">
        <v>2.6000000000000002E-2</v>
      </c>
      <c r="N150" s="100">
        <v>3.1200000000008145E-2</v>
      </c>
      <c r="O150" s="96">
        <v>805350.69093000004</v>
      </c>
      <c r="P150" s="98">
        <v>97.47</v>
      </c>
      <c r="Q150" s="86"/>
      <c r="R150" s="96">
        <v>784.97531497800014</v>
      </c>
      <c r="S150" s="97">
        <v>1.3141931282616146E-3</v>
      </c>
      <c r="T150" s="97">
        <v>6.5249914080581992E-3</v>
      </c>
      <c r="U150" s="97">
        <f>R150/'סכום נכסי הקרן'!$C$42</f>
        <v>1.2638894131669594E-3</v>
      </c>
    </row>
    <row r="151" spans="2:21" s="137" customFormat="1">
      <c r="B151" s="89" t="s">
        <v>659</v>
      </c>
      <c r="C151" s="86" t="s">
        <v>660</v>
      </c>
      <c r="D151" s="99" t="s">
        <v>132</v>
      </c>
      <c r="E151" s="99" t="s">
        <v>326</v>
      </c>
      <c r="F151" s="86" t="s">
        <v>658</v>
      </c>
      <c r="G151" s="99" t="s">
        <v>377</v>
      </c>
      <c r="H151" s="86" t="s">
        <v>641</v>
      </c>
      <c r="I151" s="86" t="s">
        <v>172</v>
      </c>
      <c r="J151" s="86"/>
      <c r="K151" s="96">
        <v>3.6499999998937658</v>
      </c>
      <c r="L151" s="99" t="s">
        <v>176</v>
      </c>
      <c r="M151" s="100">
        <v>4.4000000000000004E-2</v>
      </c>
      <c r="N151" s="100">
        <v>1.9899999999059073E-2</v>
      </c>
      <c r="O151" s="96">
        <v>12043.945901999999</v>
      </c>
      <c r="P151" s="98">
        <v>109.42</v>
      </c>
      <c r="Q151" s="86"/>
      <c r="R151" s="96">
        <v>13.178485576</v>
      </c>
      <c r="S151" s="97">
        <v>8.8231450375080575E-5</v>
      </c>
      <c r="T151" s="97">
        <v>1.0954421561272773E-4</v>
      </c>
      <c r="U151" s="97">
        <f>R151/'סכום נכסי הקרן'!$C$42</f>
        <v>2.1218690681434598E-5</v>
      </c>
    </row>
    <row r="152" spans="2:21" s="137" customFormat="1">
      <c r="B152" s="89" t="s">
        <v>661</v>
      </c>
      <c r="C152" s="86" t="s">
        <v>662</v>
      </c>
      <c r="D152" s="99" t="s">
        <v>132</v>
      </c>
      <c r="E152" s="99" t="s">
        <v>326</v>
      </c>
      <c r="F152" s="86" t="s">
        <v>550</v>
      </c>
      <c r="G152" s="99" t="s">
        <v>377</v>
      </c>
      <c r="H152" s="86" t="s">
        <v>641</v>
      </c>
      <c r="I152" s="86" t="s">
        <v>378</v>
      </c>
      <c r="J152" s="86"/>
      <c r="K152" s="96">
        <v>4.6399999999606978</v>
      </c>
      <c r="L152" s="99" t="s">
        <v>176</v>
      </c>
      <c r="M152" s="100">
        <v>2.0499999999999997E-2</v>
      </c>
      <c r="N152" s="100">
        <v>1.9399999999871513E-2</v>
      </c>
      <c r="O152" s="96">
        <v>25897.153437999998</v>
      </c>
      <c r="P152" s="98">
        <v>102.18</v>
      </c>
      <c r="Q152" s="86"/>
      <c r="R152" s="96">
        <v>26.461712910999999</v>
      </c>
      <c r="S152" s="97">
        <v>5.549457408697105E-5</v>
      </c>
      <c r="T152" s="97">
        <v>2.1995908163254381E-4</v>
      </c>
      <c r="U152" s="97">
        <f>R152/'סכום נכסי הקרן'!$C$42</f>
        <v>4.2606026156903634E-5</v>
      </c>
    </row>
    <row r="153" spans="2:21" s="137" customFormat="1">
      <c r="B153" s="89" t="s">
        <v>663</v>
      </c>
      <c r="C153" s="86" t="s">
        <v>664</v>
      </c>
      <c r="D153" s="99" t="s">
        <v>132</v>
      </c>
      <c r="E153" s="99" t="s">
        <v>326</v>
      </c>
      <c r="F153" s="86" t="s">
        <v>665</v>
      </c>
      <c r="G153" s="99" t="s">
        <v>377</v>
      </c>
      <c r="H153" s="86" t="s">
        <v>641</v>
      </c>
      <c r="I153" s="86" t="s">
        <v>172</v>
      </c>
      <c r="J153" s="86"/>
      <c r="K153" s="96">
        <v>3.8200000027396359</v>
      </c>
      <c r="L153" s="99" t="s">
        <v>176</v>
      </c>
      <c r="M153" s="100">
        <v>4.3400000000000001E-2</v>
      </c>
      <c r="N153" s="100">
        <v>3.4300000315058178E-2</v>
      </c>
      <c r="O153" s="96">
        <v>13.905154</v>
      </c>
      <c r="P153" s="98">
        <v>105</v>
      </c>
      <c r="Q153" s="86"/>
      <c r="R153" s="96">
        <v>1.4600478E-2</v>
      </c>
      <c r="S153" s="97">
        <v>8.6301097668541189E-9</v>
      </c>
      <c r="T153" s="97">
        <v>1.2136431768712722E-7</v>
      </c>
      <c r="U153" s="97">
        <f>R153/'סכום נכסי הקרן'!$C$42</f>
        <v>2.3508241876235661E-8</v>
      </c>
    </row>
    <row r="154" spans="2:21" s="137" customFormat="1">
      <c r="B154" s="89" t="s">
        <v>666</v>
      </c>
      <c r="C154" s="86" t="s">
        <v>667</v>
      </c>
      <c r="D154" s="99" t="s">
        <v>132</v>
      </c>
      <c r="E154" s="99" t="s">
        <v>326</v>
      </c>
      <c r="F154" s="86" t="s">
        <v>668</v>
      </c>
      <c r="G154" s="99" t="s">
        <v>377</v>
      </c>
      <c r="H154" s="86" t="s">
        <v>669</v>
      </c>
      <c r="I154" s="86" t="s">
        <v>172</v>
      </c>
      <c r="J154" s="86"/>
      <c r="K154" s="96">
        <v>4.1100137174211246</v>
      </c>
      <c r="L154" s="99" t="s">
        <v>176</v>
      </c>
      <c r="M154" s="100">
        <v>4.6500000000000007E-2</v>
      </c>
      <c r="N154" s="100">
        <v>3.259945130315501E-2</v>
      </c>
      <c r="O154" s="96">
        <v>6.6540000000000002E-3</v>
      </c>
      <c r="P154" s="98">
        <v>106.7</v>
      </c>
      <c r="Q154" s="96">
        <v>1.74E-7</v>
      </c>
      <c r="R154" s="96">
        <v>7.2899999999999997E-6</v>
      </c>
      <c r="S154" s="97">
        <v>9.2852298701407432E-12</v>
      </c>
      <c r="T154" s="97">
        <v>6.0597048667800969E-11</v>
      </c>
      <c r="U154" s="97">
        <f>R154/'סכום נכסי הקרן'!$C$42</f>
        <v>1.1737635115628267E-11</v>
      </c>
    </row>
    <row r="155" spans="2:21" s="137" customFormat="1">
      <c r="B155" s="89" t="s">
        <v>670</v>
      </c>
      <c r="C155" s="86" t="s">
        <v>671</v>
      </c>
      <c r="D155" s="99" t="s">
        <v>132</v>
      </c>
      <c r="E155" s="99" t="s">
        <v>326</v>
      </c>
      <c r="F155" s="86" t="s">
        <v>668</v>
      </c>
      <c r="G155" s="99" t="s">
        <v>377</v>
      </c>
      <c r="H155" s="86" t="s">
        <v>669</v>
      </c>
      <c r="I155" s="86" t="s">
        <v>172</v>
      </c>
      <c r="J155" s="86"/>
      <c r="K155" s="96">
        <v>0.98999999999653976</v>
      </c>
      <c r="L155" s="99" t="s">
        <v>176</v>
      </c>
      <c r="M155" s="100">
        <v>5.5999999999999994E-2</v>
      </c>
      <c r="N155" s="100">
        <v>1.4099999999935737E-2</v>
      </c>
      <c r="O155" s="96">
        <v>53426.248046999994</v>
      </c>
      <c r="P155" s="98">
        <v>110.62</v>
      </c>
      <c r="Q155" s="96">
        <v>59.923913487999997</v>
      </c>
      <c r="R155" s="96">
        <v>121.37802215800001</v>
      </c>
      <c r="S155" s="97">
        <v>1.6878198040058128E-3</v>
      </c>
      <c r="T155" s="97">
        <v>1.0089368883278123E-3</v>
      </c>
      <c r="U155" s="97">
        <f>R155/'סכום נכסי הקרן'!$C$42</f>
        <v>1.9543085530140559E-4</v>
      </c>
    </row>
    <row r="156" spans="2:21" s="137" customFormat="1">
      <c r="B156" s="89" t="s">
        <v>672</v>
      </c>
      <c r="C156" s="86" t="s">
        <v>673</v>
      </c>
      <c r="D156" s="99" t="s">
        <v>132</v>
      </c>
      <c r="E156" s="99" t="s">
        <v>326</v>
      </c>
      <c r="F156" s="86" t="s">
        <v>674</v>
      </c>
      <c r="G156" s="99" t="s">
        <v>591</v>
      </c>
      <c r="H156" s="86" t="s">
        <v>669</v>
      </c>
      <c r="I156" s="86" t="s">
        <v>172</v>
      </c>
      <c r="J156" s="86"/>
      <c r="K156" s="96">
        <v>0.16</v>
      </c>
      <c r="L156" s="99" t="s">
        <v>176</v>
      </c>
      <c r="M156" s="100">
        <v>4.2000000000000003E-2</v>
      </c>
      <c r="N156" s="100">
        <v>3.3400000000202469E-2</v>
      </c>
      <c r="O156" s="96">
        <v>23980.027217999999</v>
      </c>
      <c r="P156" s="98">
        <v>102.98</v>
      </c>
      <c r="Q156" s="86"/>
      <c r="R156" s="96">
        <v>24.694632774999999</v>
      </c>
      <c r="S156" s="97">
        <v>2.6703014815947175E-4</v>
      </c>
      <c r="T156" s="97">
        <v>2.052704889026266E-4</v>
      </c>
      <c r="U156" s="97">
        <f>R156/'סכום נכסי הקרן'!$C$42</f>
        <v>3.9760848947515048E-5</v>
      </c>
    </row>
    <row r="157" spans="2:21" s="137" customFormat="1">
      <c r="B157" s="89" t="s">
        <v>675</v>
      </c>
      <c r="C157" s="86" t="s">
        <v>676</v>
      </c>
      <c r="D157" s="99" t="s">
        <v>132</v>
      </c>
      <c r="E157" s="99" t="s">
        <v>326</v>
      </c>
      <c r="F157" s="86" t="s">
        <v>677</v>
      </c>
      <c r="G157" s="99" t="s">
        <v>377</v>
      </c>
      <c r="H157" s="86" t="s">
        <v>669</v>
      </c>
      <c r="I157" s="86" t="s">
        <v>172</v>
      </c>
      <c r="J157" s="86"/>
      <c r="K157" s="96">
        <v>1.5300000000018998</v>
      </c>
      <c r="L157" s="99" t="s">
        <v>176</v>
      </c>
      <c r="M157" s="100">
        <v>4.8000000000000001E-2</v>
      </c>
      <c r="N157" s="100">
        <v>1.589999999998392E-2</v>
      </c>
      <c r="O157" s="96">
        <v>88040.439789999975</v>
      </c>
      <c r="P157" s="98">
        <v>105.2</v>
      </c>
      <c r="Q157" s="96">
        <v>42.301458052000001</v>
      </c>
      <c r="R157" s="96">
        <v>136.84311725800001</v>
      </c>
      <c r="S157" s="97">
        <v>9.075810036954249E-4</v>
      </c>
      <c r="T157" s="97">
        <v>1.13748820800228E-3</v>
      </c>
      <c r="U157" s="97">
        <f>R157/'סכום נכסי הקרן'!$C$42</f>
        <v>2.2033121789568415E-4</v>
      </c>
    </row>
    <row r="158" spans="2:21" s="137" customFormat="1">
      <c r="B158" s="89" t="s">
        <v>678</v>
      </c>
      <c r="C158" s="86" t="s">
        <v>679</v>
      </c>
      <c r="D158" s="99" t="s">
        <v>132</v>
      </c>
      <c r="E158" s="99" t="s">
        <v>326</v>
      </c>
      <c r="F158" s="86" t="s">
        <v>680</v>
      </c>
      <c r="G158" s="99" t="s">
        <v>492</v>
      </c>
      <c r="H158" s="86" t="s">
        <v>669</v>
      </c>
      <c r="I158" s="86" t="s">
        <v>378</v>
      </c>
      <c r="J158" s="86"/>
      <c r="K158" s="96">
        <v>0.98999999999960719</v>
      </c>
      <c r="L158" s="99" t="s">
        <v>176</v>
      </c>
      <c r="M158" s="100">
        <v>4.8000000000000001E-2</v>
      </c>
      <c r="N158" s="100">
        <v>3.699999999998036E-3</v>
      </c>
      <c r="O158" s="96">
        <v>164832.16189799999</v>
      </c>
      <c r="P158" s="98">
        <v>123.57</v>
      </c>
      <c r="Q158" s="86"/>
      <c r="R158" s="96">
        <v>203.683116592</v>
      </c>
      <c r="S158" s="97">
        <v>5.3712478750318001E-4</v>
      </c>
      <c r="T158" s="97">
        <v>1.6930858338730869E-3</v>
      </c>
      <c r="U158" s="97">
        <f>R158/'סכום נכסי הקרן'!$C$42</f>
        <v>3.2795035689586635E-4</v>
      </c>
    </row>
    <row r="159" spans="2:21" s="137" customFormat="1">
      <c r="B159" s="89" t="s">
        <v>681</v>
      </c>
      <c r="C159" s="86" t="s">
        <v>682</v>
      </c>
      <c r="D159" s="99" t="s">
        <v>132</v>
      </c>
      <c r="E159" s="99" t="s">
        <v>326</v>
      </c>
      <c r="F159" s="86" t="s">
        <v>683</v>
      </c>
      <c r="G159" s="99" t="s">
        <v>377</v>
      </c>
      <c r="H159" s="86" t="s">
        <v>669</v>
      </c>
      <c r="I159" s="86" t="s">
        <v>378</v>
      </c>
      <c r="J159" s="86"/>
      <c r="K159" s="96">
        <v>1.2999999999982801</v>
      </c>
      <c r="L159" s="99" t="s">
        <v>176</v>
      </c>
      <c r="M159" s="100">
        <v>5.4000000000000006E-2</v>
      </c>
      <c r="N159" s="100">
        <v>4.790000000016683E-2</v>
      </c>
      <c r="O159" s="96">
        <v>55638.870573000007</v>
      </c>
      <c r="P159" s="98">
        <v>104.5</v>
      </c>
      <c r="Q159" s="86"/>
      <c r="R159" s="96">
        <v>58.142620457</v>
      </c>
      <c r="S159" s="97">
        <v>1.1240175873333334E-3</v>
      </c>
      <c r="T159" s="97">
        <v>4.833019480804265E-4</v>
      </c>
      <c r="U159" s="97">
        <f>R159/'סכום נכסי הקרן'!$C$42</f>
        <v>9.3615481974036993E-5</v>
      </c>
    </row>
    <row r="160" spans="2:21" s="137" customFormat="1">
      <c r="B160" s="89" t="s">
        <v>684</v>
      </c>
      <c r="C160" s="86" t="s">
        <v>685</v>
      </c>
      <c r="D160" s="99" t="s">
        <v>132</v>
      </c>
      <c r="E160" s="99" t="s">
        <v>326</v>
      </c>
      <c r="F160" s="86" t="s">
        <v>683</v>
      </c>
      <c r="G160" s="99" t="s">
        <v>377</v>
      </c>
      <c r="H160" s="86" t="s">
        <v>669</v>
      </c>
      <c r="I160" s="86" t="s">
        <v>378</v>
      </c>
      <c r="J160" s="86"/>
      <c r="K160" s="96">
        <v>0.41999999999434456</v>
      </c>
      <c r="L160" s="99" t="s">
        <v>176</v>
      </c>
      <c r="M160" s="100">
        <v>6.4000000000000001E-2</v>
      </c>
      <c r="N160" s="100">
        <v>2.2199999999943446E-2</v>
      </c>
      <c r="O160" s="96">
        <v>31535.599999999999</v>
      </c>
      <c r="P160" s="98">
        <v>112.14</v>
      </c>
      <c r="Q160" s="86"/>
      <c r="R160" s="96">
        <v>35.364023009999997</v>
      </c>
      <c r="S160" s="97">
        <v>9.1900870761304153E-4</v>
      </c>
      <c r="T160" s="97">
        <v>2.9395821994872474E-4</v>
      </c>
      <c r="U160" s="97">
        <f>R160/'סכום נכסי הקרן'!$C$42</f>
        <v>5.6939643115509196E-5</v>
      </c>
    </row>
    <row r="161" spans="2:21" s="137" customFormat="1">
      <c r="B161" s="89" t="s">
        <v>686</v>
      </c>
      <c r="C161" s="86" t="s">
        <v>687</v>
      </c>
      <c r="D161" s="99" t="s">
        <v>132</v>
      </c>
      <c r="E161" s="99" t="s">
        <v>326</v>
      </c>
      <c r="F161" s="86" t="s">
        <v>683</v>
      </c>
      <c r="G161" s="99" t="s">
        <v>377</v>
      </c>
      <c r="H161" s="86" t="s">
        <v>669</v>
      </c>
      <c r="I161" s="86" t="s">
        <v>378</v>
      </c>
      <c r="J161" s="86"/>
      <c r="K161" s="96">
        <v>2.1800000000009776</v>
      </c>
      <c r="L161" s="99" t="s">
        <v>176</v>
      </c>
      <c r="M161" s="100">
        <v>2.5000000000000001E-2</v>
      </c>
      <c r="N161" s="100">
        <v>5.9900000000053764E-2</v>
      </c>
      <c r="O161" s="96">
        <v>174415.94626299999</v>
      </c>
      <c r="P161" s="98">
        <v>93.83</v>
      </c>
      <c r="Q161" s="86"/>
      <c r="R161" s="96">
        <v>163.654476888</v>
      </c>
      <c r="S161" s="97">
        <v>3.5823559112238627E-4</v>
      </c>
      <c r="T161" s="97">
        <v>1.3603536763629144E-3</v>
      </c>
      <c r="U161" s="97">
        <f>R161/'סכום נכסי הקרן'!$C$42</f>
        <v>2.6350021052817059E-4</v>
      </c>
    </row>
    <row r="162" spans="2:21" s="137" customFormat="1">
      <c r="B162" s="89" t="s">
        <v>688</v>
      </c>
      <c r="C162" s="86" t="s">
        <v>689</v>
      </c>
      <c r="D162" s="99" t="s">
        <v>132</v>
      </c>
      <c r="E162" s="99" t="s">
        <v>326</v>
      </c>
      <c r="F162" s="86" t="s">
        <v>690</v>
      </c>
      <c r="G162" s="99" t="s">
        <v>580</v>
      </c>
      <c r="H162" s="86" t="s">
        <v>669</v>
      </c>
      <c r="I162" s="86" t="s">
        <v>378</v>
      </c>
      <c r="J162" s="86"/>
      <c r="K162" s="96">
        <v>1.2199999977368745</v>
      </c>
      <c r="L162" s="99" t="s">
        <v>176</v>
      </c>
      <c r="M162" s="100">
        <v>0.05</v>
      </c>
      <c r="N162" s="100">
        <v>1.9199999905360209E-2</v>
      </c>
      <c r="O162" s="96">
        <v>93.480840000000001</v>
      </c>
      <c r="P162" s="98">
        <v>103.99</v>
      </c>
      <c r="Q162" s="86"/>
      <c r="R162" s="96">
        <v>9.721070100000001E-2</v>
      </c>
      <c r="S162" s="97">
        <v>6.0579210591546012E-7</v>
      </c>
      <c r="T162" s="97">
        <v>8.0804959938656367E-7</v>
      </c>
      <c r="U162" s="97">
        <f>R162/'סכום נכסי הקרן'!$C$42</f>
        <v>1.5651903123078739E-7</v>
      </c>
    </row>
    <row r="163" spans="2:21" s="137" customFormat="1">
      <c r="B163" s="89" t="s">
        <v>691</v>
      </c>
      <c r="C163" s="86" t="s">
        <v>692</v>
      </c>
      <c r="D163" s="99" t="s">
        <v>132</v>
      </c>
      <c r="E163" s="99" t="s">
        <v>326</v>
      </c>
      <c r="F163" s="86" t="s">
        <v>615</v>
      </c>
      <c r="G163" s="99" t="s">
        <v>328</v>
      </c>
      <c r="H163" s="86" t="s">
        <v>669</v>
      </c>
      <c r="I163" s="86" t="s">
        <v>378</v>
      </c>
      <c r="J163" s="86"/>
      <c r="K163" s="96">
        <v>1.4799999999975049</v>
      </c>
      <c r="L163" s="99" t="s">
        <v>176</v>
      </c>
      <c r="M163" s="100">
        <v>2.4E-2</v>
      </c>
      <c r="N163" s="100">
        <v>8.79999999997505E-3</v>
      </c>
      <c r="O163" s="96">
        <v>76776.168751999998</v>
      </c>
      <c r="P163" s="98">
        <v>104.41</v>
      </c>
      <c r="Q163" s="86"/>
      <c r="R163" s="96">
        <v>80.161997964999998</v>
      </c>
      <c r="S163" s="97">
        <v>5.8809330263268761E-4</v>
      </c>
      <c r="T163" s="97">
        <v>6.6633477256423425E-4</v>
      </c>
      <c r="U163" s="97">
        <f>R163/'סכום נכסי הקרן'!$C$42</f>
        <v>1.2906890017186636E-4</v>
      </c>
    </row>
    <row r="164" spans="2:21" s="137" customFormat="1">
      <c r="B164" s="89" t="s">
        <v>693</v>
      </c>
      <c r="C164" s="86" t="s">
        <v>694</v>
      </c>
      <c r="D164" s="99" t="s">
        <v>132</v>
      </c>
      <c r="E164" s="99" t="s">
        <v>326</v>
      </c>
      <c r="F164" s="86" t="s">
        <v>695</v>
      </c>
      <c r="G164" s="99" t="s">
        <v>441</v>
      </c>
      <c r="H164" s="86" t="s">
        <v>696</v>
      </c>
      <c r="I164" s="86" t="s">
        <v>172</v>
      </c>
      <c r="J164" s="86"/>
      <c r="K164" s="96">
        <v>0.16000000000665054</v>
      </c>
      <c r="L164" s="99" t="s">
        <v>176</v>
      </c>
      <c r="M164" s="100">
        <v>3.85E-2</v>
      </c>
      <c r="N164" s="100">
        <v>3.5000000001246985E-2</v>
      </c>
      <c r="O164" s="96">
        <v>11851.326396</v>
      </c>
      <c r="P164" s="98">
        <v>101.5</v>
      </c>
      <c r="Q164" s="86"/>
      <c r="R164" s="96">
        <v>12.029095886999999</v>
      </c>
      <c r="S164" s="97">
        <v>2.9628315990000003E-4</v>
      </c>
      <c r="T164" s="97">
        <v>9.9990083524579339E-5</v>
      </c>
      <c r="U164" s="97">
        <f>R164/'סכום נכסי הקרן'!$C$42</f>
        <v>1.9368057378945231E-5</v>
      </c>
    </row>
    <row r="165" spans="2:21" s="137" customFormat="1">
      <c r="B165" s="89" t="s">
        <v>697</v>
      </c>
      <c r="C165" s="86" t="s">
        <v>698</v>
      </c>
      <c r="D165" s="99" t="s">
        <v>132</v>
      </c>
      <c r="E165" s="99" t="s">
        <v>326</v>
      </c>
      <c r="F165" s="86" t="s">
        <v>699</v>
      </c>
      <c r="G165" s="99" t="s">
        <v>377</v>
      </c>
      <c r="H165" s="86" t="s">
        <v>700</v>
      </c>
      <c r="I165" s="86" t="s">
        <v>378</v>
      </c>
      <c r="J165" s="86"/>
      <c r="K165" s="96">
        <v>0</v>
      </c>
      <c r="L165" s="99" t="s">
        <v>176</v>
      </c>
      <c r="M165" s="100">
        <v>0.14152799999999999</v>
      </c>
      <c r="N165" s="100">
        <v>0</v>
      </c>
      <c r="O165" s="96">
        <v>37539.339999999997</v>
      </c>
      <c r="P165" s="98">
        <v>103.63</v>
      </c>
      <c r="Q165" s="86"/>
      <c r="R165" s="96">
        <v>38.886699999999998</v>
      </c>
      <c r="S165" s="97">
        <v>4.4948322051074208E-4</v>
      </c>
      <c r="T165" s="97">
        <v>3.2323995232238351E-4</v>
      </c>
      <c r="U165" s="97">
        <f>R165/'סכום נכסי הקרן'!$C$42</f>
        <v>6.2611508292304758E-5</v>
      </c>
    </row>
    <row r="166" spans="2:21" s="137" customFormat="1">
      <c r="B166" s="89" t="s">
        <v>701</v>
      </c>
      <c r="C166" s="86" t="s">
        <v>702</v>
      </c>
      <c r="D166" s="99" t="s">
        <v>132</v>
      </c>
      <c r="E166" s="99" t="s">
        <v>326</v>
      </c>
      <c r="F166" s="86" t="s">
        <v>703</v>
      </c>
      <c r="G166" s="99" t="s">
        <v>580</v>
      </c>
      <c r="H166" s="86" t="s">
        <v>700</v>
      </c>
      <c r="I166" s="86" t="s">
        <v>378</v>
      </c>
      <c r="J166" s="86"/>
      <c r="K166" s="96">
        <v>0.25</v>
      </c>
      <c r="L166" s="99" t="s">
        <v>176</v>
      </c>
      <c r="M166" s="100">
        <v>4.9000000000000002E-2</v>
      </c>
      <c r="N166" s="100">
        <v>0</v>
      </c>
      <c r="O166" s="96">
        <v>227921.57420900001</v>
      </c>
      <c r="P166" s="98">
        <v>40.21</v>
      </c>
      <c r="Q166" s="86"/>
      <c r="R166" s="96">
        <v>91.647260747999994</v>
      </c>
      <c r="S166" s="97">
        <v>2.9900473031084539E-4</v>
      </c>
      <c r="T166" s="97">
        <v>7.618043237060633E-4</v>
      </c>
      <c r="U166" s="97">
        <f>R166/'סכום נכסי הקרן'!$C$42</f>
        <v>1.4756133141383606E-4</v>
      </c>
    </row>
    <row r="167" spans="2:21" s="137" customFormat="1"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96"/>
      <c r="P167" s="98"/>
      <c r="Q167" s="86"/>
      <c r="R167" s="86"/>
      <c r="S167" s="86"/>
      <c r="T167" s="97"/>
      <c r="U167" s="86"/>
    </row>
    <row r="168" spans="2:21" s="137" customFormat="1">
      <c r="B168" s="104" t="s">
        <v>49</v>
      </c>
      <c r="C168" s="84"/>
      <c r="D168" s="84"/>
      <c r="E168" s="84"/>
      <c r="F168" s="84"/>
      <c r="G168" s="84"/>
      <c r="H168" s="84"/>
      <c r="I168" s="84"/>
      <c r="J168" s="84"/>
      <c r="K168" s="93">
        <v>3.9612537379613078</v>
      </c>
      <c r="L168" s="84"/>
      <c r="M168" s="84"/>
      <c r="N168" s="106">
        <v>2.8024750417588642E-2</v>
      </c>
      <c r="O168" s="93"/>
      <c r="P168" s="95"/>
      <c r="Q168" s="93">
        <f>SUM(Q169:Q255)</f>
        <v>39.287072170646297</v>
      </c>
      <c r="R168" s="93">
        <v>24552.897464533999</v>
      </c>
      <c r="S168" s="84"/>
      <c r="T168" s="94">
        <v>0.20409233506089078</v>
      </c>
      <c r="U168" s="94">
        <f>R168/'סכום נכסי הקרן'!$C$42</f>
        <v>3.953264080523107E-2</v>
      </c>
    </row>
    <row r="169" spans="2:21" s="137" customFormat="1">
      <c r="B169" s="89" t="s">
        <v>704</v>
      </c>
      <c r="C169" s="86" t="s">
        <v>705</v>
      </c>
      <c r="D169" s="99" t="s">
        <v>132</v>
      </c>
      <c r="E169" s="99" t="s">
        <v>326</v>
      </c>
      <c r="F169" s="86" t="s">
        <v>334</v>
      </c>
      <c r="G169" s="99" t="s">
        <v>328</v>
      </c>
      <c r="H169" s="86" t="s">
        <v>329</v>
      </c>
      <c r="I169" s="86" t="s">
        <v>172</v>
      </c>
      <c r="J169" s="86"/>
      <c r="K169" s="96">
        <v>5.8700000000049579</v>
      </c>
      <c r="L169" s="99" t="s">
        <v>176</v>
      </c>
      <c r="M169" s="100">
        <v>2.98E-2</v>
      </c>
      <c r="N169" s="100">
        <v>2.520000000001307E-2</v>
      </c>
      <c r="O169" s="96">
        <v>498658.23458599998</v>
      </c>
      <c r="P169" s="98">
        <v>104.35</v>
      </c>
      <c r="Q169" s="86"/>
      <c r="R169" s="96">
        <v>520.34985116600001</v>
      </c>
      <c r="S169" s="97">
        <v>1.9615911130001798E-4</v>
      </c>
      <c r="T169" s="97">
        <v>4.3253313107529624E-3</v>
      </c>
      <c r="U169" s="97">
        <f>R169/'סכום נכסי הקרן'!$C$42</f>
        <v>8.3781573188724059E-4</v>
      </c>
    </row>
    <row r="170" spans="2:21" s="137" customFormat="1">
      <c r="B170" s="89" t="s">
        <v>706</v>
      </c>
      <c r="C170" s="86" t="s">
        <v>707</v>
      </c>
      <c r="D170" s="99" t="s">
        <v>132</v>
      </c>
      <c r="E170" s="99" t="s">
        <v>326</v>
      </c>
      <c r="F170" s="86" t="s">
        <v>334</v>
      </c>
      <c r="G170" s="99" t="s">
        <v>328</v>
      </c>
      <c r="H170" s="86" t="s">
        <v>329</v>
      </c>
      <c r="I170" s="86" t="s">
        <v>172</v>
      </c>
      <c r="J170" s="86"/>
      <c r="K170" s="96">
        <v>3.2899999999953118</v>
      </c>
      <c r="L170" s="99" t="s">
        <v>176</v>
      </c>
      <c r="M170" s="100">
        <v>2.4700000000000003E-2</v>
      </c>
      <c r="N170" s="100">
        <v>1.7499999999974522E-2</v>
      </c>
      <c r="O170" s="96">
        <v>378222.57847900002</v>
      </c>
      <c r="P170" s="98">
        <v>103.77</v>
      </c>
      <c r="Q170" s="86"/>
      <c r="R170" s="96">
        <v>392.48157589600004</v>
      </c>
      <c r="S170" s="97">
        <v>1.1353841628437544E-4</v>
      </c>
      <c r="T170" s="97">
        <v>3.2624451516852036E-3</v>
      </c>
      <c r="U170" s="97">
        <f>R170/'סכום נכסי הקרן'!$C$42</f>
        <v>6.3193491460548847E-4</v>
      </c>
    </row>
    <row r="171" spans="2:21" s="137" customFormat="1">
      <c r="B171" s="89" t="s">
        <v>708</v>
      </c>
      <c r="C171" s="86" t="s">
        <v>709</v>
      </c>
      <c r="D171" s="99" t="s">
        <v>132</v>
      </c>
      <c r="E171" s="99" t="s">
        <v>326</v>
      </c>
      <c r="F171" s="86" t="s">
        <v>710</v>
      </c>
      <c r="G171" s="99" t="s">
        <v>377</v>
      </c>
      <c r="H171" s="86" t="s">
        <v>329</v>
      </c>
      <c r="I171" s="86" t="s">
        <v>172</v>
      </c>
      <c r="J171" s="86"/>
      <c r="K171" s="96">
        <v>4.4900000000035876</v>
      </c>
      <c r="L171" s="99" t="s">
        <v>176</v>
      </c>
      <c r="M171" s="100">
        <v>1.44E-2</v>
      </c>
      <c r="N171" s="100">
        <v>2.0900000000023285E-2</v>
      </c>
      <c r="O171" s="96">
        <v>488905.269225</v>
      </c>
      <c r="P171" s="98">
        <v>97.51</v>
      </c>
      <c r="Q171" s="86"/>
      <c r="R171" s="96">
        <v>476.73152802099997</v>
      </c>
      <c r="S171" s="97">
        <v>5.1463712550000001E-4</v>
      </c>
      <c r="T171" s="97">
        <v>3.9627604396383622E-3</v>
      </c>
      <c r="U171" s="97">
        <f>R171/'סכום נכסי הקרן'!$C$42</f>
        <v>7.6758583319978195E-4</v>
      </c>
    </row>
    <row r="172" spans="2:21" s="137" customFormat="1">
      <c r="B172" s="89" t="s">
        <v>711</v>
      </c>
      <c r="C172" s="86" t="s">
        <v>712</v>
      </c>
      <c r="D172" s="99" t="s">
        <v>132</v>
      </c>
      <c r="E172" s="99" t="s">
        <v>326</v>
      </c>
      <c r="F172" s="86" t="s">
        <v>351</v>
      </c>
      <c r="G172" s="99" t="s">
        <v>328</v>
      </c>
      <c r="H172" s="86" t="s">
        <v>329</v>
      </c>
      <c r="I172" s="86" t="s">
        <v>172</v>
      </c>
      <c r="J172" s="86"/>
      <c r="K172" s="96">
        <v>0.40999999999908876</v>
      </c>
      <c r="L172" s="99" t="s">
        <v>176</v>
      </c>
      <c r="M172" s="100">
        <v>5.9000000000000004E-2</v>
      </c>
      <c r="N172" s="100">
        <v>4.800000000012866E-3</v>
      </c>
      <c r="O172" s="96">
        <v>181555.10577799997</v>
      </c>
      <c r="P172" s="98">
        <v>102.75</v>
      </c>
      <c r="Q172" s="86"/>
      <c r="R172" s="96">
        <v>186.54786513699997</v>
      </c>
      <c r="S172" s="97">
        <v>3.3656981440113978E-4</v>
      </c>
      <c r="T172" s="97">
        <v>1.5506515860879506E-3</v>
      </c>
      <c r="U172" s="97">
        <f>R172/'סכום נכסי הקרן'!$C$42</f>
        <v>3.0036087415329728E-4</v>
      </c>
    </row>
    <row r="173" spans="2:21" s="137" customFormat="1">
      <c r="B173" s="89" t="s">
        <v>713</v>
      </c>
      <c r="C173" s="86" t="s">
        <v>714</v>
      </c>
      <c r="D173" s="99" t="s">
        <v>132</v>
      </c>
      <c r="E173" s="99" t="s">
        <v>326</v>
      </c>
      <c r="F173" s="86" t="s">
        <v>715</v>
      </c>
      <c r="G173" s="99" t="s">
        <v>716</v>
      </c>
      <c r="H173" s="86" t="s">
        <v>363</v>
      </c>
      <c r="I173" s="86" t="s">
        <v>172</v>
      </c>
      <c r="J173" s="86"/>
      <c r="K173" s="96">
        <v>0.98999999999094268</v>
      </c>
      <c r="L173" s="99" t="s">
        <v>176</v>
      </c>
      <c r="M173" s="100">
        <v>4.8399999999999999E-2</v>
      </c>
      <c r="N173" s="100">
        <v>9.2999999999863522E-3</v>
      </c>
      <c r="O173" s="96">
        <v>77580.634091999993</v>
      </c>
      <c r="P173" s="98">
        <v>103.89</v>
      </c>
      <c r="Q173" s="86"/>
      <c r="R173" s="96">
        <v>80.598524226999999</v>
      </c>
      <c r="S173" s="97">
        <v>1.8471579545714285E-4</v>
      </c>
      <c r="T173" s="97">
        <v>6.6996333266618028E-4</v>
      </c>
      <c r="U173" s="97">
        <f>R173/'סכום נכסי הקרן'!$C$42</f>
        <v>1.2977175147251726E-4</v>
      </c>
    </row>
    <row r="174" spans="2:21" s="137" customFormat="1">
      <c r="B174" s="89" t="s">
        <v>717</v>
      </c>
      <c r="C174" s="86" t="s">
        <v>718</v>
      </c>
      <c r="D174" s="99" t="s">
        <v>132</v>
      </c>
      <c r="E174" s="99" t="s">
        <v>326</v>
      </c>
      <c r="F174" s="86" t="s">
        <v>362</v>
      </c>
      <c r="G174" s="99" t="s">
        <v>328</v>
      </c>
      <c r="H174" s="86" t="s">
        <v>363</v>
      </c>
      <c r="I174" s="86" t="s">
        <v>172</v>
      </c>
      <c r="J174" s="86"/>
      <c r="K174" s="96">
        <v>1.0099999999989346</v>
      </c>
      <c r="L174" s="99" t="s">
        <v>176</v>
      </c>
      <c r="M174" s="100">
        <v>1.95E-2</v>
      </c>
      <c r="N174" s="100">
        <v>1.2700000000016745E-2</v>
      </c>
      <c r="O174" s="96">
        <v>256188.22649199999</v>
      </c>
      <c r="P174" s="98">
        <v>102.58</v>
      </c>
      <c r="Q174" s="86"/>
      <c r="R174" s="96">
        <v>262.79788272799999</v>
      </c>
      <c r="S174" s="97">
        <v>3.7399741093722624E-4</v>
      </c>
      <c r="T174" s="97">
        <v>2.1844685993777321E-3</v>
      </c>
      <c r="U174" s="97">
        <f>R174/'סכום נכסי הקרן'!$C$42</f>
        <v>4.2313109144320054E-4</v>
      </c>
    </row>
    <row r="175" spans="2:21" s="137" customFormat="1">
      <c r="B175" s="89" t="s">
        <v>719</v>
      </c>
      <c r="C175" s="86" t="s">
        <v>720</v>
      </c>
      <c r="D175" s="99" t="s">
        <v>132</v>
      </c>
      <c r="E175" s="99" t="s">
        <v>326</v>
      </c>
      <c r="F175" s="86" t="s">
        <v>428</v>
      </c>
      <c r="G175" s="99" t="s">
        <v>328</v>
      </c>
      <c r="H175" s="86" t="s">
        <v>363</v>
      </c>
      <c r="I175" s="86" t="s">
        <v>172</v>
      </c>
      <c r="J175" s="86"/>
      <c r="K175" s="96">
        <v>3.3299999999970402</v>
      </c>
      <c r="L175" s="99" t="s">
        <v>176</v>
      </c>
      <c r="M175" s="100">
        <v>1.8700000000000001E-2</v>
      </c>
      <c r="N175" s="100">
        <v>1.8699999999980944E-2</v>
      </c>
      <c r="O175" s="96">
        <v>246513.6972</v>
      </c>
      <c r="P175" s="98">
        <v>100.05</v>
      </c>
      <c r="Q175" s="86"/>
      <c r="R175" s="96">
        <v>246.63696148100001</v>
      </c>
      <c r="S175" s="97">
        <v>3.4006579831700925E-4</v>
      </c>
      <c r="T175" s="97">
        <v>2.0501333275915927E-3</v>
      </c>
      <c r="U175" s="97">
        <f>R175/'סכום נכסי הקרן'!$C$42</f>
        <v>3.9711037858590427E-4</v>
      </c>
    </row>
    <row r="176" spans="2:21" s="137" customFormat="1">
      <c r="B176" s="89" t="s">
        <v>721</v>
      </c>
      <c r="C176" s="86" t="s">
        <v>722</v>
      </c>
      <c r="D176" s="99" t="s">
        <v>132</v>
      </c>
      <c r="E176" s="99" t="s">
        <v>326</v>
      </c>
      <c r="F176" s="86" t="s">
        <v>428</v>
      </c>
      <c r="G176" s="99" t="s">
        <v>328</v>
      </c>
      <c r="H176" s="86" t="s">
        <v>363</v>
      </c>
      <c r="I176" s="86" t="s">
        <v>172</v>
      </c>
      <c r="J176" s="86"/>
      <c r="K176" s="96">
        <v>5.8600000000014028</v>
      </c>
      <c r="L176" s="99" t="s">
        <v>176</v>
      </c>
      <c r="M176" s="100">
        <v>2.6800000000000001E-2</v>
      </c>
      <c r="N176" s="100">
        <v>2.6199999999995685E-2</v>
      </c>
      <c r="O176" s="96">
        <v>369334.51899999997</v>
      </c>
      <c r="P176" s="98">
        <v>100.4</v>
      </c>
      <c r="Q176" s="86"/>
      <c r="R176" s="96">
        <v>370.811846968</v>
      </c>
      <c r="S176" s="97">
        <v>4.8057517767778835E-4</v>
      </c>
      <c r="T176" s="97">
        <v>3.0823187293987741E-3</v>
      </c>
      <c r="U176" s="97">
        <f>R176/'סכום נכסי הקרן'!$C$42</f>
        <v>5.9704446587963947E-4</v>
      </c>
    </row>
    <row r="177" spans="2:21" s="137" customFormat="1">
      <c r="B177" s="89" t="s">
        <v>723</v>
      </c>
      <c r="C177" s="86" t="s">
        <v>724</v>
      </c>
      <c r="D177" s="99" t="s">
        <v>132</v>
      </c>
      <c r="E177" s="99" t="s">
        <v>326</v>
      </c>
      <c r="F177" s="86" t="s">
        <v>725</v>
      </c>
      <c r="G177" s="99" t="s">
        <v>328</v>
      </c>
      <c r="H177" s="86" t="s">
        <v>363</v>
      </c>
      <c r="I177" s="86" t="s">
        <v>378</v>
      </c>
      <c r="J177" s="86"/>
      <c r="K177" s="96">
        <v>3.1300000000039199</v>
      </c>
      <c r="L177" s="99" t="s">
        <v>176</v>
      </c>
      <c r="M177" s="100">
        <v>2.07E-2</v>
      </c>
      <c r="N177" s="100">
        <v>1.6700000000026135E-2</v>
      </c>
      <c r="O177" s="96">
        <v>148874.45370899999</v>
      </c>
      <c r="P177" s="98">
        <v>102.81</v>
      </c>
      <c r="Q177" s="86"/>
      <c r="R177" s="96">
        <v>153.05782628</v>
      </c>
      <c r="S177" s="97">
        <v>5.8736168083309986E-4</v>
      </c>
      <c r="T177" s="97">
        <v>1.2722705827266101E-3</v>
      </c>
      <c r="U177" s="97">
        <f>R177/'סכום נכסי הקרן'!$C$42</f>
        <v>2.4643853449463087E-4</v>
      </c>
    </row>
    <row r="178" spans="2:21" s="137" customFormat="1">
      <c r="B178" s="89" t="s">
        <v>726</v>
      </c>
      <c r="C178" s="86" t="s">
        <v>727</v>
      </c>
      <c r="D178" s="99" t="s">
        <v>132</v>
      </c>
      <c r="E178" s="99" t="s">
        <v>326</v>
      </c>
      <c r="F178" s="86" t="s">
        <v>370</v>
      </c>
      <c r="G178" s="99" t="s">
        <v>371</v>
      </c>
      <c r="H178" s="86" t="s">
        <v>363</v>
      </c>
      <c r="I178" s="86" t="s">
        <v>172</v>
      </c>
      <c r="J178" s="86"/>
      <c r="K178" s="96">
        <v>4.3399999999998649</v>
      </c>
      <c r="L178" s="99" t="s">
        <v>176</v>
      </c>
      <c r="M178" s="100">
        <v>1.6299999999999999E-2</v>
      </c>
      <c r="N178" s="100">
        <v>1.9800000000004071E-2</v>
      </c>
      <c r="O178" s="96">
        <v>598518.34840500006</v>
      </c>
      <c r="P178" s="98">
        <v>98.53</v>
      </c>
      <c r="Q178" s="86"/>
      <c r="R178" s="96">
        <v>589.72012871200002</v>
      </c>
      <c r="S178" s="97">
        <v>1.098087988193852E-3</v>
      </c>
      <c r="T178" s="97">
        <v>4.9019615006780405E-3</v>
      </c>
      <c r="U178" s="97">
        <f>R178/'סכום נכסי הקרן'!$C$42</f>
        <v>9.4950887395923089E-4</v>
      </c>
    </row>
    <row r="179" spans="2:21" s="137" customFormat="1">
      <c r="B179" s="89" t="s">
        <v>728</v>
      </c>
      <c r="C179" s="86" t="s">
        <v>729</v>
      </c>
      <c r="D179" s="99" t="s">
        <v>132</v>
      </c>
      <c r="E179" s="99" t="s">
        <v>326</v>
      </c>
      <c r="F179" s="86" t="s">
        <v>351</v>
      </c>
      <c r="G179" s="99" t="s">
        <v>328</v>
      </c>
      <c r="H179" s="86" t="s">
        <v>363</v>
      </c>
      <c r="I179" s="86" t="s">
        <v>172</v>
      </c>
      <c r="J179" s="86"/>
      <c r="K179" s="96">
        <v>1.2000000000003439</v>
      </c>
      <c r="L179" s="99" t="s">
        <v>176</v>
      </c>
      <c r="M179" s="100">
        <v>6.0999999999999999E-2</v>
      </c>
      <c r="N179" s="100">
        <v>8.9999999999982819E-3</v>
      </c>
      <c r="O179" s="96">
        <v>524075.57203999994</v>
      </c>
      <c r="P179" s="98">
        <v>111</v>
      </c>
      <c r="Q179" s="86"/>
      <c r="R179" s="96">
        <v>581.72387136899999</v>
      </c>
      <c r="S179" s="97">
        <v>5.0989745518273085E-4</v>
      </c>
      <c r="T179" s="97">
        <v>4.835493792121932E-3</v>
      </c>
      <c r="U179" s="97">
        <f>R179/'סכום נכסי הקרן'!$C$42</f>
        <v>9.3663409330315436E-4</v>
      </c>
    </row>
    <row r="180" spans="2:21" s="137" customFormat="1">
      <c r="B180" s="89" t="s">
        <v>730</v>
      </c>
      <c r="C180" s="86" t="s">
        <v>731</v>
      </c>
      <c r="D180" s="99" t="s">
        <v>132</v>
      </c>
      <c r="E180" s="99" t="s">
        <v>326</v>
      </c>
      <c r="F180" s="86" t="s">
        <v>399</v>
      </c>
      <c r="G180" s="99" t="s">
        <v>377</v>
      </c>
      <c r="H180" s="86" t="s">
        <v>392</v>
      </c>
      <c r="I180" s="86" t="s">
        <v>172</v>
      </c>
      <c r="J180" s="86"/>
      <c r="K180" s="96">
        <v>4.5900000000027781</v>
      </c>
      <c r="L180" s="99" t="s">
        <v>176</v>
      </c>
      <c r="M180" s="100">
        <v>3.39E-2</v>
      </c>
      <c r="N180" s="100">
        <v>2.7800000000013987E-2</v>
      </c>
      <c r="O180" s="96">
        <v>498844.89950300002</v>
      </c>
      <c r="P180" s="98">
        <v>102.69</v>
      </c>
      <c r="Q180" s="96">
        <v>16.910842121000002</v>
      </c>
      <c r="R180" s="96">
        <v>529.17466936699998</v>
      </c>
      <c r="S180" s="97">
        <v>4.5967468641683123E-4</v>
      </c>
      <c r="T180" s="97">
        <v>4.3986863091083107E-3</v>
      </c>
      <c r="U180" s="97">
        <f>R180/'סכום נכסי הקרן'!$C$42</f>
        <v>8.5202457907586793E-4</v>
      </c>
    </row>
    <row r="181" spans="2:21" s="137" customFormat="1">
      <c r="B181" s="89" t="s">
        <v>732</v>
      </c>
      <c r="C181" s="86" t="s">
        <v>733</v>
      </c>
      <c r="D181" s="99" t="s">
        <v>132</v>
      </c>
      <c r="E181" s="99" t="s">
        <v>326</v>
      </c>
      <c r="F181" s="86" t="s">
        <v>408</v>
      </c>
      <c r="G181" s="99" t="s">
        <v>409</v>
      </c>
      <c r="H181" s="86" t="s">
        <v>392</v>
      </c>
      <c r="I181" s="86" t="s">
        <v>172</v>
      </c>
      <c r="J181" s="86"/>
      <c r="K181" s="96">
        <v>2.3600000000035872</v>
      </c>
      <c r="L181" s="99" t="s">
        <v>176</v>
      </c>
      <c r="M181" s="100">
        <v>1.7299999999999999E-2</v>
      </c>
      <c r="N181" s="100">
        <v>1.1500000000000002E-2</v>
      </c>
      <c r="O181" s="96">
        <v>109425.63323799999</v>
      </c>
      <c r="P181" s="98">
        <v>101.92</v>
      </c>
      <c r="Q181" s="86"/>
      <c r="R181" s="96">
        <v>111.52660345999999</v>
      </c>
      <c r="S181" s="97">
        <v>1.864127616117826E-4</v>
      </c>
      <c r="T181" s="97">
        <v>9.2704842491360211E-4</v>
      </c>
      <c r="U181" s="97">
        <f>R181/'סכום נכסי הקרן'!$C$42</f>
        <v>1.7956907779133674E-4</v>
      </c>
    </row>
    <row r="182" spans="2:21" s="137" customFormat="1">
      <c r="B182" s="89" t="s">
        <v>734</v>
      </c>
      <c r="C182" s="86" t="s">
        <v>735</v>
      </c>
      <c r="D182" s="99" t="s">
        <v>132</v>
      </c>
      <c r="E182" s="99" t="s">
        <v>326</v>
      </c>
      <c r="F182" s="86" t="s">
        <v>408</v>
      </c>
      <c r="G182" s="99" t="s">
        <v>409</v>
      </c>
      <c r="H182" s="86" t="s">
        <v>392</v>
      </c>
      <c r="I182" s="86" t="s">
        <v>172</v>
      </c>
      <c r="J182" s="86"/>
      <c r="K182" s="96">
        <v>5.199999999999644</v>
      </c>
      <c r="L182" s="99" t="s">
        <v>176</v>
      </c>
      <c r="M182" s="100">
        <v>3.6499999999999998E-2</v>
      </c>
      <c r="N182" s="100">
        <v>3.110000000000249E-2</v>
      </c>
      <c r="O182" s="96">
        <v>544801.76916799997</v>
      </c>
      <c r="P182" s="98">
        <v>103.2</v>
      </c>
      <c r="Q182" s="86"/>
      <c r="R182" s="96">
        <v>562.23540762599998</v>
      </c>
      <c r="S182" s="97">
        <v>2.5399062791053292E-4</v>
      </c>
      <c r="T182" s="97">
        <v>4.6734988146328723E-3</v>
      </c>
      <c r="U182" s="97">
        <f>R182/'סכום נכסי הקרן'!$C$42</f>
        <v>9.0525570148155144E-4</v>
      </c>
    </row>
    <row r="183" spans="2:21" s="137" customFormat="1">
      <c r="B183" s="89" t="s">
        <v>736</v>
      </c>
      <c r="C183" s="86" t="s">
        <v>737</v>
      </c>
      <c r="D183" s="99" t="s">
        <v>132</v>
      </c>
      <c r="E183" s="99" t="s">
        <v>326</v>
      </c>
      <c r="F183" s="86" t="s">
        <v>327</v>
      </c>
      <c r="G183" s="99" t="s">
        <v>328</v>
      </c>
      <c r="H183" s="86" t="s">
        <v>392</v>
      </c>
      <c r="I183" s="86" t="s">
        <v>172</v>
      </c>
      <c r="J183" s="86"/>
      <c r="K183" s="96">
        <v>2.0600000000000609</v>
      </c>
      <c r="L183" s="99" t="s">
        <v>176</v>
      </c>
      <c r="M183" s="100">
        <v>1.66E-2</v>
      </c>
      <c r="N183" s="100">
        <v>9.8000000000048743E-3</v>
      </c>
      <c r="O183" s="96">
        <v>642455.66398099996</v>
      </c>
      <c r="P183" s="98">
        <v>102.17</v>
      </c>
      <c r="Q183" s="86"/>
      <c r="R183" s="96">
        <v>656.39696196600005</v>
      </c>
      <c r="S183" s="97">
        <v>6.7626911997999996E-4</v>
      </c>
      <c r="T183" s="97">
        <v>5.456202832599507E-3</v>
      </c>
      <c r="U183" s="97">
        <f>R183/'סכום נכסי הקרן'!$C$42</f>
        <v>1.056865299117124E-3</v>
      </c>
    </row>
    <row r="184" spans="2:21" s="137" customFormat="1">
      <c r="B184" s="89" t="s">
        <v>738</v>
      </c>
      <c r="C184" s="86" t="s">
        <v>739</v>
      </c>
      <c r="D184" s="99" t="s">
        <v>132</v>
      </c>
      <c r="E184" s="99" t="s">
        <v>326</v>
      </c>
      <c r="F184" s="86" t="s">
        <v>425</v>
      </c>
      <c r="G184" s="99" t="s">
        <v>377</v>
      </c>
      <c r="H184" s="86" t="s">
        <v>392</v>
      </c>
      <c r="I184" s="86" t="s">
        <v>378</v>
      </c>
      <c r="J184" s="86"/>
      <c r="K184" s="96">
        <v>5.7699999999992961</v>
      </c>
      <c r="L184" s="99" t="s">
        <v>176</v>
      </c>
      <c r="M184" s="100">
        <v>2.5499999999999998E-2</v>
      </c>
      <c r="N184" s="100">
        <v>3.1899999999998652E-2</v>
      </c>
      <c r="O184" s="96">
        <v>1384259.241505</v>
      </c>
      <c r="P184" s="98">
        <v>96.5</v>
      </c>
      <c r="Q184" s="86"/>
      <c r="R184" s="96">
        <v>1335.810214222</v>
      </c>
      <c r="S184" s="97">
        <v>1.3261576236956465E-3</v>
      </c>
      <c r="T184" s="97">
        <v>1.1103725179993989E-2</v>
      </c>
      <c r="U184" s="97">
        <f>R184/'סכום נכסי הקרן'!$C$42</f>
        <v>2.1507891465386919E-3</v>
      </c>
    </row>
    <row r="185" spans="2:21" s="137" customFormat="1">
      <c r="B185" s="89" t="s">
        <v>740</v>
      </c>
      <c r="C185" s="86" t="s">
        <v>741</v>
      </c>
      <c r="D185" s="99" t="s">
        <v>132</v>
      </c>
      <c r="E185" s="99" t="s">
        <v>326</v>
      </c>
      <c r="F185" s="86" t="s">
        <v>742</v>
      </c>
      <c r="G185" s="99" t="s">
        <v>377</v>
      </c>
      <c r="H185" s="86" t="s">
        <v>392</v>
      </c>
      <c r="I185" s="86" t="s">
        <v>378</v>
      </c>
      <c r="J185" s="86"/>
      <c r="K185" s="96">
        <v>4.7100000000096065</v>
      </c>
      <c r="L185" s="99" t="s">
        <v>176</v>
      </c>
      <c r="M185" s="100">
        <v>3.15E-2</v>
      </c>
      <c r="N185" s="100">
        <v>3.9000000000000007E-2</v>
      </c>
      <c r="O185" s="96">
        <v>53624.607247</v>
      </c>
      <c r="P185" s="98">
        <v>97.06</v>
      </c>
      <c r="Q185" s="86"/>
      <c r="R185" s="96">
        <v>52.048043749999998</v>
      </c>
      <c r="S185" s="97">
        <v>2.2622158439713098E-4</v>
      </c>
      <c r="T185" s="97">
        <v>4.3264167903739152E-4</v>
      </c>
      <c r="U185" s="97">
        <f>R185/'סכום נכסי הקרן'!$C$42</f>
        <v>8.3802598905316367E-5</v>
      </c>
    </row>
    <row r="186" spans="2:21" s="137" customFormat="1">
      <c r="B186" s="89" t="s">
        <v>743</v>
      </c>
      <c r="C186" s="86" t="s">
        <v>744</v>
      </c>
      <c r="D186" s="99" t="s">
        <v>132</v>
      </c>
      <c r="E186" s="99" t="s">
        <v>326</v>
      </c>
      <c r="F186" s="86" t="s">
        <v>428</v>
      </c>
      <c r="G186" s="99" t="s">
        <v>328</v>
      </c>
      <c r="H186" s="86" t="s">
        <v>392</v>
      </c>
      <c r="I186" s="86" t="s">
        <v>172</v>
      </c>
      <c r="J186" s="86"/>
      <c r="K186" s="96">
        <v>1.8800000000017514</v>
      </c>
      <c r="L186" s="99" t="s">
        <v>176</v>
      </c>
      <c r="M186" s="100">
        <v>6.4000000000000001E-2</v>
      </c>
      <c r="N186" s="100">
        <v>1.2599999999991243E-2</v>
      </c>
      <c r="O186" s="96">
        <v>207294.63656599997</v>
      </c>
      <c r="P186" s="98">
        <v>110.17</v>
      </c>
      <c r="Q186" s="86"/>
      <c r="R186" s="96">
        <v>228.37650772000001</v>
      </c>
      <c r="S186" s="97">
        <v>6.3701427270324744E-4</v>
      </c>
      <c r="T186" s="97">
        <v>1.8983460017683491E-3</v>
      </c>
      <c r="U186" s="97">
        <f>R186/'סכום נכסי הקרן'!$C$42</f>
        <v>3.6770920666650512E-4</v>
      </c>
    </row>
    <row r="187" spans="2:21" s="137" customFormat="1">
      <c r="B187" s="89" t="s">
        <v>745</v>
      </c>
      <c r="C187" s="86" t="s">
        <v>746</v>
      </c>
      <c r="D187" s="99" t="s">
        <v>132</v>
      </c>
      <c r="E187" s="99" t="s">
        <v>326</v>
      </c>
      <c r="F187" s="86" t="s">
        <v>433</v>
      </c>
      <c r="G187" s="99" t="s">
        <v>328</v>
      </c>
      <c r="H187" s="86" t="s">
        <v>392</v>
      </c>
      <c r="I187" s="86" t="s">
        <v>378</v>
      </c>
      <c r="J187" s="86"/>
      <c r="K187" s="96">
        <v>1.2400000000088776</v>
      </c>
      <c r="L187" s="99" t="s">
        <v>176</v>
      </c>
      <c r="M187" s="100">
        <v>1.1000000000000001E-2</v>
      </c>
      <c r="N187" s="100">
        <v>8.8000000000564935E-3</v>
      </c>
      <c r="O187" s="96">
        <v>98386.326360000006</v>
      </c>
      <c r="P187" s="98">
        <v>100.4</v>
      </c>
      <c r="Q187" s="96">
        <v>0.34972000000000003</v>
      </c>
      <c r="R187" s="96">
        <v>99.12674166299999</v>
      </c>
      <c r="S187" s="97">
        <v>3.2795442120000005E-4</v>
      </c>
      <c r="T187" s="97">
        <v>8.239764045038882E-4</v>
      </c>
      <c r="U187" s="97">
        <f>R187/'סכום נכסי הקרן'!$C$42</f>
        <v>1.596040499096626E-4</v>
      </c>
    </row>
    <row r="188" spans="2:21" s="137" customFormat="1">
      <c r="B188" s="89" t="s">
        <v>747</v>
      </c>
      <c r="C188" s="86" t="s">
        <v>748</v>
      </c>
      <c r="D188" s="99" t="s">
        <v>132</v>
      </c>
      <c r="E188" s="99" t="s">
        <v>326</v>
      </c>
      <c r="F188" s="86" t="s">
        <v>447</v>
      </c>
      <c r="G188" s="99" t="s">
        <v>448</v>
      </c>
      <c r="H188" s="86" t="s">
        <v>392</v>
      </c>
      <c r="I188" s="86" t="s">
        <v>172</v>
      </c>
      <c r="J188" s="86"/>
      <c r="K188" s="96">
        <v>3.3999999999987938</v>
      </c>
      <c r="L188" s="99" t="s">
        <v>176</v>
      </c>
      <c r="M188" s="100">
        <v>4.8000000000000001E-2</v>
      </c>
      <c r="N188" s="100">
        <v>1.9399999999989145E-2</v>
      </c>
      <c r="O188" s="96">
        <v>746023.27820499998</v>
      </c>
      <c r="P188" s="98">
        <v>111.14</v>
      </c>
      <c r="Q188" s="86"/>
      <c r="R188" s="96">
        <v>829.13029623500006</v>
      </c>
      <c r="S188" s="97">
        <v>3.6284258011494506E-4</v>
      </c>
      <c r="T188" s="97">
        <v>6.8920231704939008E-3</v>
      </c>
      <c r="U188" s="97">
        <f>R188/'סכום נכסי הקרן'!$C$42</f>
        <v>1.334983385530755E-3</v>
      </c>
    </row>
    <row r="189" spans="2:21" s="137" customFormat="1">
      <c r="B189" s="89" t="s">
        <v>749</v>
      </c>
      <c r="C189" s="86" t="s">
        <v>750</v>
      </c>
      <c r="D189" s="99" t="s">
        <v>132</v>
      </c>
      <c r="E189" s="99" t="s">
        <v>326</v>
      </c>
      <c r="F189" s="86" t="s">
        <v>447</v>
      </c>
      <c r="G189" s="99" t="s">
        <v>448</v>
      </c>
      <c r="H189" s="86" t="s">
        <v>392</v>
      </c>
      <c r="I189" s="86" t="s">
        <v>172</v>
      </c>
      <c r="J189" s="86"/>
      <c r="K189" s="96">
        <v>2.0599999999751994</v>
      </c>
      <c r="L189" s="99" t="s">
        <v>176</v>
      </c>
      <c r="M189" s="100">
        <v>4.4999999999999998E-2</v>
      </c>
      <c r="N189" s="100">
        <v>1.5299999999875994E-2</v>
      </c>
      <c r="O189" s="96">
        <v>23934.045678999995</v>
      </c>
      <c r="P189" s="98">
        <v>107.82</v>
      </c>
      <c r="Q189" s="86"/>
      <c r="R189" s="96">
        <v>25.805688044</v>
      </c>
      <c r="S189" s="97">
        <v>3.9856331104664708E-5</v>
      </c>
      <c r="T189" s="97">
        <v>2.1450597178441119E-4</v>
      </c>
      <c r="U189" s="97">
        <f>R189/'סכום נכסי הקרן'!$C$42</f>
        <v>4.1549759968203424E-5</v>
      </c>
    </row>
    <row r="190" spans="2:21" s="137" customFormat="1">
      <c r="B190" s="89" t="s">
        <v>751</v>
      </c>
      <c r="C190" s="86" t="s">
        <v>752</v>
      </c>
      <c r="D190" s="99" t="s">
        <v>132</v>
      </c>
      <c r="E190" s="99" t="s">
        <v>326</v>
      </c>
      <c r="F190" s="86" t="s">
        <v>753</v>
      </c>
      <c r="G190" s="99" t="s">
        <v>492</v>
      </c>
      <c r="H190" s="86" t="s">
        <v>392</v>
      </c>
      <c r="I190" s="86" t="s">
        <v>378</v>
      </c>
      <c r="J190" s="86"/>
      <c r="K190" s="96">
        <v>3.5700000000037146</v>
      </c>
      <c r="L190" s="99" t="s">
        <v>176</v>
      </c>
      <c r="M190" s="100">
        <v>2.4500000000000001E-2</v>
      </c>
      <c r="N190" s="100">
        <v>2.0799999999956853E-2</v>
      </c>
      <c r="O190" s="96">
        <v>81827.875738000002</v>
      </c>
      <c r="P190" s="98">
        <v>101.97</v>
      </c>
      <c r="Q190" s="86"/>
      <c r="R190" s="96">
        <v>83.439884917000001</v>
      </c>
      <c r="S190" s="97">
        <v>5.2164121868190856E-5</v>
      </c>
      <c r="T190" s="97">
        <v>6.9358172388904818E-4</v>
      </c>
      <c r="U190" s="97">
        <f>R190/'סכום נכסי הקרן'!$C$42</f>
        <v>1.3434662870312217E-4</v>
      </c>
    </row>
    <row r="191" spans="2:21" s="137" customFormat="1">
      <c r="B191" s="89" t="s">
        <v>754</v>
      </c>
      <c r="C191" s="86" t="s">
        <v>755</v>
      </c>
      <c r="D191" s="99" t="s">
        <v>132</v>
      </c>
      <c r="E191" s="99" t="s">
        <v>326</v>
      </c>
      <c r="F191" s="86" t="s">
        <v>428</v>
      </c>
      <c r="G191" s="99" t="s">
        <v>328</v>
      </c>
      <c r="H191" s="86" t="s">
        <v>392</v>
      </c>
      <c r="I191" s="86" t="s">
        <v>172</v>
      </c>
      <c r="J191" s="86"/>
      <c r="K191" s="96">
        <v>0.1799999999993237</v>
      </c>
      <c r="L191" s="99" t="s">
        <v>176</v>
      </c>
      <c r="M191" s="100">
        <v>6.0999999999999999E-2</v>
      </c>
      <c r="N191" s="100">
        <v>4.7999999999819645E-3</v>
      </c>
      <c r="O191" s="96">
        <v>83693.363459999993</v>
      </c>
      <c r="P191" s="98">
        <v>106.01</v>
      </c>
      <c r="Q191" s="86"/>
      <c r="R191" s="96">
        <v>88.723336517000021</v>
      </c>
      <c r="S191" s="97">
        <v>5.5795575639999999E-4</v>
      </c>
      <c r="T191" s="97">
        <v>7.3749963523872888E-4</v>
      </c>
      <c r="U191" s="97">
        <f>R191/'סכום נכסי הקרן'!$C$42</f>
        <v>1.4285351855660401E-4</v>
      </c>
    </row>
    <row r="192" spans="2:21" s="137" customFormat="1">
      <c r="B192" s="89" t="s">
        <v>756</v>
      </c>
      <c r="C192" s="86" t="s">
        <v>757</v>
      </c>
      <c r="D192" s="99" t="s">
        <v>132</v>
      </c>
      <c r="E192" s="99" t="s">
        <v>326</v>
      </c>
      <c r="F192" s="86" t="s">
        <v>327</v>
      </c>
      <c r="G192" s="99" t="s">
        <v>328</v>
      </c>
      <c r="H192" s="86" t="s">
        <v>392</v>
      </c>
      <c r="I192" s="86" t="s">
        <v>378</v>
      </c>
      <c r="J192" s="86"/>
      <c r="K192" s="96">
        <v>2</v>
      </c>
      <c r="L192" s="99" t="s">
        <v>176</v>
      </c>
      <c r="M192" s="100">
        <v>3.2500000000000001E-2</v>
      </c>
      <c r="N192" s="100">
        <v>2.3299999999993545E-2</v>
      </c>
      <c r="O192" s="96">
        <f>456093.9425/50000</f>
        <v>9.1218788499999999</v>
      </c>
      <c r="P192" s="98">
        <v>5093968</v>
      </c>
      <c r="Q192" s="86"/>
      <c r="R192" s="96">
        <v>464.66557950999993</v>
      </c>
      <c r="S192" s="97">
        <f>2463.37533081285%/50000</f>
        <v>4.9267506616256992E-4</v>
      </c>
      <c r="T192" s="97">
        <v>3.8624640241178886E-3</v>
      </c>
      <c r="U192" s="97">
        <f>R192/'סכום נכסי הקרן'!$C$42</f>
        <v>7.4815843938001833E-4</v>
      </c>
    </row>
    <row r="193" spans="2:21" s="137" customFormat="1">
      <c r="B193" s="89" t="s">
        <v>758</v>
      </c>
      <c r="C193" s="86" t="s">
        <v>759</v>
      </c>
      <c r="D193" s="99" t="s">
        <v>132</v>
      </c>
      <c r="E193" s="99" t="s">
        <v>326</v>
      </c>
      <c r="F193" s="86" t="s">
        <v>327</v>
      </c>
      <c r="G193" s="99" t="s">
        <v>328</v>
      </c>
      <c r="H193" s="86" t="s">
        <v>392</v>
      </c>
      <c r="I193" s="86" t="s">
        <v>172</v>
      </c>
      <c r="J193" s="86"/>
      <c r="K193" s="96">
        <v>1.5799999999891818</v>
      </c>
      <c r="L193" s="99" t="s">
        <v>176</v>
      </c>
      <c r="M193" s="100">
        <v>2.2700000000000001E-2</v>
      </c>
      <c r="N193" s="100">
        <v>9.4999999999375879E-3</v>
      </c>
      <c r="O193" s="96">
        <v>46767.481431</v>
      </c>
      <c r="P193" s="98">
        <v>102.78</v>
      </c>
      <c r="Q193" s="86"/>
      <c r="R193" s="96">
        <v>48.067615094000004</v>
      </c>
      <c r="S193" s="97">
        <v>4.6767528198528198E-5</v>
      </c>
      <c r="T193" s="97">
        <v>3.9955495352486187E-4</v>
      </c>
      <c r="U193" s="97">
        <f>R193/'סכום נכסי הקרן'!$C$42</f>
        <v>7.7393707387083367E-5</v>
      </c>
    </row>
    <row r="194" spans="2:21" s="137" customFormat="1">
      <c r="B194" s="89" t="s">
        <v>760</v>
      </c>
      <c r="C194" s="86" t="s">
        <v>761</v>
      </c>
      <c r="D194" s="99" t="s">
        <v>132</v>
      </c>
      <c r="E194" s="99" t="s">
        <v>326</v>
      </c>
      <c r="F194" s="86" t="s">
        <v>762</v>
      </c>
      <c r="G194" s="99" t="s">
        <v>377</v>
      </c>
      <c r="H194" s="86" t="s">
        <v>392</v>
      </c>
      <c r="I194" s="86" t="s">
        <v>378</v>
      </c>
      <c r="J194" s="86"/>
      <c r="K194" s="96">
        <v>4.1899999999999995</v>
      </c>
      <c r="L194" s="99" t="s">
        <v>176</v>
      </c>
      <c r="M194" s="100">
        <v>3.3799999999999997E-2</v>
      </c>
      <c r="N194" s="100">
        <v>3.85E-2</v>
      </c>
      <c r="O194" s="96">
        <v>241957.578943</v>
      </c>
      <c r="P194" s="98">
        <v>98.23</v>
      </c>
      <c r="Q194" s="86"/>
      <c r="R194" s="96">
        <v>237.6749298</v>
      </c>
      <c r="S194" s="97">
        <v>3.8192028927326138E-4</v>
      </c>
      <c r="T194" s="97">
        <v>1.9756377624426309E-3</v>
      </c>
      <c r="U194" s="97">
        <f>R194/'סכום נכסי הקרן'!$C$42</f>
        <v>3.8268060385801967E-4</v>
      </c>
    </row>
    <row r="195" spans="2:21" s="137" customFormat="1">
      <c r="B195" s="89" t="s">
        <v>763</v>
      </c>
      <c r="C195" s="86" t="s">
        <v>764</v>
      </c>
      <c r="D195" s="99" t="s">
        <v>132</v>
      </c>
      <c r="E195" s="99" t="s">
        <v>326</v>
      </c>
      <c r="F195" s="86" t="s">
        <v>488</v>
      </c>
      <c r="G195" s="99" t="s">
        <v>163</v>
      </c>
      <c r="H195" s="86" t="s">
        <v>392</v>
      </c>
      <c r="I195" s="86" t="s">
        <v>378</v>
      </c>
      <c r="J195" s="86"/>
      <c r="K195" s="96">
        <v>5.1000000000073324</v>
      </c>
      <c r="L195" s="99" t="s">
        <v>176</v>
      </c>
      <c r="M195" s="100">
        <v>5.0900000000000001E-2</v>
      </c>
      <c r="N195" s="100">
        <v>2.9300000000049155E-2</v>
      </c>
      <c r="O195" s="96">
        <v>328178.53233800002</v>
      </c>
      <c r="P195" s="98">
        <v>112.2</v>
      </c>
      <c r="Q195" s="86"/>
      <c r="R195" s="96">
        <v>368.21630608300001</v>
      </c>
      <c r="S195" s="97">
        <v>2.8897239992435684E-4</v>
      </c>
      <c r="T195" s="97">
        <v>3.0607436790108986E-3</v>
      </c>
      <c r="U195" s="97">
        <f>R195/'סכום נכסי הקרן'!$C$42</f>
        <v>5.9286538332328493E-4</v>
      </c>
    </row>
    <row r="196" spans="2:21" s="137" customFormat="1">
      <c r="B196" s="89" t="s">
        <v>765</v>
      </c>
      <c r="C196" s="86" t="s">
        <v>766</v>
      </c>
      <c r="D196" s="99" t="s">
        <v>132</v>
      </c>
      <c r="E196" s="99" t="s">
        <v>326</v>
      </c>
      <c r="F196" s="86" t="s">
        <v>767</v>
      </c>
      <c r="G196" s="99" t="s">
        <v>768</v>
      </c>
      <c r="H196" s="86" t="s">
        <v>392</v>
      </c>
      <c r="I196" s="86" t="s">
        <v>172</v>
      </c>
      <c r="J196" s="86"/>
      <c r="K196" s="96">
        <v>5.720000000000879</v>
      </c>
      <c r="L196" s="99" t="s">
        <v>176</v>
      </c>
      <c r="M196" s="100">
        <v>2.6099999999999998E-2</v>
      </c>
      <c r="N196" s="100">
        <v>2.599999999999511E-2</v>
      </c>
      <c r="O196" s="96">
        <v>408730.07004999998</v>
      </c>
      <c r="P196" s="98">
        <v>100.16</v>
      </c>
      <c r="Q196" s="86"/>
      <c r="R196" s="96">
        <v>409.38403816200002</v>
      </c>
      <c r="S196" s="97">
        <v>6.7770177023504757E-4</v>
      </c>
      <c r="T196" s="97">
        <v>3.4029443737069419E-3</v>
      </c>
      <c r="U196" s="97">
        <f>R196/'סכום נכסי הקרן'!$C$42</f>
        <v>6.5914958327956022E-4</v>
      </c>
    </row>
    <row r="197" spans="2:21" s="137" customFormat="1">
      <c r="B197" s="89" t="s">
        <v>769</v>
      </c>
      <c r="C197" s="86" t="s">
        <v>770</v>
      </c>
      <c r="D197" s="99" t="s">
        <v>132</v>
      </c>
      <c r="E197" s="99" t="s">
        <v>326</v>
      </c>
      <c r="F197" s="86" t="s">
        <v>771</v>
      </c>
      <c r="G197" s="99" t="s">
        <v>716</v>
      </c>
      <c r="H197" s="86" t="s">
        <v>392</v>
      </c>
      <c r="I197" s="86" t="s">
        <v>378</v>
      </c>
      <c r="J197" s="86"/>
      <c r="K197" s="96">
        <v>1.4700000000108497</v>
      </c>
      <c r="L197" s="99" t="s">
        <v>176</v>
      </c>
      <c r="M197" s="100">
        <v>4.0999999999999995E-2</v>
      </c>
      <c r="N197" s="100">
        <v>1.2999999998915001E-2</v>
      </c>
      <c r="O197" s="96">
        <v>1735.7069999999999</v>
      </c>
      <c r="P197" s="98">
        <v>104.15</v>
      </c>
      <c r="Q197" s="96">
        <v>0.92122649000000001</v>
      </c>
      <c r="R197" s="96">
        <v>2.764981251</v>
      </c>
      <c r="S197" s="97">
        <v>4.3392675000000004E-6</v>
      </c>
      <c r="T197" s="97">
        <v>2.2983498413224172E-5</v>
      </c>
      <c r="U197" s="97">
        <f>R197/'סכום נכסי הקרן'!$C$42</f>
        <v>4.4518986317957996E-6</v>
      </c>
    </row>
    <row r="198" spans="2:21" s="137" customFormat="1">
      <c r="B198" s="89" t="s">
        <v>772</v>
      </c>
      <c r="C198" s="86" t="s">
        <v>773</v>
      </c>
      <c r="D198" s="99" t="s">
        <v>132</v>
      </c>
      <c r="E198" s="99" t="s">
        <v>326</v>
      </c>
      <c r="F198" s="86" t="s">
        <v>771</v>
      </c>
      <c r="G198" s="99" t="s">
        <v>716</v>
      </c>
      <c r="H198" s="86" t="s">
        <v>392</v>
      </c>
      <c r="I198" s="86" t="s">
        <v>378</v>
      </c>
      <c r="J198" s="86"/>
      <c r="K198" s="96">
        <v>3.8299999999960241</v>
      </c>
      <c r="L198" s="99" t="s">
        <v>176</v>
      </c>
      <c r="M198" s="100">
        <v>1.2E-2</v>
      </c>
      <c r="N198" s="100">
        <v>1.0499999999995378E-2</v>
      </c>
      <c r="O198" s="96">
        <v>322322.91903400002</v>
      </c>
      <c r="P198" s="98">
        <v>100.67</v>
      </c>
      <c r="Q198" s="86"/>
      <c r="R198" s="96">
        <v>324.48249326299998</v>
      </c>
      <c r="S198" s="97">
        <v>6.9564796421218023E-4</v>
      </c>
      <c r="T198" s="97">
        <v>2.6972128170243363E-3</v>
      </c>
      <c r="U198" s="97">
        <f>R198/'סכום נכסי הקרן'!$C$42</f>
        <v>5.2244953461322372E-4</v>
      </c>
    </row>
    <row r="199" spans="2:21" s="137" customFormat="1">
      <c r="B199" s="89" t="s">
        <v>774</v>
      </c>
      <c r="C199" s="86" t="s">
        <v>775</v>
      </c>
      <c r="D199" s="99" t="s">
        <v>132</v>
      </c>
      <c r="E199" s="99" t="s">
        <v>326</v>
      </c>
      <c r="F199" s="86" t="s">
        <v>776</v>
      </c>
      <c r="G199" s="99" t="s">
        <v>580</v>
      </c>
      <c r="H199" s="86" t="s">
        <v>493</v>
      </c>
      <c r="I199" s="86" t="s">
        <v>378</v>
      </c>
      <c r="J199" s="86"/>
      <c r="K199" s="96">
        <v>6.9099999999887709</v>
      </c>
      <c r="L199" s="99" t="s">
        <v>176</v>
      </c>
      <c r="M199" s="100">
        <v>3.7499999999999999E-2</v>
      </c>
      <c r="N199" s="100">
        <v>3.7199999999929539E-2</v>
      </c>
      <c r="O199" s="96">
        <v>225711.33827999997</v>
      </c>
      <c r="P199" s="98">
        <v>100.6</v>
      </c>
      <c r="Q199" s="86"/>
      <c r="R199" s="96">
        <v>227.06561400499999</v>
      </c>
      <c r="S199" s="97">
        <v>1.0259606285454544E-3</v>
      </c>
      <c r="T199" s="97">
        <v>1.8874493913093409E-3</v>
      </c>
      <c r="U199" s="97">
        <f>R199/'סכום נכסי הקרן'!$C$42</f>
        <v>3.655985355962663E-4</v>
      </c>
    </row>
    <row r="200" spans="2:21" s="137" customFormat="1">
      <c r="B200" s="89" t="s">
        <v>777</v>
      </c>
      <c r="C200" s="86" t="s">
        <v>778</v>
      </c>
      <c r="D200" s="99" t="s">
        <v>132</v>
      </c>
      <c r="E200" s="99" t="s">
        <v>326</v>
      </c>
      <c r="F200" s="86" t="s">
        <v>414</v>
      </c>
      <c r="G200" s="99" t="s">
        <v>377</v>
      </c>
      <c r="H200" s="86" t="s">
        <v>493</v>
      </c>
      <c r="I200" s="86" t="s">
        <v>172</v>
      </c>
      <c r="J200" s="86"/>
      <c r="K200" s="96">
        <v>3.6599999999895307</v>
      </c>
      <c r="L200" s="99" t="s">
        <v>176</v>
      </c>
      <c r="M200" s="100">
        <v>3.5000000000000003E-2</v>
      </c>
      <c r="N200" s="100">
        <v>2.2499999999940515E-2</v>
      </c>
      <c r="O200" s="96">
        <v>158002.32414300001</v>
      </c>
      <c r="P200" s="98">
        <v>104.64</v>
      </c>
      <c r="Q200" s="96">
        <v>2.7650407279999993</v>
      </c>
      <c r="R200" s="96">
        <v>168.09866573599996</v>
      </c>
      <c r="S200" s="97">
        <v>1.0394251525529686E-3</v>
      </c>
      <c r="T200" s="97">
        <v>1.3972953399995606E-3</v>
      </c>
      <c r="U200" s="97">
        <f>R200/'סכום נכסי הקרן'!$C$42</f>
        <v>2.7065580272059417E-4</v>
      </c>
    </row>
    <row r="201" spans="2:21" s="137" customFormat="1">
      <c r="B201" s="89" t="s">
        <v>779</v>
      </c>
      <c r="C201" s="86" t="s">
        <v>780</v>
      </c>
      <c r="D201" s="99" t="s">
        <v>132</v>
      </c>
      <c r="E201" s="99" t="s">
        <v>326</v>
      </c>
      <c r="F201" s="86" t="s">
        <v>742</v>
      </c>
      <c r="G201" s="99" t="s">
        <v>377</v>
      </c>
      <c r="H201" s="86" t="s">
        <v>493</v>
      </c>
      <c r="I201" s="86" t="s">
        <v>172</v>
      </c>
      <c r="J201" s="86"/>
      <c r="K201" s="96">
        <v>4.0400000000020269</v>
      </c>
      <c r="L201" s="99" t="s">
        <v>176</v>
      </c>
      <c r="M201" s="100">
        <v>4.3499999999999997E-2</v>
      </c>
      <c r="N201" s="100">
        <v>5.2400000000029479E-2</v>
      </c>
      <c r="O201" s="96">
        <v>446067.91632299998</v>
      </c>
      <c r="P201" s="98">
        <v>97.32</v>
      </c>
      <c r="Q201" s="86"/>
      <c r="R201" s="96">
        <v>434.11331107799998</v>
      </c>
      <c r="S201" s="97">
        <v>2.3775427643254457E-4</v>
      </c>
      <c r="T201" s="97">
        <v>3.6085028036671862E-3</v>
      </c>
      <c r="U201" s="97">
        <f>R201/'סכום נכסי הקרן'!$C$42</f>
        <v>6.9896620634715917E-4</v>
      </c>
    </row>
    <row r="202" spans="2:21" s="137" customFormat="1">
      <c r="B202" s="89" t="s">
        <v>781</v>
      </c>
      <c r="C202" s="86" t="s">
        <v>782</v>
      </c>
      <c r="D202" s="99" t="s">
        <v>132</v>
      </c>
      <c r="E202" s="99" t="s">
        <v>326</v>
      </c>
      <c r="F202" s="86" t="s">
        <v>440</v>
      </c>
      <c r="G202" s="99" t="s">
        <v>441</v>
      </c>
      <c r="H202" s="86" t="s">
        <v>493</v>
      </c>
      <c r="I202" s="86" t="s">
        <v>378</v>
      </c>
      <c r="J202" s="86"/>
      <c r="K202" s="96">
        <v>10.609999999984286</v>
      </c>
      <c r="L202" s="99" t="s">
        <v>176</v>
      </c>
      <c r="M202" s="100">
        <v>3.0499999999999999E-2</v>
      </c>
      <c r="N202" s="100">
        <v>4.6499999999929334E-2</v>
      </c>
      <c r="O202" s="96">
        <v>283027.27626499999</v>
      </c>
      <c r="P202" s="98">
        <v>84.99</v>
      </c>
      <c r="Q202" s="86"/>
      <c r="R202" s="96">
        <v>240.54488209799999</v>
      </c>
      <c r="S202" s="97">
        <v>8.9557799958864335E-4</v>
      </c>
      <c r="T202" s="97">
        <v>1.9994938171855902E-3</v>
      </c>
      <c r="U202" s="97">
        <f>R202/'סכום נכסי הקרן'!$C$42</f>
        <v>3.8730151646065104E-4</v>
      </c>
    </row>
    <row r="203" spans="2:21" s="137" customFormat="1">
      <c r="B203" s="89" t="s">
        <v>783</v>
      </c>
      <c r="C203" s="86" t="s">
        <v>784</v>
      </c>
      <c r="D203" s="99" t="s">
        <v>132</v>
      </c>
      <c r="E203" s="99" t="s">
        <v>326</v>
      </c>
      <c r="F203" s="86" t="s">
        <v>440</v>
      </c>
      <c r="G203" s="99" t="s">
        <v>441</v>
      </c>
      <c r="H203" s="86" t="s">
        <v>493</v>
      </c>
      <c r="I203" s="86" t="s">
        <v>378</v>
      </c>
      <c r="J203" s="86"/>
      <c r="K203" s="96">
        <v>9.980000000004063</v>
      </c>
      <c r="L203" s="99" t="s">
        <v>176</v>
      </c>
      <c r="M203" s="100">
        <v>3.0499999999999999E-2</v>
      </c>
      <c r="N203" s="100">
        <v>4.4600000000019069E-2</v>
      </c>
      <c r="O203" s="96">
        <v>276084.44826500001</v>
      </c>
      <c r="P203" s="98">
        <v>87.37</v>
      </c>
      <c r="Q203" s="86"/>
      <c r="R203" s="96">
        <v>241.21498244899999</v>
      </c>
      <c r="S203" s="97">
        <v>8.7360893676974316E-4</v>
      </c>
      <c r="T203" s="97">
        <v>2.0050639274162975E-3</v>
      </c>
      <c r="U203" s="97">
        <f>R203/'סכום נכסי הקרן'!$C$42</f>
        <v>3.8838044559794766E-4</v>
      </c>
    </row>
    <row r="204" spans="2:21" s="137" customFormat="1">
      <c r="B204" s="89" t="s">
        <v>785</v>
      </c>
      <c r="C204" s="86" t="s">
        <v>786</v>
      </c>
      <c r="D204" s="99" t="s">
        <v>132</v>
      </c>
      <c r="E204" s="99" t="s">
        <v>326</v>
      </c>
      <c r="F204" s="86" t="s">
        <v>440</v>
      </c>
      <c r="G204" s="99" t="s">
        <v>441</v>
      </c>
      <c r="H204" s="86" t="s">
        <v>493</v>
      </c>
      <c r="I204" s="86" t="s">
        <v>378</v>
      </c>
      <c r="J204" s="86"/>
      <c r="K204" s="96">
        <v>8.3500000000052399</v>
      </c>
      <c r="L204" s="99" t="s">
        <v>176</v>
      </c>
      <c r="M204" s="100">
        <v>3.95E-2</v>
      </c>
      <c r="N204" s="100">
        <v>4.0600000000024596E-2</v>
      </c>
      <c r="O204" s="96">
        <v>220787.930161</v>
      </c>
      <c r="P204" s="98">
        <v>99.4</v>
      </c>
      <c r="Q204" s="86"/>
      <c r="R204" s="96">
        <v>219.463202591</v>
      </c>
      <c r="S204" s="97">
        <v>9.1991148284908974E-4</v>
      </c>
      <c r="T204" s="97">
        <v>1.8242554688886546E-3</v>
      </c>
      <c r="U204" s="97">
        <f>R204/'סכום נכסי הקרן'!$C$42</f>
        <v>3.5335788660087274E-4</v>
      </c>
    </row>
    <row r="205" spans="2:21" s="137" customFormat="1">
      <c r="B205" s="89" t="s">
        <v>787</v>
      </c>
      <c r="C205" s="86" t="s">
        <v>788</v>
      </c>
      <c r="D205" s="99" t="s">
        <v>132</v>
      </c>
      <c r="E205" s="99" t="s">
        <v>326</v>
      </c>
      <c r="F205" s="86" t="s">
        <v>440</v>
      </c>
      <c r="G205" s="99" t="s">
        <v>441</v>
      </c>
      <c r="H205" s="86" t="s">
        <v>493</v>
      </c>
      <c r="I205" s="86" t="s">
        <v>378</v>
      </c>
      <c r="J205" s="86"/>
      <c r="K205" s="96">
        <v>9.0100000000159657</v>
      </c>
      <c r="L205" s="99" t="s">
        <v>176</v>
      </c>
      <c r="M205" s="100">
        <v>3.95E-2</v>
      </c>
      <c r="N205" s="100">
        <v>4.2100000000159656E-2</v>
      </c>
      <c r="O205" s="96">
        <v>54286.434987000001</v>
      </c>
      <c r="P205" s="98">
        <v>98.07</v>
      </c>
      <c r="Q205" s="86"/>
      <c r="R205" s="96">
        <v>53.238706815</v>
      </c>
      <c r="S205" s="97">
        <v>2.2618408022153313E-4</v>
      </c>
      <c r="T205" s="97">
        <v>4.4253888996973145E-4</v>
      </c>
      <c r="U205" s="97">
        <f>R205/'סכום נכסי הקרן'!$C$42</f>
        <v>8.5719686505127834E-5</v>
      </c>
    </row>
    <row r="206" spans="2:21" s="137" customFormat="1">
      <c r="B206" s="89" t="s">
        <v>789</v>
      </c>
      <c r="C206" s="86" t="s">
        <v>790</v>
      </c>
      <c r="D206" s="99" t="s">
        <v>132</v>
      </c>
      <c r="E206" s="99" t="s">
        <v>326</v>
      </c>
      <c r="F206" s="86" t="s">
        <v>791</v>
      </c>
      <c r="G206" s="99" t="s">
        <v>377</v>
      </c>
      <c r="H206" s="86" t="s">
        <v>493</v>
      </c>
      <c r="I206" s="86" t="s">
        <v>172</v>
      </c>
      <c r="J206" s="86"/>
      <c r="K206" s="96">
        <v>2.8799999999989789</v>
      </c>
      <c r="L206" s="99" t="s">
        <v>176</v>
      </c>
      <c r="M206" s="100">
        <v>3.9E-2</v>
      </c>
      <c r="N206" s="100">
        <v>5.2699999999969799E-2</v>
      </c>
      <c r="O206" s="96">
        <v>485922.66502999997</v>
      </c>
      <c r="P206" s="98">
        <v>96.75</v>
      </c>
      <c r="Q206" s="86"/>
      <c r="R206" s="96">
        <v>470.130178446</v>
      </c>
      <c r="S206" s="97">
        <v>5.4102919353779175E-4</v>
      </c>
      <c r="T206" s="97">
        <v>3.9078876959525678E-3</v>
      </c>
      <c r="U206" s="97">
        <f>R206/'סכום נכסי הקרן'!$C$42</f>
        <v>7.5695699471115961E-4</v>
      </c>
    </row>
    <row r="207" spans="2:21" s="137" customFormat="1">
      <c r="B207" s="89" t="s">
        <v>792</v>
      </c>
      <c r="C207" s="86" t="s">
        <v>793</v>
      </c>
      <c r="D207" s="99" t="s">
        <v>132</v>
      </c>
      <c r="E207" s="99" t="s">
        <v>326</v>
      </c>
      <c r="F207" s="86" t="s">
        <v>536</v>
      </c>
      <c r="G207" s="99" t="s">
        <v>377</v>
      </c>
      <c r="H207" s="86" t="s">
        <v>493</v>
      </c>
      <c r="I207" s="86" t="s">
        <v>172</v>
      </c>
      <c r="J207" s="86"/>
      <c r="K207" s="96">
        <v>4.0799999999875247</v>
      </c>
      <c r="L207" s="99" t="s">
        <v>176</v>
      </c>
      <c r="M207" s="100">
        <v>5.0499999999999996E-2</v>
      </c>
      <c r="N207" s="100">
        <v>2.9199999999923541E-2</v>
      </c>
      <c r="O207" s="96">
        <v>89807.090916000016</v>
      </c>
      <c r="P207" s="98">
        <v>110.67</v>
      </c>
      <c r="Q207" s="86"/>
      <c r="R207" s="96">
        <v>99.38951055299998</v>
      </c>
      <c r="S207" s="97">
        <v>1.617224328642658E-4</v>
      </c>
      <c r="T207" s="97">
        <v>8.2616063210549495E-4</v>
      </c>
      <c r="U207" s="97">
        <f>R207/'סכום נכסי הקרן'!$C$42</f>
        <v>1.6002713431989009E-4</v>
      </c>
    </row>
    <row r="208" spans="2:21" s="137" customFormat="1">
      <c r="B208" s="89" t="s">
        <v>794</v>
      </c>
      <c r="C208" s="86" t="s">
        <v>795</v>
      </c>
      <c r="D208" s="99" t="s">
        <v>132</v>
      </c>
      <c r="E208" s="99" t="s">
        <v>326</v>
      </c>
      <c r="F208" s="86" t="s">
        <v>455</v>
      </c>
      <c r="G208" s="99" t="s">
        <v>441</v>
      </c>
      <c r="H208" s="86" t="s">
        <v>493</v>
      </c>
      <c r="I208" s="86" t="s">
        <v>172</v>
      </c>
      <c r="J208" s="86"/>
      <c r="K208" s="96">
        <v>5.0100000000039087</v>
      </c>
      <c r="L208" s="99" t="s">
        <v>176</v>
      </c>
      <c r="M208" s="100">
        <v>3.9199999999999999E-2</v>
      </c>
      <c r="N208" s="100">
        <v>2.8900000000016753E-2</v>
      </c>
      <c r="O208" s="96">
        <v>418388.98726999998</v>
      </c>
      <c r="P208" s="98">
        <v>107.01</v>
      </c>
      <c r="Q208" s="86"/>
      <c r="R208" s="96">
        <v>447.71806922499997</v>
      </c>
      <c r="S208" s="97">
        <v>4.3588815306286165E-4</v>
      </c>
      <c r="T208" s="97">
        <v>3.7215903470893289E-3</v>
      </c>
      <c r="U208" s="97">
        <f>R208/'סכום נכסי הקרן'!$C$42</f>
        <v>7.2087123885276362E-4</v>
      </c>
    </row>
    <row r="209" spans="2:21" s="137" customFormat="1">
      <c r="B209" s="89" t="s">
        <v>796</v>
      </c>
      <c r="C209" s="86" t="s">
        <v>797</v>
      </c>
      <c r="D209" s="99" t="s">
        <v>132</v>
      </c>
      <c r="E209" s="99" t="s">
        <v>326</v>
      </c>
      <c r="F209" s="86" t="s">
        <v>579</v>
      </c>
      <c r="G209" s="99" t="s">
        <v>580</v>
      </c>
      <c r="H209" s="86" t="s">
        <v>493</v>
      </c>
      <c r="I209" s="86" t="s">
        <v>378</v>
      </c>
      <c r="J209" s="86"/>
      <c r="K209" s="96">
        <v>0.4000000000002617</v>
      </c>
      <c r="L209" s="99" t="s">
        <v>176</v>
      </c>
      <c r="M209" s="100">
        <v>2.4500000000000001E-2</v>
      </c>
      <c r="N209" s="100">
        <v>1.1000000000000653E-2</v>
      </c>
      <c r="O209" s="96">
        <v>1520363.1322020001</v>
      </c>
      <c r="P209" s="98">
        <v>100.54</v>
      </c>
      <c r="Q209" s="86"/>
      <c r="R209" s="96">
        <v>1528.5731438190001</v>
      </c>
      <c r="S209" s="97">
        <v>5.1089240629097763E-4</v>
      </c>
      <c r="T209" s="97">
        <v>1.2706038571782371E-2</v>
      </c>
      <c r="U209" s="97">
        <f>R209/'סכום נכסי הקרן'!$C$42</f>
        <v>2.4611569011928932E-3</v>
      </c>
    </row>
    <row r="210" spans="2:21" s="137" customFormat="1">
      <c r="B210" s="89" t="s">
        <v>798</v>
      </c>
      <c r="C210" s="86" t="s">
        <v>799</v>
      </c>
      <c r="D210" s="99" t="s">
        <v>132</v>
      </c>
      <c r="E210" s="99" t="s">
        <v>326</v>
      </c>
      <c r="F210" s="86" t="s">
        <v>579</v>
      </c>
      <c r="G210" s="99" t="s">
        <v>580</v>
      </c>
      <c r="H210" s="86" t="s">
        <v>493</v>
      </c>
      <c r="I210" s="86" t="s">
        <v>378</v>
      </c>
      <c r="J210" s="86"/>
      <c r="K210" s="96">
        <v>5.1500000000010191</v>
      </c>
      <c r="L210" s="99" t="s">
        <v>176</v>
      </c>
      <c r="M210" s="100">
        <v>1.9E-2</v>
      </c>
      <c r="N210" s="100">
        <v>1.6000000000004368E-2</v>
      </c>
      <c r="O210" s="96">
        <v>1350750.0524470001</v>
      </c>
      <c r="P210" s="98">
        <v>101.74</v>
      </c>
      <c r="Q210" s="86"/>
      <c r="R210" s="96">
        <v>1374.2531483439998</v>
      </c>
      <c r="S210" s="97">
        <v>9.3503525025439606E-4</v>
      </c>
      <c r="T210" s="97">
        <v>1.1423276393975317E-2</v>
      </c>
      <c r="U210" s="97">
        <f>R210/'סכום נכסי הקרן'!$C$42</f>
        <v>2.2126861470185507E-3</v>
      </c>
    </row>
    <row r="211" spans="2:21" s="137" customFormat="1">
      <c r="B211" s="89" t="s">
        <v>800</v>
      </c>
      <c r="C211" s="86" t="s">
        <v>801</v>
      </c>
      <c r="D211" s="99" t="s">
        <v>132</v>
      </c>
      <c r="E211" s="99" t="s">
        <v>326</v>
      </c>
      <c r="F211" s="86" t="s">
        <v>579</v>
      </c>
      <c r="G211" s="99" t="s">
        <v>580</v>
      </c>
      <c r="H211" s="86" t="s">
        <v>493</v>
      </c>
      <c r="I211" s="86" t="s">
        <v>378</v>
      </c>
      <c r="J211" s="86"/>
      <c r="K211" s="96">
        <v>3.7199999999979325</v>
      </c>
      <c r="L211" s="99" t="s">
        <v>176</v>
      </c>
      <c r="M211" s="100">
        <v>2.9600000000000001E-2</v>
      </c>
      <c r="N211" s="100">
        <v>2.1100000000006891E-2</v>
      </c>
      <c r="O211" s="96">
        <v>280507.752912</v>
      </c>
      <c r="P211" s="98">
        <v>103.47</v>
      </c>
      <c r="Q211" s="86"/>
      <c r="R211" s="96">
        <v>290.24136258000004</v>
      </c>
      <c r="S211" s="97">
        <v>6.8685571509865477E-4</v>
      </c>
      <c r="T211" s="97">
        <v>2.4125884737543389E-3</v>
      </c>
      <c r="U211" s="97">
        <f>R211/'סכום נכסי הקרן'!$C$42</f>
        <v>4.6731786137541904E-4</v>
      </c>
    </row>
    <row r="212" spans="2:21" s="137" customFormat="1">
      <c r="B212" s="89" t="s">
        <v>802</v>
      </c>
      <c r="C212" s="86" t="s">
        <v>803</v>
      </c>
      <c r="D212" s="99" t="s">
        <v>132</v>
      </c>
      <c r="E212" s="99" t="s">
        <v>326</v>
      </c>
      <c r="F212" s="86" t="s">
        <v>585</v>
      </c>
      <c r="G212" s="99" t="s">
        <v>441</v>
      </c>
      <c r="H212" s="86" t="s">
        <v>493</v>
      </c>
      <c r="I212" s="86" t="s">
        <v>172</v>
      </c>
      <c r="J212" s="86"/>
      <c r="K212" s="96">
        <v>5.849999999996947</v>
      </c>
      <c r="L212" s="99" t="s">
        <v>176</v>
      </c>
      <c r="M212" s="100">
        <v>3.61E-2</v>
      </c>
      <c r="N212" s="100">
        <v>3.1399999999987785E-2</v>
      </c>
      <c r="O212" s="96">
        <v>799529.690864</v>
      </c>
      <c r="P212" s="98">
        <v>104.44</v>
      </c>
      <c r="Q212" s="86"/>
      <c r="R212" s="96">
        <v>835.02878254299992</v>
      </c>
      <c r="S212" s="97">
        <v>1.0417324962397395E-3</v>
      </c>
      <c r="T212" s="97">
        <v>6.9410534670470182E-3</v>
      </c>
      <c r="U212" s="97">
        <f>R212/'סכום נכסי הקרן'!$C$42</f>
        <v>1.3444805432835441E-3</v>
      </c>
    </row>
    <row r="213" spans="2:21" s="137" customFormat="1">
      <c r="B213" s="89" t="s">
        <v>804</v>
      </c>
      <c r="C213" s="86" t="s">
        <v>805</v>
      </c>
      <c r="D213" s="99" t="s">
        <v>132</v>
      </c>
      <c r="E213" s="99" t="s">
        <v>326</v>
      </c>
      <c r="F213" s="86" t="s">
        <v>585</v>
      </c>
      <c r="G213" s="99" t="s">
        <v>441</v>
      </c>
      <c r="H213" s="86" t="s">
        <v>493</v>
      </c>
      <c r="I213" s="86" t="s">
        <v>172</v>
      </c>
      <c r="J213" s="86"/>
      <c r="K213" s="96">
        <v>6.7900000000094387</v>
      </c>
      <c r="L213" s="99" t="s">
        <v>176</v>
      </c>
      <c r="M213" s="100">
        <v>3.3000000000000002E-2</v>
      </c>
      <c r="N213" s="100">
        <v>3.5800000000035304E-2</v>
      </c>
      <c r="O213" s="96">
        <v>263626.868342</v>
      </c>
      <c r="P213" s="98">
        <v>98.86</v>
      </c>
      <c r="Q213" s="86"/>
      <c r="R213" s="96">
        <v>260.62152852600002</v>
      </c>
      <c r="S213" s="97">
        <v>8.5497370913100584E-4</v>
      </c>
      <c r="T213" s="97">
        <v>2.1663779764014681E-3</v>
      </c>
      <c r="U213" s="97">
        <f>R213/'סכום נכסי הקרן'!$C$42</f>
        <v>4.1962694171680277E-4</v>
      </c>
    </row>
    <row r="214" spans="2:21" s="137" customFormat="1">
      <c r="B214" s="89" t="s">
        <v>806</v>
      </c>
      <c r="C214" s="86" t="s">
        <v>807</v>
      </c>
      <c r="D214" s="99" t="s">
        <v>132</v>
      </c>
      <c r="E214" s="99" t="s">
        <v>326</v>
      </c>
      <c r="F214" s="86" t="s">
        <v>808</v>
      </c>
      <c r="G214" s="99" t="s">
        <v>163</v>
      </c>
      <c r="H214" s="86" t="s">
        <v>493</v>
      </c>
      <c r="I214" s="86" t="s">
        <v>172</v>
      </c>
      <c r="J214" s="86"/>
      <c r="K214" s="96">
        <v>3.6400000000028627</v>
      </c>
      <c r="L214" s="99" t="s">
        <v>176</v>
      </c>
      <c r="M214" s="100">
        <v>2.75E-2</v>
      </c>
      <c r="N214" s="100">
        <v>2.9000000000022605E-2</v>
      </c>
      <c r="O214" s="96">
        <v>264335.37763300003</v>
      </c>
      <c r="P214" s="98">
        <v>100.43</v>
      </c>
      <c r="Q214" s="86"/>
      <c r="R214" s="96">
        <v>265.47201091599999</v>
      </c>
      <c r="S214" s="97">
        <v>5.321226819304791E-4</v>
      </c>
      <c r="T214" s="97">
        <v>2.2066968951187714E-3</v>
      </c>
      <c r="U214" s="97">
        <f>R214/'סכום נכסי הקרן'!$C$42</f>
        <v>4.2743670748204284E-4</v>
      </c>
    </row>
    <row r="215" spans="2:21" s="137" customFormat="1">
      <c r="B215" s="89" t="s">
        <v>809</v>
      </c>
      <c r="C215" s="86" t="s">
        <v>810</v>
      </c>
      <c r="D215" s="99" t="s">
        <v>132</v>
      </c>
      <c r="E215" s="99" t="s">
        <v>326</v>
      </c>
      <c r="F215" s="86" t="s">
        <v>808</v>
      </c>
      <c r="G215" s="99" t="s">
        <v>163</v>
      </c>
      <c r="H215" s="86" t="s">
        <v>493</v>
      </c>
      <c r="I215" s="86" t="s">
        <v>172</v>
      </c>
      <c r="J215" s="86"/>
      <c r="K215" s="96">
        <v>4.8700000000043966</v>
      </c>
      <c r="L215" s="99" t="s">
        <v>176</v>
      </c>
      <c r="M215" s="100">
        <v>2.3E-2</v>
      </c>
      <c r="N215" s="100">
        <v>3.8100000000033683E-2</v>
      </c>
      <c r="O215" s="96">
        <v>455623.08750000002</v>
      </c>
      <c r="P215" s="98">
        <v>93.83</v>
      </c>
      <c r="Q215" s="86"/>
      <c r="R215" s="96">
        <v>427.51113287600003</v>
      </c>
      <c r="S215" s="97">
        <v>1.4461966178615912E-3</v>
      </c>
      <c r="T215" s="97">
        <v>3.5536231721417975E-3</v>
      </c>
      <c r="U215" s="97">
        <f>R215/'סכום נכסי הקרן'!$C$42</f>
        <v>6.8833603368550892E-4</v>
      </c>
    </row>
    <row r="216" spans="2:21" s="137" customFormat="1">
      <c r="B216" s="89" t="s">
        <v>811</v>
      </c>
      <c r="C216" s="86" t="s">
        <v>812</v>
      </c>
      <c r="D216" s="99" t="s">
        <v>132</v>
      </c>
      <c r="E216" s="99" t="s">
        <v>326</v>
      </c>
      <c r="F216" s="86" t="s">
        <v>598</v>
      </c>
      <c r="G216" s="99" t="s">
        <v>591</v>
      </c>
      <c r="H216" s="86" t="s">
        <v>595</v>
      </c>
      <c r="I216" s="86" t="s">
        <v>378</v>
      </c>
      <c r="J216" s="86"/>
      <c r="K216" s="96">
        <v>1.1300000000007095</v>
      </c>
      <c r="L216" s="99" t="s">
        <v>176</v>
      </c>
      <c r="M216" s="100">
        <v>4.2999999999999997E-2</v>
      </c>
      <c r="N216" s="100">
        <v>3.1600000000049658E-2</v>
      </c>
      <c r="O216" s="96">
        <v>221770.274829</v>
      </c>
      <c r="P216" s="98">
        <v>101.7</v>
      </c>
      <c r="Q216" s="86"/>
      <c r="R216" s="96">
        <v>225.54037686799998</v>
      </c>
      <c r="S216" s="97">
        <v>6.1444628738420459E-4</v>
      </c>
      <c r="T216" s="97">
        <v>1.8747710828016964E-3</v>
      </c>
      <c r="U216" s="97">
        <f>R216/'סכום נכסי הקרן'!$C$42</f>
        <v>3.6314275000245131E-4</v>
      </c>
    </row>
    <row r="217" spans="2:21" s="137" customFormat="1">
      <c r="B217" s="89" t="s">
        <v>813</v>
      </c>
      <c r="C217" s="86" t="s">
        <v>814</v>
      </c>
      <c r="D217" s="99" t="s">
        <v>132</v>
      </c>
      <c r="E217" s="99" t="s">
        <v>326</v>
      </c>
      <c r="F217" s="86" t="s">
        <v>598</v>
      </c>
      <c r="G217" s="99" t="s">
        <v>591</v>
      </c>
      <c r="H217" s="86" t="s">
        <v>595</v>
      </c>
      <c r="I217" s="86" t="s">
        <v>378</v>
      </c>
      <c r="J217" s="86"/>
      <c r="K217" s="96">
        <v>1.8499999999983578</v>
      </c>
      <c r="L217" s="99" t="s">
        <v>176</v>
      </c>
      <c r="M217" s="100">
        <v>4.2500000000000003E-2</v>
      </c>
      <c r="N217" s="100">
        <v>3.4499999999983572E-2</v>
      </c>
      <c r="O217" s="96">
        <v>148996.37330000001</v>
      </c>
      <c r="P217" s="98">
        <v>102.18</v>
      </c>
      <c r="Q217" s="86"/>
      <c r="R217" s="96">
        <v>152.24449588500002</v>
      </c>
      <c r="S217" s="97">
        <v>3.0329272633414391E-4</v>
      </c>
      <c r="T217" s="97">
        <v>1.2655098939023555E-3</v>
      </c>
      <c r="U217" s="97">
        <f>R217/'סכום נכסי הקרן'!$C$42</f>
        <v>2.4512899054333329E-4</v>
      </c>
    </row>
    <row r="218" spans="2:21" s="137" customFormat="1">
      <c r="B218" s="89" t="s">
        <v>815</v>
      </c>
      <c r="C218" s="86" t="s">
        <v>816</v>
      </c>
      <c r="D218" s="99" t="s">
        <v>132</v>
      </c>
      <c r="E218" s="99" t="s">
        <v>326</v>
      </c>
      <c r="F218" s="86" t="s">
        <v>598</v>
      </c>
      <c r="G218" s="99" t="s">
        <v>591</v>
      </c>
      <c r="H218" s="86" t="s">
        <v>595</v>
      </c>
      <c r="I218" s="86" t="s">
        <v>378</v>
      </c>
      <c r="J218" s="86"/>
      <c r="K218" s="96">
        <v>2.219999999999565</v>
      </c>
      <c r="L218" s="99" t="s">
        <v>176</v>
      </c>
      <c r="M218" s="100">
        <v>3.7000000000000005E-2</v>
      </c>
      <c r="N218" s="100">
        <v>0.04</v>
      </c>
      <c r="O218" s="96">
        <v>275714.73341699998</v>
      </c>
      <c r="P218" s="98">
        <v>100.05</v>
      </c>
      <c r="Q218" s="86"/>
      <c r="R218" s="96">
        <v>275.85260299599997</v>
      </c>
      <c r="S218" s="97">
        <v>1.0452667430387134E-3</v>
      </c>
      <c r="T218" s="97">
        <v>2.2929840341410412E-3</v>
      </c>
      <c r="U218" s="97">
        <f>R218/'סכום נכסי הקרן'!$C$42</f>
        <v>4.441505074983968E-4</v>
      </c>
    </row>
    <row r="219" spans="2:21" s="137" customFormat="1">
      <c r="B219" s="89" t="s">
        <v>817</v>
      </c>
      <c r="C219" s="86" t="s">
        <v>818</v>
      </c>
      <c r="D219" s="99" t="s">
        <v>132</v>
      </c>
      <c r="E219" s="99" t="s">
        <v>326</v>
      </c>
      <c r="F219" s="86" t="s">
        <v>776</v>
      </c>
      <c r="G219" s="99" t="s">
        <v>580</v>
      </c>
      <c r="H219" s="86" t="s">
        <v>595</v>
      </c>
      <c r="I219" s="86" t="s">
        <v>172</v>
      </c>
      <c r="J219" s="86"/>
      <c r="K219" s="96">
        <v>3.7299999998124704</v>
      </c>
      <c r="L219" s="99" t="s">
        <v>176</v>
      </c>
      <c r="M219" s="100">
        <v>3.7499999999999999E-2</v>
      </c>
      <c r="N219" s="100">
        <v>2.4699999998990228E-2</v>
      </c>
      <c r="O219" s="96">
        <v>9257.1039999999994</v>
      </c>
      <c r="P219" s="98">
        <v>104.84</v>
      </c>
      <c r="Q219" s="86"/>
      <c r="R219" s="96">
        <v>9.7051478339999999</v>
      </c>
      <c r="S219" s="97">
        <v>1.7564659620321254E-5</v>
      </c>
      <c r="T219" s="97">
        <v>8.0672608453374642E-5</v>
      </c>
      <c r="U219" s="97">
        <f>R219/'סכום נכסי הקרן'!$C$42</f>
        <v>1.5626266669234843E-5</v>
      </c>
    </row>
    <row r="220" spans="2:21" s="137" customFormat="1">
      <c r="B220" s="89" t="s">
        <v>819</v>
      </c>
      <c r="C220" s="86" t="s">
        <v>820</v>
      </c>
      <c r="D220" s="99" t="s">
        <v>132</v>
      </c>
      <c r="E220" s="99" t="s">
        <v>326</v>
      </c>
      <c r="F220" s="86" t="s">
        <v>428</v>
      </c>
      <c r="G220" s="99" t="s">
        <v>328</v>
      </c>
      <c r="H220" s="86" t="s">
        <v>595</v>
      </c>
      <c r="I220" s="86" t="s">
        <v>172</v>
      </c>
      <c r="J220" s="86"/>
      <c r="K220" s="96">
        <v>2.819999999997163</v>
      </c>
      <c r="L220" s="99" t="s">
        <v>176</v>
      </c>
      <c r="M220" s="100">
        <v>3.6000000000000004E-2</v>
      </c>
      <c r="N220" s="100">
        <v>3.6999999999970223E-2</v>
      </c>
      <c r="O220" s="96">
        <f>553209.0025/50000</f>
        <v>11.064180049999999</v>
      </c>
      <c r="P220" s="98">
        <v>5161200</v>
      </c>
      <c r="Q220" s="86"/>
      <c r="R220" s="96">
        <v>571.04446074099997</v>
      </c>
      <c r="S220" s="97">
        <f>3527.89364517569%/50000</f>
        <v>7.0557872903513792E-4</v>
      </c>
      <c r="T220" s="97">
        <v>4.7467227680384827E-3</v>
      </c>
      <c r="U220" s="97">
        <f>R220/'סכום נכסי הקרן'!$C$42</f>
        <v>9.1943916529198472E-4</v>
      </c>
    </row>
    <row r="221" spans="2:21" s="137" customFormat="1">
      <c r="B221" s="89" t="s">
        <v>821</v>
      </c>
      <c r="C221" s="86" t="s">
        <v>822</v>
      </c>
      <c r="D221" s="99" t="s">
        <v>132</v>
      </c>
      <c r="E221" s="99" t="s">
        <v>326</v>
      </c>
      <c r="F221" s="86" t="s">
        <v>823</v>
      </c>
      <c r="G221" s="99" t="s">
        <v>768</v>
      </c>
      <c r="H221" s="86" t="s">
        <v>595</v>
      </c>
      <c r="I221" s="86" t="s">
        <v>172</v>
      </c>
      <c r="J221" s="86"/>
      <c r="K221" s="96">
        <v>0.65000000000568314</v>
      </c>
      <c r="L221" s="99" t="s">
        <v>176</v>
      </c>
      <c r="M221" s="100">
        <v>5.5500000000000001E-2</v>
      </c>
      <c r="N221" s="100">
        <v>1.8999999999204369E-2</v>
      </c>
      <c r="O221" s="96">
        <v>8438.532776</v>
      </c>
      <c r="P221" s="98">
        <v>104.26</v>
      </c>
      <c r="Q221" s="86"/>
      <c r="R221" s="96">
        <v>8.798014242999999</v>
      </c>
      <c r="S221" s="97">
        <v>3.5160553233333334E-4</v>
      </c>
      <c r="T221" s="97">
        <v>7.3132194411944731E-5</v>
      </c>
      <c r="U221" s="97">
        <f>R221/'סכום נכסי הקרן'!$C$42</f>
        <v>1.4165690113365492E-5</v>
      </c>
    </row>
    <row r="222" spans="2:21" s="137" customFormat="1">
      <c r="B222" s="89" t="s">
        <v>824</v>
      </c>
      <c r="C222" s="86" t="s">
        <v>825</v>
      </c>
      <c r="D222" s="99" t="s">
        <v>132</v>
      </c>
      <c r="E222" s="99" t="s">
        <v>326</v>
      </c>
      <c r="F222" s="86" t="s">
        <v>826</v>
      </c>
      <c r="G222" s="99" t="s">
        <v>163</v>
      </c>
      <c r="H222" s="86" t="s">
        <v>595</v>
      </c>
      <c r="I222" s="86" t="s">
        <v>378</v>
      </c>
      <c r="J222" s="86"/>
      <c r="K222" s="96">
        <v>2.2400000000172673</v>
      </c>
      <c r="L222" s="99" t="s">
        <v>176</v>
      </c>
      <c r="M222" s="100">
        <v>3.4000000000000002E-2</v>
      </c>
      <c r="N222" s="100">
        <v>3.2700000000243312E-2</v>
      </c>
      <c r="O222" s="96">
        <v>25266.816225000002</v>
      </c>
      <c r="P222" s="98">
        <v>100.85</v>
      </c>
      <c r="Q222" s="86"/>
      <c r="R222" s="96">
        <v>25.481583294</v>
      </c>
      <c r="S222" s="97">
        <v>3.7738581163548536E-5</v>
      </c>
      <c r="T222" s="97">
        <v>2.1181189890248864E-4</v>
      </c>
      <c r="U222" s="97">
        <f>R222/'סכום נכסי הקרן'!$C$42</f>
        <v>4.1027918638334847E-5</v>
      </c>
    </row>
    <row r="223" spans="2:21" s="137" customFormat="1">
      <c r="B223" s="89" t="s">
        <v>827</v>
      </c>
      <c r="C223" s="86" t="s">
        <v>828</v>
      </c>
      <c r="D223" s="99" t="s">
        <v>132</v>
      </c>
      <c r="E223" s="99" t="s">
        <v>326</v>
      </c>
      <c r="F223" s="86" t="s">
        <v>594</v>
      </c>
      <c r="G223" s="99" t="s">
        <v>328</v>
      </c>
      <c r="H223" s="86" t="s">
        <v>595</v>
      </c>
      <c r="I223" s="86" t="s">
        <v>172</v>
      </c>
      <c r="J223" s="86"/>
      <c r="K223" s="96">
        <v>0.91000000000047765</v>
      </c>
      <c r="L223" s="99" t="s">
        <v>176</v>
      </c>
      <c r="M223" s="100">
        <v>1.7399999999999999E-2</v>
      </c>
      <c r="N223" s="100">
        <v>9.9000000000071635E-3</v>
      </c>
      <c r="O223" s="96">
        <v>165921.695947</v>
      </c>
      <c r="P223" s="98">
        <v>100.96</v>
      </c>
      <c r="Q223" s="86"/>
      <c r="R223" s="96">
        <v>167.514544212</v>
      </c>
      <c r="S223" s="97">
        <v>3.2239089097073798E-4</v>
      </c>
      <c r="T223" s="97">
        <v>1.3924399160739453E-3</v>
      </c>
      <c r="U223" s="97">
        <f>R223/'סכום נכסי הקרן'!$C$42</f>
        <v>2.6971530816477849E-4</v>
      </c>
    </row>
    <row r="224" spans="2:21" s="137" customFormat="1">
      <c r="B224" s="89" t="s">
        <v>829</v>
      </c>
      <c r="C224" s="86" t="s">
        <v>830</v>
      </c>
      <c r="D224" s="99" t="s">
        <v>132</v>
      </c>
      <c r="E224" s="99" t="s">
        <v>326</v>
      </c>
      <c r="F224" s="86" t="s">
        <v>831</v>
      </c>
      <c r="G224" s="99" t="s">
        <v>377</v>
      </c>
      <c r="H224" s="86" t="s">
        <v>595</v>
      </c>
      <c r="I224" s="86" t="s">
        <v>172</v>
      </c>
      <c r="J224" s="86"/>
      <c r="K224" s="96">
        <v>2.6500000000088257</v>
      </c>
      <c r="L224" s="99" t="s">
        <v>176</v>
      </c>
      <c r="M224" s="100">
        <v>6.7500000000000004E-2</v>
      </c>
      <c r="N224" s="100">
        <v>4.7100000000109443E-2</v>
      </c>
      <c r="O224" s="96">
        <v>134885.243002</v>
      </c>
      <c r="P224" s="98">
        <v>105</v>
      </c>
      <c r="Q224" s="86"/>
      <c r="R224" s="96">
        <v>141.62950519500001</v>
      </c>
      <c r="S224" s="97">
        <v>1.6865841410660762E-4</v>
      </c>
      <c r="T224" s="97">
        <v>1.1772743510422476E-3</v>
      </c>
      <c r="U224" s="97">
        <f>R224/'סכום נכסי הקרן'!$C$42</f>
        <v>2.2803778512837974E-4</v>
      </c>
    </row>
    <row r="225" spans="2:21" s="137" customFormat="1">
      <c r="B225" s="89" t="s">
        <v>832</v>
      </c>
      <c r="C225" s="86" t="s">
        <v>833</v>
      </c>
      <c r="D225" s="99" t="s">
        <v>132</v>
      </c>
      <c r="E225" s="99" t="s">
        <v>326</v>
      </c>
      <c r="F225" s="86" t="s">
        <v>547</v>
      </c>
      <c r="G225" s="99" t="s">
        <v>377</v>
      </c>
      <c r="H225" s="86" t="s">
        <v>595</v>
      </c>
      <c r="I225" s="86" t="s">
        <v>378</v>
      </c>
      <c r="J225" s="86"/>
      <c r="K225" s="96">
        <v>2.5700000007664534</v>
      </c>
      <c r="L225" s="99" t="s">
        <v>176</v>
      </c>
      <c r="M225" s="100">
        <v>5.74E-2</v>
      </c>
      <c r="N225" s="100">
        <v>2.5700000007664533E-2</v>
      </c>
      <c r="O225" s="96">
        <v>118.90194700000001</v>
      </c>
      <c r="P225" s="98">
        <v>109.73</v>
      </c>
      <c r="Q225" s="86"/>
      <c r="R225" s="96">
        <v>0.13047106999999999</v>
      </c>
      <c r="S225" s="97">
        <v>6.4198023828210067E-7</v>
      </c>
      <c r="T225" s="97">
        <v>1.0845215059712026E-6</v>
      </c>
      <c r="U225" s="97">
        <f>R225/'סכום נכסי הקרן'!$C$42</f>
        <v>2.1007157926002658E-7</v>
      </c>
    </row>
    <row r="226" spans="2:21" s="137" customFormat="1">
      <c r="B226" s="89" t="s">
        <v>834</v>
      </c>
      <c r="C226" s="86" t="s">
        <v>835</v>
      </c>
      <c r="D226" s="99" t="s">
        <v>132</v>
      </c>
      <c r="E226" s="99" t="s">
        <v>326</v>
      </c>
      <c r="F226" s="86" t="s">
        <v>547</v>
      </c>
      <c r="G226" s="99" t="s">
        <v>377</v>
      </c>
      <c r="H226" s="86" t="s">
        <v>595</v>
      </c>
      <c r="I226" s="86" t="s">
        <v>378</v>
      </c>
      <c r="J226" s="86"/>
      <c r="K226" s="96">
        <v>4.7399999998917206</v>
      </c>
      <c r="L226" s="99" t="s">
        <v>176</v>
      </c>
      <c r="M226" s="100">
        <v>5.6500000000000002E-2</v>
      </c>
      <c r="N226" s="100">
        <v>3.8499999999352677E-2</v>
      </c>
      <c r="O226" s="96">
        <v>15621.363000000001</v>
      </c>
      <c r="P226" s="98">
        <v>108.78</v>
      </c>
      <c r="Q226" s="86"/>
      <c r="R226" s="96">
        <v>16.992919365999999</v>
      </c>
      <c r="S226" s="97">
        <v>1.6816096185705845E-4</v>
      </c>
      <c r="T226" s="97">
        <v>1.412511333099478E-4</v>
      </c>
      <c r="U226" s="97">
        <f>R226/'סכום נכסי הקרן'!$C$42</f>
        <v>2.7360313726666833E-5</v>
      </c>
    </row>
    <row r="227" spans="2:21" s="137" customFormat="1">
      <c r="B227" s="89" t="s">
        <v>836</v>
      </c>
      <c r="C227" s="86" t="s">
        <v>837</v>
      </c>
      <c r="D227" s="99" t="s">
        <v>132</v>
      </c>
      <c r="E227" s="99" t="s">
        <v>326</v>
      </c>
      <c r="F227" s="86" t="s">
        <v>550</v>
      </c>
      <c r="G227" s="99" t="s">
        <v>377</v>
      </c>
      <c r="H227" s="86" t="s">
        <v>595</v>
      </c>
      <c r="I227" s="86" t="s">
        <v>378</v>
      </c>
      <c r="J227" s="86"/>
      <c r="K227" s="96">
        <v>3.5299999999920608</v>
      </c>
      <c r="L227" s="99" t="s">
        <v>176</v>
      </c>
      <c r="M227" s="100">
        <v>3.7000000000000005E-2</v>
      </c>
      <c r="N227" s="100">
        <v>2.4999999999875958E-2</v>
      </c>
      <c r="O227" s="96">
        <v>77292.386677000002</v>
      </c>
      <c r="P227" s="98">
        <v>104.3</v>
      </c>
      <c r="Q227" s="86"/>
      <c r="R227" s="96">
        <v>80.615959287999999</v>
      </c>
      <c r="S227" s="97">
        <v>3.41883671840575E-4</v>
      </c>
      <c r="T227" s="97">
        <v>6.7010825903654286E-4</v>
      </c>
      <c r="U227" s="97">
        <f>R227/'סכום נכסי הקרן'!$C$42</f>
        <v>1.2979982367885976E-4</v>
      </c>
    </row>
    <row r="228" spans="2:21" s="137" customFormat="1">
      <c r="B228" s="89" t="s">
        <v>838</v>
      </c>
      <c r="C228" s="86" t="s">
        <v>839</v>
      </c>
      <c r="D228" s="99" t="s">
        <v>132</v>
      </c>
      <c r="E228" s="99" t="s">
        <v>326</v>
      </c>
      <c r="F228" s="86" t="s">
        <v>840</v>
      </c>
      <c r="G228" s="99" t="s">
        <v>377</v>
      </c>
      <c r="H228" s="86" t="s">
        <v>595</v>
      </c>
      <c r="I228" s="86" t="s">
        <v>172</v>
      </c>
      <c r="J228" s="86"/>
      <c r="K228" s="96">
        <v>2.06</v>
      </c>
      <c r="L228" s="99" t="s">
        <v>176</v>
      </c>
      <c r="M228" s="100">
        <v>4.4500000000000005E-2</v>
      </c>
      <c r="N228" s="100">
        <v>4.540000000000001E-2</v>
      </c>
      <c r="O228" s="96">
        <v>0.3</v>
      </c>
      <c r="P228" s="98">
        <v>99.94</v>
      </c>
      <c r="Q228" s="86"/>
      <c r="R228" s="96">
        <v>2.9999999999999997E-4</v>
      </c>
      <c r="S228" s="97">
        <v>2.6795617634971608E-10</v>
      </c>
      <c r="T228" s="97">
        <v>2.4937057064938669E-9</v>
      </c>
      <c r="U228" s="97">
        <f>R228/'סכום נכסי הקרן'!$C$42</f>
        <v>4.8303025167194513E-10</v>
      </c>
    </row>
    <row r="229" spans="2:21" s="137" customFormat="1">
      <c r="B229" s="89" t="s">
        <v>841</v>
      </c>
      <c r="C229" s="86" t="s">
        <v>842</v>
      </c>
      <c r="D229" s="99" t="s">
        <v>132</v>
      </c>
      <c r="E229" s="99" t="s">
        <v>326</v>
      </c>
      <c r="F229" s="86" t="s">
        <v>843</v>
      </c>
      <c r="G229" s="99" t="s">
        <v>591</v>
      </c>
      <c r="H229" s="86" t="s">
        <v>595</v>
      </c>
      <c r="I229" s="86" t="s">
        <v>378</v>
      </c>
      <c r="J229" s="86"/>
      <c r="K229" s="96">
        <v>3.0899999999979291</v>
      </c>
      <c r="L229" s="99" t="s">
        <v>176</v>
      </c>
      <c r="M229" s="100">
        <v>2.9500000000000002E-2</v>
      </c>
      <c r="N229" s="100">
        <v>2.6699999999979285E-2</v>
      </c>
      <c r="O229" s="96">
        <v>239196.79434200001</v>
      </c>
      <c r="P229" s="98">
        <v>100.92</v>
      </c>
      <c r="Q229" s="86"/>
      <c r="R229" s="96">
        <v>241.39740484999999</v>
      </c>
      <c r="S229" s="97">
        <v>1.1148297245216503E-3</v>
      </c>
      <c r="T229" s="97">
        <v>2.0065802866908512E-3</v>
      </c>
      <c r="U229" s="97">
        <f>R229/'סכום נכסי הקרן'!$C$42</f>
        <v>3.8867416405883307E-4</v>
      </c>
    </row>
    <row r="230" spans="2:21" s="137" customFormat="1">
      <c r="B230" s="89" t="s">
        <v>844</v>
      </c>
      <c r="C230" s="86" t="s">
        <v>845</v>
      </c>
      <c r="D230" s="99" t="s">
        <v>132</v>
      </c>
      <c r="E230" s="99" t="s">
        <v>326</v>
      </c>
      <c r="F230" s="86" t="s">
        <v>565</v>
      </c>
      <c r="G230" s="99" t="s">
        <v>441</v>
      </c>
      <c r="H230" s="86" t="s">
        <v>595</v>
      </c>
      <c r="I230" s="86" t="s">
        <v>172</v>
      </c>
      <c r="J230" s="86"/>
      <c r="K230" s="96">
        <v>8.8600000000060302</v>
      </c>
      <c r="L230" s="99" t="s">
        <v>176</v>
      </c>
      <c r="M230" s="100">
        <v>3.4300000000000004E-2</v>
      </c>
      <c r="N230" s="100">
        <v>4.0600000000024832E-2</v>
      </c>
      <c r="O230" s="96">
        <v>356258.56551599992</v>
      </c>
      <c r="P230" s="98">
        <v>94.96</v>
      </c>
      <c r="Q230" s="86"/>
      <c r="R230" s="96">
        <v>338.30313378600005</v>
      </c>
      <c r="S230" s="97">
        <v>1.4032557330864973E-3</v>
      </c>
      <c r="T230" s="97">
        <v>2.8120948508230216E-3</v>
      </c>
      <c r="U230" s="97">
        <f>R230/'סכום נכסי הקרן'!$C$42</f>
        <v>5.4470215951353117E-4</v>
      </c>
    </row>
    <row r="231" spans="2:21" s="137" customFormat="1">
      <c r="B231" s="89" t="s">
        <v>846</v>
      </c>
      <c r="C231" s="86" t="s">
        <v>847</v>
      </c>
      <c r="D231" s="99" t="s">
        <v>132</v>
      </c>
      <c r="E231" s="99" t="s">
        <v>326</v>
      </c>
      <c r="F231" s="86" t="s">
        <v>624</v>
      </c>
      <c r="G231" s="99" t="s">
        <v>377</v>
      </c>
      <c r="H231" s="86" t="s">
        <v>595</v>
      </c>
      <c r="I231" s="86" t="s">
        <v>172</v>
      </c>
      <c r="J231" s="86"/>
      <c r="K231" s="96">
        <v>3.6099999928355233</v>
      </c>
      <c r="L231" s="99" t="s">
        <v>176</v>
      </c>
      <c r="M231" s="100">
        <v>7.0499999999999993E-2</v>
      </c>
      <c r="N231" s="100">
        <v>2.9799999943623794E-2</v>
      </c>
      <c r="O231" s="96">
        <v>147.944895</v>
      </c>
      <c r="P231" s="98">
        <v>115.1</v>
      </c>
      <c r="Q231" s="86"/>
      <c r="R231" s="96">
        <v>0.17028460200000001</v>
      </c>
      <c r="S231" s="97">
        <v>3.1994892327395329E-7</v>
      </c>
      <c r="T231" s="97">
        <v>1.4154656124514567E-6</v>
      </c>
      <c r="U231" s="97">
        <f>R231/'סכום נכסי הקרן'!$C$42</f>
        <v>2.7417538053305674E-7</v>
      </c>
    </row>
    <row r="232" spans="2:21" s="137" customFormat="1">
      <c r="B232" s="89" t="s">
        <v>848</v>
      </c>
      <c r="C232" s="86" t="s">
        <v>849</v>
      </c>
      <c r="D232" s="99" t="s">
        <v>132</v>
      </c>
      <c r="E232" s="99" t="s">
        <v>326</v>
      </c>
      <c r="F232" s="86" t="s">
        <v>627</v>
      </c>
      <c r="G232" s="99" t="s">
        <v>409</v>
      </c>
      <c r="H232" s="86" t="s">
        <v>595</v>
      </c>
      <c r="I232" s="86" t="s">
        <v>378</v>
      </c>
      <c r="J232" s="86"/>
      <c r="K232" s="96">
        <v>1.0000000565303939E-2</v>
      </c>
      <c r="L232" s="99" t="s">
        <v>176</v>
      </c>
      <c r="M232" s="100">
        <v>6.9900000000000004E-2</v>
      </c>
      <c r="N232" s="100">
        <v>1.0600000006342435E-2</v>
      </c>
      <c r="O232" s="96">
        <v>700.88282600000002</v>
      </c>
      <c r="P232" s="98">
        <v>103.48</v>
      </c>
      <c r="Q232" s="86"/>
      <c r="R232" s="96">
        <v>0.72527355900000001</v>
      </c>
      <c r="S232" s="97">
        <v>8.1917688296084369E-6</v>
      </c>
      <c r="T232" s="97">
        <v>6.0287293761580549E-6</v>
      </c>
      <c r="U232" s="97">
        <f>R232/'סכום נכסי הקרן'!$C$42</f>
        <v>1.1677635657825912E-6</v>
      </c>
    </row>
    <row r="233" spans="2:21" s="137" customFormat="1">
      <c r="B233" s="89" t="s">
        <v>850</v>
      </c>
      <c r="C233" s="86" t="s">
        <v>851</v>
      </c>
      <c r="D233" s="99" t="s">
        <v>132</v>
      </c>
      <c r="E233" s="99" t="s">
        <v>326</v>
      </c>
      <c r="F233" s="86" t="s">
        <v>627</v>
      </c>
      <c r="G233" s="99" t="s">
        <v>409</v>
      </c>
      <c r="H233" s="86" t="s">
        <v>595</v>
      </c>
      <c r="I233" s="86" t="s">
        <v>378</v>
      </c>
      <c r="J233" s="86"/>
      <c r="K233" s="96">
        <v>3.4800000000010494</v>
      </c>
      <c r="L233" s="99" t="s">
        <v>176</v>
      </c>
      <c r="M233" s="100">
        <v>4.1399999999999999E-2</v>
      </c>
      <c r="N233" s="100">
        <v>2.8700000000028841E-2</v>
      </c>
      <c r="O233" s="96">
        <v>179063.62413499999</v>
      </c>
      <c r="P233" s="98">
        <v>104.44</v>
      </c>
      <c r="Q233" s="96">
        <v>3.7066170519999999</v>
      </c>
      <c r="R233" s="96">
        <v>190.72066613499999</v>
      </c>
      <c r="S233" s="97">
        <v>2.4745911356077255E-4</v>
      </c>
      <c r="T233" s="97">
        <v>1.5853373782905369E-3</v>
      </c>
      <c r="U233" s="97">
        <f>R233/'סכום נכסי הקרן'!$C$42</f>
        <v>3.0707950454076689E-4</v>
      </c>
    </row>
    <row r="234" spans="2:21" s="137" customFormat="1">
      <c r="B234" s="89" t="s">
        <v>852</v>
      </c>
      <c r="C234" s="86" t="s">
        <v>853</v>
      </c>
      <c r="D234" s="99" t="s">
        <v>132</v>
      </c>
      <c r="E234" s="99" t="s">
        <v>326</v>
      </c>
      <c r="F234" s="86" t="s">
        <v>627</v>
      </c>
      <c r="G234" s="99" t="s">
        <v>409</v>
      </c>
      <c r="H234" s="86" t="s">
        <v>595</v>
      </c>
      <c r="I234" s="86" t="s">
        <v>378</v>
      </c>
      <c r="J234" s="86"/>
      <c r="K234" s="96">
        <v>6.1600000000002888</v>
      </c>
      <c r="L234" s="99" t="s">
        <v>176</v>
      </c>
      <c r="M234" s="100">
        <v>2.5000000000000001E-2</v>
      </c>
      <c r="N234" s="100">
        <v>4.4100000000002887E-2</v>
      </c>
      <c r="O234" s="96">
        <v>453524.13752500003</v>
      </c>
      <c r="P234" s="98">
        <v>89.15</v>
      </c>
      <c r="Q234" s="144">
        <v>10.7479007751654</v>
      </c>
      <c r="R234" s="96">
        <v>415.06468496799999</v>
      </c>
      <c r="S234" s="97">
        <v>7.3871445689867202E-4</v>
      </c>
      <c r="T234" s="97">
        <v>3.4501639115626028E-3</v>
      </c>
      <c r="U234" s="97">
        <f>R234/'סכום נכסי הקרן'!$C$42</f>
        <v>6.6829599746743228E-4</v>
      </c>
    </row>
    <row r="235" spans="2:21" s="137" customFormat="1">
      <c r="B235" s="89" t="s">
        <v>854</v>
      </c>
      <c r="C235" s="86" t="s">
        <v>855</v>
      </c>
      <c r="D235" s="99" t="s">
        <v>132</v>
      </c>
      <c r="E235" s="99" t="s">
        <v>326</v>
      </c>
      <c r="F235" s="86" t="s">
        <v>627</v>
      </c>
      <c r="G235" s="99" t="s">
        <v>409</v>
      </c>
      <c r="H235" s="86" t="s">
        <v>595</v>
      </c>
      <c r="I235" s="86" t="s">
        <v>378</v>
      </c>
      <c r="J235" s="86"/>
      <c r="K235" s="96">
        <v>4.7599999999931395</v>
      </c>
      <c r="L235" s="99" t="s">
        <v>176</v>
      </c>
      <c r="M235" s="100">
        <v>3.5499999999999997E-2</v>
      </c>
      <c r="N235" s="100">
        <v>3.6199999999921462E-2</v>
      </c>
      <c r="O235" s="96">
        <v>218150.48287400001</v>
      </c>
      <c r="P235" s="98">
        <v>99.78</v>
      </c>
      <c r="Q235" s="144">
        <v>3.8721710999455001</v>
      </c>
      <c r="R235" s="96">
        <v>221.54271322700001</v>
      </c>
      <c r="S235" s="97">
        <v>3.069800809896515E-4</v>
      </c>
      <c r="T235" s="97">
        <v>1.8415410940210142E-3</v>
      </c>
      <c r="U235" s="97">
        <f>R235/'סכום נכסי הקרן'!$C$42</f>
        <v>3.567061084204113E-4</v>
      </c>
    </row>
    <row r="236" spans="2:21" s="137" customFormat="1">
      <c r="B236" s="89" t="s">
        <v>856</v>
      </c>
      <c r="C236" s="86" t="s">
        <v>857</v>
      </c>
      <c r="D236" s="99" t="s">
        <v>132</v>
      </c>
      <c r="E236" s="99" t="s">
        <v>326</v>
      </c>
      <c r="F236" s="86" t="s">
        <v>858</v>
      </c>
      <c r="G236" s="99" t="s">
        <v>377</v>
      </c>
      <c r="H236" s="86" t="s">
        <v>595</v>
      </c>
      <c r="I236" s="86" t="s">
        <v>378</v>
      </c>
      <c r="J236" s="86"/>
      <c r="K236" s="96">
        <v>5.1699999999991713</v>
      </c>
      <c r="L236" s="99" t="s">
        <v>176</v>
      </c>
      <c r="M236" s="100">
        <v>3.9E-2</v>
      </c>
      <c r="N236" s="100">
        <v>4.7999999999975437E-2</v>
      </c>
      <c r="O236" s="96">
        <v>338914.14882</v>
      </c>
      <c r="P236" s="98">
        <v>96.11</v>
      </c>
      <c r="Q236" s="86"/>
      <c r="R236" s="96">
        <v>325.73038843099999</v>
      </c>
      <c r="S236" s="97">
        <v>8.0523212435553229E-4</v>
      </c>
      <c r="T236" s="97">
        <v>2.7075857613628289E-3</v>
      </c>
      <c r="U236" s="97">
        <f>R236/'סכום נכסי הקרן'!$C$42</f>
        <v>5.2445877167008796E-4</v>
      </c>
    </row>
    <row r="237" spans="2:21" s="137" customFormat="1">
      <c r="B237" s="89" t="s">
        <v>859</v>
      </c>
      <c r="C237" s="86" t="s">
        <v>860</v>
      </c>
      <c r="D237" s="99" t="s">
        <v>132</v>
      </c>
      <c r="E237" s="99" t="s">
        <v>326</v>
      </c>
      <c r="F237" s="86" t="s">
        <v>861</v>
      </c>
      <c r="G237" s="99" t="s">
        <v>409</v>
      </c>
      <c r="H237" s="86" t="s">
        <v>595</v>
      </c>
      <c r="I237" s="86" t="s">
        <v>378</v>
      </c>
      <c r="J237" s="86"/>
      <c r="K237" s="96">
        <v>1.9699999999952147</v>
      </c>
      <c r="L237" s="99" t="s">
        <v>176</v>
      </c>
      <c r="M237" s="100">
        <v>1.72E-2</v>
      </c>
      <c r="N237" s="100">
        <v>1.0599999999989364E-2</v>
      </c>
      <c r="O237" s="96">
        <v>278470.99650100002</v>
      </c>
      <c r="P237" s="98">
        <v>101.3</v>
      </c>
      <c r="Q237" s="86"/>
      <c r="R237" s="96">
        <v>282.09111945499995</v>
      </c>
      <c r="S237" s="97">
        <v>8.4981255333167326E-4</v>
      </c>
      <c r="T237" s="97">
        <v>2.3448407811205883E-3</v>
      </c>
      <c r="U237" s="97">
        <f>R237/'סכום נכסי הקרן'!$C$42</f>
        <v>4.5419514808256456E-4</v>
      </c>
    </row>
    <row r="238" spans="2:21" s="137" customFormat="1">
      <c r="B238" s="89" t="s">
        <v>862</v>
      </c>
      <c r="C238" s="86" t="s">
        <v>863</v>
      </c>
      <c r="D238" s="99" t="s">
        <v>132</v>
      </c>
      <c r="E238" s="99" t="s">
        <v>326</v>
      </c>
      <c r="F238" s="86" t="s">
        <v>861</v>
      </c>
      <c r="G238" s="99" t="s">
        <v>409</v>
      </c>
      <c r="H238" s="86" t="s">
        <v>595</v>
      </c>
      <c r="I238" s="86" t="s">
        <v>378</v>
      </c>
      <c r="J238" s="86"/>
      <c r="K238" s="96">
        <v>3.3499999999994783</v>
      </c>
      <c r="L238" s="99" t="s">
        <v>176</v>
      </c>
      <c r="M238" s="100">
        <v>2.1600000000000001E-2</v>
      </c>
      <c r="N238" s="100">
        <v>2.5000000000000005E-2</v>
      </c>
      <c r="O238" s="96">
        <v>193672.08476600001</v>
      </c>
      <c r="P238" s="98">
        <v>98.97</v>
      </c>
      <c r="Q238" s="86"/>
      <c r="R238" s="96">
        <v>191.67726222599998</v>
      </c>
      <c r="S238" s="97">
        <v>2.4390936493319548E-4</v>
      </c>
      <c r="T238" s="97">
        <v>1.5932889420603251E-3</v>
      </c>
      <c r="U238" s="97">
        <f>R238/'סכום נכסי הקרן'!$C$42</f>
        <v>3.0861972070938068E-4</v>
      </c>
    </row>
    <row r="239" spans="2:21" s="137" customFormat="1">
      <c r="B239" s="89" t="s">
        <v>864</v>
      </c>
      <c r="C239" s="86" t="s">
        <v>865</v>
      </c>
      <c r="D239" s="99" t="s">
        <v>132</v>
      </c>
      <c r="E239" s="99" t="s">
        <v>326</v>
      </c>
      <c r="F239" s="86" t="s">
        <v>808</v>
      </c>
      <c r="G239" s="99" t="s">
        <v>163</v>
      </c>
      <c r="H239" s="86" t="s">
        <v>595</v>
      </c>
      <c r="I239" s="86" t="s">
        <v>172</v>
      </c>
      <c r="J239" s="86"/>
      <c r="K239" s="96">
        <v>2.6700000000063024</v>
      </c>
      <c r="L239" s="99" t="s">
        <v>176</v>
      </c>
      <c r="M239" s="100">
        <v>2.4E-2</v>
      </c>
      <c r="N239" s="100">
        <v>2.6200000000092261E-2</v>
      </c>
      <c r="O239" s="96">
        <v>154392.23264999999</v>
      </c>
      <c r="P239" s="98">
        <v>99.69</v>
      </c>
      <c r="Q239" s="86"/>
      <c r="R239" s="96">
        <v>153.913616709</v>
      </c>
      <c r="S239" s="97">
        <v>3.9904740589039576E-4</v>
      </c>
      <c r="T239" s="97">
        <v>1.2793842143144771E-3</v>
      </c>
      <c r="U239" s="97">
        <f>R239/'סכום נכסי הקרן'!$C$42</f>
        <v>2.4781644338229191E-4</v>
      </c>
    </row>
    <row r="240" spans="2:21" s="137" customFormat="1">
      <c r="B240" s="89" t="s">
        <v>866</v>
      </c>
      <c r="C240" s="86" t="s">
        <v>867</v>
      </c>
      <c r="D240" s="99" t="s">
        <v>132</v>
      </c>
      <c r="E240" s="99" t="s">
        <v>326</v>
      </c>
      <c r="F240" s="86" t="s">
        <v>868</v>
      </c>
      <c r="G240" s="99" t="s">
        <v>377</v>
      </c>
      <c r="H240" s="86" t="s">
        <v>595</v>
      </c>
      <c r="I240" s="86" t="s">
        <v>378</v>
      </c>
      <c r="J240" s="86"/>
      <c r="K240" s="96">
        <v>1.5300000000003078</v>
      </c>
      <c r="L240" s="99" t="s">
        <v>176</v>
      </c>
      <c r="M240" s="100">
        <v>5.0999999999999997E-2</v>
      </c>
      <c r="N240" s="100">
        <v>3.0999999999991611E-2</v>
      </c>
      <c r="O240" s="96">
        <v>684934.33503700001</v>
      </c>
      <c r="P240" s="98">
        <v>104.4</v>
      </c>
      <c r="Q240" s="86"/>
      <c r="R240" s="96">
        <v>715.07142302599993</v>
      </c>
      <c r="S240" s="97">
        <v>8.512202013757535E-4</v>
      </c>
      <c r="T240" s="97">
        <v>5.9439256271687536E-3</v>
      </c>
      <c r="U240" s="97">
        <f>R240/'סכום נכסי הקרן'!$C$42</f>
        <v>1.1513370980922157E-3</v>
      </c>
    </row>
    <row r="241" spans="2:21" s="137" customFormat="1">
      <c r="B241" s="89" t="s">
        <v>869</v>
      </c>
      <c r="C241" s="86" t="s">
        <v>870</v>
      </c>
      <c r="D241" s="99" t="s">
        <v>132</v>
      </c>
      <c r="E241" s="99" t="s">
        <v>326</v>
      </c>
      <c r="F241" s="86" t="s">
        <v>871</v>
      </c>
      <c r="G241" s="99" t="s">
        <v>377</v>
      </c>
      <c r="H241" s="86" t="s">
        <v>595</v>
      </c>
      <c r="I241" s="86" t="s">
        <v>378</v>
      </c>
      <c r="J241" s="86"/>
      <c r="K241" s="96">
        <v>5.3600000001617429</v>
      </c>
      <c r="L241" s="99" t="s">
        <v>176</v>
      </c>
      <c r="M241" s="100">
        <v>2.6200000000000001E-2</v>
      </c>
      <c r="N241" s="100">
        <v>3.750000000758167E-2</v>
      </c>
      <c r="O241" s="96">
        <v>1034.6491570000001</v>
      </c>
      <c r="P241" s="98">
        <v>94.3</v>
      </c>
      <c r="Q241" s="144">
        <v>1.3553904535399999E-2</v>
      </c>
      <c r="R241" s="96">
        <v>0.98922801900000001</v>
      </c>
      <c r="S241" s="97">
        <v>4.0879388892839926E-6</v>
      </c>
      <c r="T241" s="97">
        <v>8.2228118533464127E-6</v>
      </c>
      <c r="U241" s="97">
        <f>R241/'סכום נכסי הקרן'!$C$42</f>
        <v>1.5927568632616992E-6</v>
      </c>
    </row>
    <row r="242" spans="2:21" s="137" customFormat="1">
      <c r="B242" s="89" t="s">
        <v>872</v>
      </c>
      <c r="C242" s="86" t="s">
        <v>873</v>
      </c>
      <c r="D242" s="99" t="s">
        <v>132</v>
      </c>
      <c r="E242" s="99" t="s">
        <v>326</v>
      </c>
      <c r="F242" s="86" t="s">
        <v>871</v>
      </c>
      <c r="G242" s="99" t="s">
        <v>377</v>
      </c>
      <c r="H242" s="86" t="s">
        <v>595</v>
      </c>
      <c r="I242" s="86" t="s">
        <v>378</v>
      </c>
      <c r="J242" s="86"/>
      <c r="K242" s="96">
        <v>3.5099999999987088</v>
      </c>
      <c r="L242" s="99" t="s">
        <v>176</v>
      </c>
      <c r="M242" s="100">
        <v>3.3500000000000002E-2</v>
      </c>
      <c r="N242" s="100">
        <v>2.440000000002367E-2</v>
      </c>
      <c r="O242" s="96">
        <v>178602.52396600001</v>
      </c>
      <c r="P242" s="98">
        <v>104.08</v>
      </c>
      <c r="Q242" s="86"/>
      <c r="R242" s="96">
        <v>185.88950702399998</v>
      </c>
      <c r="S242" s="97">
        <v>3.712992712284136E-4</v>
      </c>
      <c r="T242" s="97">
        <v>1.5451790814769353E-3</v>
      </c>
      <c r="U242" s="97">
        <f>R242/'סכום נכסי הקרן'!$C$42</f>
        <v>2.9930085120325508E-4</v>
      </c>
    </row>
    <row r="243" spans="2:21" s="137" customFormat="1">
      <c r="B243" s="89" t="s">
        <v>874</v>
      </c>
      <c r="C243" s="86" t="s">
        <v>875</v>
      </c>
      <c r="D243" s="99" t="s">
        <v>132</v>
      </c>
      <c r="E243" s="99" t="s">
        <v>326</v>
      </c>
      <c r="F243" s="86" t="s">
        <v>594</v>
      </c>
      <c r="G243" s="99" t="s">
        <v>328</v>
      </c>
      <c r="H243" s="86" t="s">
        <v>641</v>
      </c>
      <c r="I243" s="86" t="s">
        <v>172</v>
      </c>
      <c r="J243" s="86"/>
      <c r="K243" s="96">
        <v>1.6600000000261554</v>
      </c>
      <c r="L243" s="99" t="s">
        <v>176</v>
      </c>
      <c r="M243" s="100">
        <v>2.9100000000000001E-2</v>
      </c>
      <c r="N243" s="100">
        <v>1.5200000000342726E-2</v>
      </c>
      <c r="O243" s="96">
        <v>21602.81898</v>
      </c>
      <c r="P243" s="98">
        <v>102.65</v>
      </c>
      <c r="Q243" s="86"/>
      <c r="R243" s="96">
        <v>22.175292636999998</v>
      </c>
      <c r="S243" s="97">
        <v>2.2379847277473894E-4</v>
      </c>
      <c r="T243" s="97">
        <v>1.8432884597352776E-4</v>
      </c>
      <c r="U243" s="97">
        <f>R243/'סכום נכסי הקרן'!$C$42</f>
        <v>3.5704457277830472E-5</v>
      </c>
    </row>
    <row r="244" spans="2:21" s="137" customFormat="1">
      <c r="B244" s="89" t="s">
        <v>876</v>
      </c>
      <c r="C244" s="86" t="s">
        <v>877</v>
      </c>
      <c r="D244" s="99" t="s">
        <v>132</v>
      </c>
      <c r="E244" s="99" t="s">
        <v>326</v>
      </c>
      <c r="F244" s="86" t="s">
        <v>644</v>
      </c>
      <c r="G244" s="99" t="s">
        <v>377</v>
      </c>
      <c r="H244" s="86" t="s">
        <v>641</v>
      </c>
      <c r="I244" s="86" t="s">
        <v>172</v>
      </c>
      <c r="J244" s="86"/>
      <c r="K244" s="96">
        <v>1.91</v>
      </c>
      <c r="L244" s="99" t="s">
        <v>176</v>
      </c>
      <c r="M244" s="100">
        <v>0.05</v>
      </c>
      <c r="N244" s="100">
        <v>3.1799999999999995E-2</v>
      </c>
      <c r="O244" s="96">
        <v>0.5</v>
      </c>
      <c r="P244" s="98">
        <v>103.5</v>
      </c>
      <c r="Q244" s="86"/>
      <c r="R244" s="96">
        <v>5.2000000000000006E-4</v>
      </c>
      <c r="S244" s="97">
        <v>4.0816326530612243E-9</v>
      </c>
      <c r="T244" s="97">
        <v>4.3224232245893704E-9</v>
      </c>
      <c r="U244" s="97">
        <f>R244/'סכום נכסי הקרן'!$C$42</f>
        <v>8.3725243623137174E-10</v>
      </c>
    </row>
    <row r="245" spans="2:21" s="137" customFormat="1">
      <c r="B245" s="89" t="s">
        <v>878</v>
      </c>
      <c r="C245" s="86" t="s">
        <v>879</v>
      </c>
      <c r="D245" s="99" t="s">
        <v>132</v>
      </c>
      <c r="E245" s="99" t="s">
        <v>326</v>
      </c>
      <c r="F245" s="86" t="s">
        <v>644</v>
      </c>
      <c r="G245" s="99" t="s">
        <v>377</v>
      </c>
      <c r="H245" s="86" t="s">
        <v>641</v>
      </c>
      <c r="I245" s="86" t="s">
        <v>172</v>
      </c>
      <c r="J245" s="86"/>
      <c r="K245" s="96">
        <v>2.3199999868080656</v>
      </c>
      <c r="L245" s="99" t="s">
        <v>176</v>
      </c>
      <c r="M245" s="100">
        <v>4.6500000000000007E-2</v>
      </c>
      <c r="N245" s="100">
        <v>3.4999999917550408E-2</v>
      </c>
      <c r="O245" s="96">
        <v>59.037295999999998</v>
      </c>
      <c r="P245" s="98">
        <v>102.72</v>
      </c>
      <c r="Q245" s="86"/>
      <c r="R245" s="96">
        <v>6.0643114999999997E-2</v>
      </c>
      <c r="S245" s="97">
        <v>3.6671208187232134E-7</v>
      </c>
      <c r="T245" s="97">
        <v>5.0408693978354605E-7</v>
      </c>
      <c r="U245" s="97">
        <f>R245/'סכום נכסי הקרן'!$C$42</f>
        <v>9.7641530335402373E-8</v>
      </c>
    </row>
    <row r="246" spans="2:21" s="137" customFormat="1">
      <c r="B246" s="89" t="s">
        <v>880</v>
      </c>
      <c r="C246" s="86" t="s">
        <v>881</v>
      </c>
      <c r="D246" s="99" t="s">
        <v>132</v>
      </c>
      <c r="E246" s="99" t="s">
        <v>326</v>
      </c>
      <c r="F246" s="86" t="s">
        <v>882</v>
      </c>
      <c r="G246" s="99" t="s">
        <v>441</v>
      </c>
      <c r="H246" s="86" t="s">
        <v>641</v>
      </c>
      <c r="I246" s="86" t="s">
        <v>172</v>
      </c>
      <c r="J246" s="86"/>
      <c r="K246" s="96">
        <v>6.189999999995428</v>
      </c>
      <c r="L246" s="99" t="s">
        <v>176</v>
      </c>
      <c r="M246" s="100">
        <v>3.27E-2</v>
      </c>
      <c r="N246" s="100">
        <v>3.4899999999975069E-2</v>
      </c>
      <c r="O246" s="96">
        <v>97110.55601700001</v>
      </c>
      <c r="P246" s="98">
        <v>99.11</v>
      </c>
      <c r="Q246" s="86"/>
      <c r="R246" s="96">
        <v>96.246273676000001</v>
      </c>
      <c r="S246" s="97">
        <v>4.3547334536771308E-4</v>
      </c>
      <c r="T246" s="97">
        <v>8.0003293964870552E-4</v>
      </c>
      <c r="U246" s="97">
        <f>R246/'סכום נכסי הקרן'!$C$42</f>
        <v>1.5496620598735064E-4</v>
      </c>
    </row>
    <row r="247" spans="2:21" s="137" customFormat="1">
      <c r="B247" s="89" t="s">
        <v>883</v>
      </c>
      <c r="C247" s="86" t="s">
        <v>884</v>
      </c>
      <c r="D247" s="99" t="s">
        <v>132</v>
      </c>
      <c r="E247" s="99" t="s">
        <v>326</v>
      </c>
      <c r="F247" s="86" t="s">
        <v>885</v>
      </c>
      <c r="G247" s="99" t="s">
        <v>886</v>
      </c>
      <c r="H247" s="86" t="s">
        <v>669</v>
      </c>
      <c r="I247" s="86" t="s">
        <v>172</v>
      </c>
      <c r="J247" s="86"/>
      <c r="K247" s="96">
        <v>5.7800000000041134</v>
      </c>
      <c r="L247" s="99" t="s">
        <v>176</v>
      </c>
      <c r="M247" s="100">
        <v>4.4500000000000005E-2</v>
      </c>
      <c r="N247" s="100">
        <v>4.1400000000035277E-2</v>
      </c>
      <c r="O247" s="96">
        <v>333557.64789999998</v>
      </c>
      <c r="P247" s="98">
        <v>102.01</v>
      </c>
      <c r="Q247" s="86"/>
      <c r="R247" s="96">
        <v>340.26216032000002</v>
      </c>
      <c r="S247" s="97">
        <v>1.1208254297715053E-3</v>
      </c>
      <c r="T247" s="97">
        <v>2.8283789696463839E-3</v>
      </c>
      <c r="U247" s="97">
        <f>R247/'סכום נכסי הקרן'!$C$42</f>
        <v>5.4785638977936459E-4</v>
      </c>
    </row>
    <row r="248" spans="2:21" s="137" customFormat="1">
      <c r="B248" s="89" t="s">
        <v>887</v>
      </c>
      <c r="C248" s="86" t="s">
        <v>888</v>
      </c>
      <c r="D248" s="99" t="s">
        <v>132</v>
      </c>
      <c r="E248" s="99" t="s">
        <v>326</v>
      </c>
      <c r="F248" s="86" t="s">
        <v>889</v>
      </c>
      <c r="G248" s="99" t="s">
        <v>377</v>
      </c>
      <c r="H248" s="86" t="s">
        <v>669</v>
      </c>
      <c r="I248" s="86" t="s">
        <v>172</v>
      </c>
      <c r="J248" s="86"/>
      <c r="K248" s="96">
        <v>4.2499999999960663</v>
      </c>
      <c r="L248" s="99" t="s">
        <v>176</v>
      </c>
      <c r="M248" s="100">
        <v>4.2000000000000003E-2</v>
      </c>
      <c r="N248" s="100">
        <v>7.8499999999952788E-2</v>
      </c>
      <c r="O248" s="96">
        <v>290304.41936900001</v>
      </c>
      <c r="P248" s="98">
        <v>87.55</v>
      </c>
      <c r="Q248" s="86"/>
      <c r="R248" s="96">
        <v>254.16151595199997</v>
      </c>
      <c r="S248" s="97">
        <v>4.7571752488742748E-4</v>
      </c>
      <c r="T248" s="97">
        <v>2.1126800756687812E-3</v>
      </c>
      <c r="U248" s="97">
        <f>R248/'סכום נכסי הקרן'!$C$42</f>
        <v>4.0922567005205885E-4</v>
      </c>
    </row>
    <row r="249" spans="2:21" s="137" customFormat="1">
      <c r="B249" s="89" t="s">
        <v>890</v>
      </c>
      <c r="C249" s="86" t="s">
        <v>891</v>
      </c>
      <c r="D249" s="99" t="s">
        <v>132</v>
      </c>
      <c r="E249" s="99" t="s">
        <v>326</v>
      </c>
      <c r="F249" s="86" t="s">
        <v>889</v>
      </c>
      <c r="G249" s="99" t="s">
        <v>377</v>
      </c>
      <c r="H249" s="86" t="s">
        <v>669</v>
      </c>
      <c r="I249" s="86" t="s">
        <v>172</v>
      </c>
      <c r="J249" s="86"/>
      <c r="K249" s="96">
        <v>4.8899999999983201</v>
      </c>
      <c r="L249" s="99" t="s">
        <v>176</v>
      </c>
      <c r="M249" s="100">
        <v>3.2500000000000001E-2</v>
      </c>
      <c r="N249" s="100">
        <v>6.2299999999978393E-2</v>
      </c>
      <c r="O249" s="96">
        <v>472620.90086499997</v>
      </c>
      <c r="P249" s="98">
        <v>88.11</v>
      </c>
      <c r="Q249" s="86"/>
      <c r="R249" s="96">
        <v>416.42627582999995</v>
      </c>
      <c r="S249" s="97">
        <v>6.299604537554032E-4</v>
      </c>
      <c r="T249" s="97">
        <v>3.4614819345708666E-3</v>
      </c>
      <c r="U249" s="97">
        <f>R249/'סכום נכסי הקרן'!$C$42</f>
        <v>6.7048829605658572E-4</v>
      </c>
    </row>
    <row r="250" spans="2:21" s="137" customFormat="1">
      <c r="B250" s="89" t="s">
        <v>892</v>
      </c>
      <c r="C250" s="86" t="s">
        <v>893</v>
      </c>
      <c r="D250" s="99" t="s">
        <v>132</v>
      </c>
      <c r="E250" s="99" t="s">
        <v>326</v>
      </c>
      <c r="F250" s="86" t="s">
        <v>674</v>
      </c>
      <c r="G250" s="99" t="s">
        <v>591</v>
      </c>
      <c r="H250" s="86" t="s">
        <v>669</v>
      </c>
      <c r="I250" s="86" t="s">
        <v>172</v>
      </c>
      <c r="J250" s="86"/>
      <c r="K250" s="96">
        <v>1.4500000000004518</v>
      </c>
      <c r="L250" s="99" t="s">
        <v>176</v>
      </c>
      <c r="M250" s="100">
        <v>3.3000000000000002E-2</v>
      </c>
      <c r="N250" s="100">
        <v>3.2500000000022594E-2</v>
      </c>
      <c r="O250" s="96">
        <v>110042.780409</v>
      </c>
      <c r="P250" s="98">
        <v>100.55</v>
      </c>
      <c r="Q250" s="86"/>
      <c r="R250" s="96">
        <v>110.648011951</v>
      </c>
      <c r="S250" s="97">
        <v>2.4145471131033628E-4</v>
      </c>
      <c r="T250" s="97">
        <v>9.1974526271470104E-4</v>
      </c>
      <c r="U250" s="97">
        <f>R250/'סכום נכסי הקרן'!$C$42</f>
        <v>1.7815445686563975E-4</v>
      </c>
    </row>
    <row r="251" spans="2:21" s="137" customFormat="1">
      <c r="B251" s="89" t="s">
        <v>894</v>
      </c>
      <c r="C251" s="86" t="s">
        <v>895</v>
      </c>
      <c r="D251" s="99" t="s">
        <v>132</v>
      </c>
      <c r="E251" s="99" t="s">
        <v>326</v>
      </c>
      <c r="F251" s="86" t="s">
        <v>680</v>
      </c>
      <c r="G251" s="99" t="s">
        <v>492</v>
      </c>
      <c r="H251" s="86" t="s">
        <v>669</v>
      </c>
      <c r="I251" s="86" t="s">
        <v>378</v>
      </c>
      <c r="J251" s="86"/>
      <c r="K251" s="96">
        <v>1.9199999999967865</v>
      </c>
      <c r="L251" s="99" t="s">
        <v>176</v>
      </c>
      <c r="M251" s="100">
        <v>0.06</v>
      </c>
      <c r="N251" s="100">
        <v>2.1999999999993015E-2</v>
      </c>
      <c r="O251" s="96">
        <v>266570.591716</v>
      </c>
      <c r="P251" s="98">
        <v>107.39</v>
      </c>
      <c r="Q251" s="86"/>
      <c r="R251" s="96">
        <v>286.27014955099997</v>
      </c>
      <c r="S251" s="97">
        <v>6.4965948266777567E-4</v>
      </c>
      <c r="T251" s="97">
        <v>2.3795783517806045E-3</v>
      </c>
      <c r="U251" s="97">
        <f>R251/'סכום נכסי הקרן'!$C$42</f>
        <v>4.6092380794594964E-4</v>
      </c>
    </row>
    <row r="252" spans="2:21" s="137" customFormat="1">
      <c r="B252" s="89" t="s">
        <v>896</v>
      </c>
      <c r="C252" s="86" t="s">
        <v>897</v>
      </c>
      <c r="D252" s="99" t="s">
        <v>132</v>
      </c>
      <c r="E252" s="99" t="s">
        <v>326</v>
      </c>
      <c r="F252" s="86" t="s">
        <v>680</v>
      </c>
      <c r="G252" s="99" t="s">
        <v>492</v>
      </c>
      <c r="H252" s="86" t="s">
        <v>669</v>
      </c>
      <c r="I252" s="86" t="s">
        <v>378</v>
      </c>
      <c r="J252" s="86"/>
      <c r="K252" s="96">
        <v>3.4699999996345099</v>
      </c>
      <c r="L252" s="99" t="s">
        <v>176</v>
      </c>
      <c r="M252" s="100">
        <v>5.9000000000000004E-2</v>
      </c>
      <c r="N252" s="100">
        <v>3.2899999997926754E-2</v>
      </c>
      <c r="O252" s="96">
        <v>4280.5543180000004</v>
      </c>
      <c r="P252" s="98">
        <v>109.3</v>
      </c>
      <c r="Q252" s="86"/>
      <c r="R252" s="96">
        <v>4.6786458929999997</v>
      </c>
      <c r="S252" s="97">
        <v>4.8131322101897009E-6</v>
      </c>
      <c r="T252" s="97">
        <v>3.8890553206793981E-5</v>
      </c>
      <c r="U252" s="97">
        <f>R252/'סכום נכסי הקרן'!$C$42</f>
        <v>7.5330916772656745E-6</v>
      </c>
    </row>
    <row r="253" spans="2:21" s="137" customFormat="1">
      <c r="B253" s="89" t="s">
        <v>898</v>
      </c>
      <c r="C253" s="86" t="s">
        <v>899</v>
      </c>
      <c r="D253" s="99" t="s">
        <v>132</v>
      </c>
      <c r="E253" s="99" t="s">
        <v>326</v>
      </c>
      <c r="F253" s="86" t="s">
        <v>683</v>
      </c>
      <c r="G253" s="99" t="s">
        <v>377</v>
      </c>
      <c r="H253" s="86" t="s">
        <v>669</v>
      </c>
      <c r="I253" s="86" t="s">
        <v>378</v>
      </c>
      <c r="J253" s="86"/>
      <c r="K253" s="96">
        <v>3.9000002465124646</v>
      </c>
      <c r="L253" s="99" t="s">
        <v>176</v>
      </c>
      <c r="M253" s="100">
        <v>6.9000000000000006E-2</v>
      </c>
      <c r="N253" s="100">
        <v>0.11090000714886149</v>
      </c>
      <c r="O253" s="96">
        <v>2.3313449999999998</v>
      </c>
      <c r="P253" s="98">
        <v>87</v>
      </c>
      <c r="Q253" s="86"/>
      <c r="R253" s="96">
        <v>2.0282949999999998E-3</v>
      </c>
      <c r="S253" s="97">
        <v>3.5240061007223819E-9</v>
      </c>
      <c r="T253" s="97">
        <v>1.6859902719843259E-8</v>
      </c>
      <c r="U253" s="97">
        <f>R253/'סכום נכסי הקרן'!$C$42</f>
        <v>3.2657594810498265E-9</v>
      </c>
    </row>
    <row r="254" spans="2:21" s="137" customFormat="1">
      <c r="B254" s="89" t="s">
        <v>900</v>
      </c>
      <c r="C254" s="86" t="s">
        <v>901</v>
      </c>
      <c r="D254" s="99" t="s">
        <v>132</v>
      </c>
      <c r="E254" s="99" t="s">
        <v>326</v>
      </c>
      <c r="F254" s="86" t="s">
        <v>902</v>
      </c>
      <c r="G254" s="99" t="s">
        <v>377</v>
      </c>
      <c r="H254" s="86" t="s">
        <v>669</v>
      </c>
      <c r="I254" s="86" t="s">
        <v>172</v>
      </c>
      <c r="J254" s="86"/>
      <c r="K254" s="96">
        <v>3.6500000000080521</v>
      </c>
      <c r="L254" s="99" t="s">
        <v>176</v>
      </c>
      <c r="M254" s="100">
        <v>4.5999999999999999E-2</v>
      </c>
      <c r="N254" s="100">
        <v>0.1151000000002152</v>
      </c>
      <c r="O254" s="96">
        <v>171086.54428100001</v>
      </c>
      <c r="P254" s="98">
        <v>79.849999999999994</v>
      </c>
      <c r="Q254" s="86"/>
      <c r="R254" s="96">
        <v>136.61260570600001</v>
      </c>
      <c r="S254" s="97">
        <v>6.7623140032015811E-4</v>
      </c>
      <c r="T254" s="97">
        <v>1.1355721147601628E-3</v>
      </c>
      <c r="U254" s="97">
        <f>R254/'סכום נכסי הקרן'!$C$42</f>
        <v>2.1996007105243133E-4</v>
      </c>
    </row>
    <row r="255" spans="2:21" s="137" customFormat="1">
      <c r="B255" s="89" t="s">
        <v>903</v>
      </c>
      <c r="C255" s="86" t="s">
        <v>904</v>
      </c>
      <c r="D255" s="99" t="s">
        <v>132</v>
      </c>
      <c r="E255" s="99" t="s">
        <v>326</v>
      </c>
      <c r="F255" s="86" t="s">
        <v>905</v>
      </c>
      <c r="G255" s="99" t="s">
        <v>591</v>
      </c>
      <c r="H255" s="86" t="s">
        <v>906</v>
      </c>
      <c r="I255" s="86" t="s">
        <v>378</v>
      </c>
      <c r="J255" s="86"/>
      <c r="K255" s="96">
        <v>1.2199999999982354</v>
      </c>
      <c r="L255" s="99" t="s">
        <v>176</v>
      </c>
      <c r="M255" s="100">
        <v>4.7E-2</v>
      </c>
      <c r="N255" s="100">
        <v>3.4000000000308853E-2</v>
      </c>
      <c r="O255" s="96">
        <v>44441.042028000003</v>
      </c>
      <c r="P255" s="98">
        <v>102</v>
      </c>
      <c r="Q255" s="86"/>
      <c r="R255" s="96">
        <v>45.329861363999989</v>
      </c>
      <c r="S255" s="97">
        <v>6.7246879884514819E-4</v>
      </c>
      <c r="T255" s="97">
        <v>3.7679777985994214E-4</v>
      </c>
      <c r="U255" s="97">
        <f>R255/'סכום נכסי הקרן'!$C$42</f>
        <v>7.2985647809690988E-5</v>
      </c>
    </row>
    <row r="256" spans="2:21" s="137" customFormat="1"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96"/>
      <c r="P256" s="98"/>
      <c r="Q256" s="86"/>
      <c r="R256" s="86"/>
      <c r="S256" s="86"/>
      <c r="T256" s="97"/>
      <c r="U256" s="86"/>
    </row>
    <row r="257" spans="2:21" s="137" customFormat="1">
      <c r="B257" s="104" t="s">
        <v>50</v>
      </c>
      <c r="C257" s="84"/>
      <c r="D257" s="84"/>
      <c r="E257" s="84"/>
      <c r="F257" s="84"/>
      <c r="G257" s="84"/>
      <c r="H257" s="84"/>
      <c r="I257" s="84"/>
      <c r="J257" s="84"/>
      <c r="K257" s="93">
        <v>4.3532895762390664</v>
      </c>
      <c r="L257" s="84"/>
      <c r="M257" s="84"/>
      <c r="N257" s="106">
        <v>5.8391323245382376E-2</v>
      </c>
      <c r="O257" s="93"/>
      <c r="P257" s="95"/>
      <c r="Q257" s="84"/>
      <c r="R257" s="93">
        <v>3532.3890374549997</v>
      </c>
      <c r="S257" s="84"/>
      <c r="T257" s="94">
        <v>2.9362462334193037E-2</v>
      </c>
      <c r="U257" s="94">
        <f>R257/'סכום נכסי הקרן'!$C$42</f>
        <v>5.6875025525503619E-3</v>
      </c>
    </row>
    <row r="258" spans="2:21" s="137" customFormat="1">
      <c r="B258" s="89" t="s">
        <v>907</v>
      </c>
      <c r="C258" s="86" t="s">
        <v>908</v>
      </c>
      <c r="D258" s="99" t="s">
        <v>132</v>
      </c>
      <c r="E258" s="99" t="s">
        <v>326</v>
      </c>
      <c r="F258" s="86" t="s">
        <v>909</v>
      </c>
      <c r="G258" s="99" t="s">
        <v>886</v>
      </c>
      <c r="H258" s="86" t="s">
        <v>392</v>
      </c>
      <c r="I258" s="86" t="s">
        <v>378</v>
      </c>
      <c r="J258" s="86"/>
      <c r="K258" s="96">
        <v>3.4999999999996718</v>
      </c>
      <c r="L258" s="99" t="s">
        <v>176</v>
      </c>
      <c r="M258" s="100">
        <v>3.49E-2</v>
      </c>
      <c r="N258" s="100">
        <v>4.859999999999462E-2</v>
      </c>
      <c r="O258" s="96">
        <v>1524904.9292270001</v>
      </c>
      <c r="P258" s="98">
        <v>99.95</v>
      </c>
      <c r="Q258" s="86"/>
      <c r="R258" s="96">
        <v>1524.1424408370001</v>
      </c>
      <c r="S258" s="97">
        <v>7.1695461339156606E-4</v>
      </c>
      <c r="T258" s="97">
        <v>1.2669209007415728E-2</v>
      </c>
      <c r="U258" s="97">
        <f>R258/'סכום נכסי הקרן'!$C$42</f>
        <v>2.45402302260463E-3</v>
      </c>
    </row>
    <row r="259" spans="2:21" s="137" customFormat="1">
      <c r="B259" s="89" t="s">
        <v>910</v>
      </c>
      <c r="C259" s="86" t="s">
        <v>911</v>
      </c>
      <c r="D259" s="99" t="s">
        <v>132</v>
      </c>
      <c r="E259" s="99" t="s">
        <v>326</v>
      </c>
      <c r="F259" s="86" t="s">
        <v>912</v>
      </c>
      <c r="G259" s="99" t="s">
        <v>886</v>
      </c>
      <c r="H259" s="86" t="s">
        <v>595</v>
      </c>
      <c r="I259" s="86" t="s">
        <v>172</v>
      </c>
      <c r="J259" s="86"/>
      <c r="K259" s="96">
        <v>5.160000000018484</v>
      </c>
      <c r="L259" s="99" t="s">
        <v>176</v>
      </c>
      <c r="M259" s="100">
        <v>4.6900000000000004E-2</v>
      </c>
      <c r="N259" s="100">
        <v>6.7200000000244356E-2</v>
      </c>
      <c r="O259" s="96">
        <v>130430.310012</v>
      </c>
      <c r="P259" s="98">
        <v>97.89</v>
      </c>
      <c r="Q259" s="86"/>
      <c r="R259" s="96">
        <v>127.67823640399999</v>
      </c>
      <c r="S259" s="97">
        <v>5.8096303433869015E-5</v>
      </c>
      <c r="T259" s="97">
        <v>1.0613064890524259E-3</v>
      </c>
      <c r="U259" s="97">
        <f>R259/'סכום נכסי הקרן'!$C$42</f>
        <v>2.0557483554418075E-4</v>
      </c>
    </row>
    <row r="260" spans="2:21" s="137" customFormat="1">
      <c r="B260" s="89" t="s">
        <v>913</v>
      </c>
      <c r="C260" s="86" t="s">
        <v>914</v>
      </c>
      <c r="D260" s="99" t="s">
        <v>132</v>
      </c>
      <c r="E260" s="99" t="s">
        <v>326</v>
      </c>
      <c r="F260" s="86" t="s">
        <v>912</v>
      </c>
      <c r="G260" s="99" t="s">
        <v>886</v>
      </c>
      <c r="H260" s="86" t="s">
        <v>595</v>
      </c>
      <c r="I260" s="86" t="s">
        <v>172</v>
      </c>
      <c r="J260" s="86"/>
      <c r="K260" s="96">
        <v>5.2599999999984366</v>
      </c>
      <c r="L260" s="99" t="s">
        <v>176</v>
      </c>
      <c r="M260" s="100">
        <v>4.6900000000000004E-2</v>
      </c>
      <c r="N260" s="100">
        <v>6.7199999999983273E-2</v>
      </c>
      <c r="O260" s="96">
        <v>1660890.5701980002</v>
      </c>
      <c r="P260" s="98">
        <v>99.46</v>
      </c>
      <c r="Q260" s="86"/>
      <c r="R260" s="96">
        <v>1651.9217649330003</v>
      </c>
      <c r="S260" s="97">
        <v>8.8629518646658669E-4</v>
      </c>
      <c r="T260" s="97">
        <v>1.3731355772982812E-2</v>
      </c>
      <c r="U260" s="97">
        <f>R260/'סכום נכסי הקרן'!$C$42</f>
        <v>2.6597606195265032E-3</v>
      </c>
    </row>
    <row r="261" spans="2:21" s="137" customFormat="1">
      <c r="B261" s="89" t="s">
        <v>915</v>
      </c>
      <c r="C261" s="86" t="s">
        <v>916</v>
      </c>
      <c r="D261" s="99" t="s">
        <v>132</v>
      </c>
      <c r="E261" s="99" t="s">
        <v>326</v>
      </c>
      <c r="F261" s="86" t="s">
        <v>680</v>
      </c>
      <c r="G261" s="99" t="s">
        <v>492</v>
      </c>
      <c r="H261" s="86" t="s">
        <v>669</v>
      </c>
      <c r="I261" s="86" t="s">
        <v>378</v>
      </c>
      <c r="J261" s="86"/>
      <c r="K261" s="96">
        <v>3.0399999999945768</v>
      </c>
      <c r="L261" s="99" t="s">
        <v>176</v>
      </c>
      <c r="M261" s="100">
        <v>6.7000000000000004E-2</v>
      </c>
      <c r="N261" s="100">
        <v>5.509999999989898E-2</v>
      </c>
      <c r="O261" s="96">
        <v>227871.83064</v>
      </c>
      <c r="P261" s="98">
        <v>100.34</v>
      </c>
      <c r="Q261" s="86"/>
      <c r="R261" s="96">
        <v>228.64659528099997</v>
      </c>
      <c r="S261" s="97">
        <v>1.8921564252007603E-4</v>
      </c>
      <c r="T261" s="97">
        <v>1.9005910647420779E-3</v>
      </c>
      <c r="U261" s="97">
        <f>R261/'סכום נכסי הקרן'!$C$42</f>
        <v>3.6814407487504935E-4</v>
      </c>
    </row>
    <row r="262" spans="2:21" s="137" customFormat="1">
      <c r="B262" s="139"/>
    </row>
    <row r="263" spans="2:21" s="137" customFormat="1">
      <c r="B263" s="139"/>
    </row>
    <row r="264" spans="2:21" s="137" customFormat="1">
      <c r="B264" s="139"/>
    </row>
    <row r="265" spans="2:21" s="137" customFormat="1">
      <c r="B265" s="140" t="s">
        <v>265</v>
      </c>
      <c r="C265" s="138"/>
      <c r="D265" s="138"/>
      <c r="E265" s="138"/>
      <c r="F265" s="138"/>
      <c r="G265" s="138"/>
      <c r="H265" s="138"/>
      <c r="I265" s="138"/>
      <c r="J265" s="138"/>
      <c r="K265" s="138"/>
    </row>
    <row r="266" spans="2:21" s="137" customFormat="1">
      <c r="B266" s="140" t="s">
        <v>123</v>
      </c>
      <c r="C266" s="138"/>
      <c r="D266" s="138"/>
      <c r="E266" s="138"/>
      <c r="F266" s="138"/>
      <c r="G266" s="138"/>
      <c r="H266" s="138"/>
      <c r="I266" s="138"/>
      <c r="J266" s="138"/>
      <c r="K266" s="138"/>
    </row>
    <row r="267" spans="2:21" s="137" customFormat="1">
      <c r="B267" s="140" t="s">
        <v>248</v>
      </c>
      <c r="C267" s="138"/>
      <c r="D267" s="138"/>
      <c r="E267" s="138"/>
      <c r="F267" s="138"/>
      <c r="G267" s="138"/>
      <c r="H267" s="138"/>
      <c r="I267" s="138"/>
      <c r="J267" s="138"/>
      <c r="K267" s="138"/>
    </row>
    <row r="268" spans="2:21" s="137" customFormat="1">
      <c r="B268" s="140" t="s">
        <v>256</v>
      </c>
      <c r="C268" s="138"/>
      <c r="D268" s="138"/>
      <c r="E268" s="138"/>
      <c r="F268" s="138"/>
      <c r="G268" s="138"/>
      <c r="H268" s="138"/>
      <c r="I268" s="138"/>
      <c r="J268" s="138"/>
      <c r="K268" s="138"/>
    </row>
    <row r="269" spans="2:21" s="137" customFormat="1">
      <c r="B269" s="160" t="s">
        <v>261</v>
      </c>
      <c r="C269" s="160"/>
      <c r="D269" s="160"/>
      <c r="E269" s="160"/>
      <c r="F269" s="160"/>
      <c r="G269" s="160"/>
      <c r="H269" s="160"/>
      <c r="I269" s="160"/>
      <c r="J269" s="160"/>
      <c r="K269" s="160"/>
    </row>
    <row r="270" spans="2:21" s="137" customFormat="1">
      <c r="B270" s="139"/>
    </row>
    <row r="271" spans="2:21" s="137" customFormat="1">
      <c r="B271" s="139"/>
    </row>
    <row r="272" spans="2:21" s="137" customFormat="1">
      <c r="B272" s="139"/>
    </row>
    <row r="273" spans="2:2" s="137" customFormat="1">
      <c r="B273" s="139"/>
    </row>
    <row r="274" spans="2:2" s="137" customFormat="1">
      <c r="B274" s="139"/>
    </row>
    <row r="275" spans="2:2" s="137" customFormat="1">
      <c r="B275" s="139"/>
    </row>
    <row r="276" spans="2:2" s="137" customFormat="1">
      <c r="B276" s="139"/>
    </row>
    <row r="277" spans="2:2" s="137" customFormat="1">
      <c r="B277" s="139"/>
    </row>
    <row r="278" spans="2:2" s="137" customFormat="1">
      <c r="B278" s="139"/>
    </row>
    <row r="279" spans="2:2" s="137" customFormat="1">
      <c r="B279" s="139"/>
    </row>
    <row r="280" spans="2:2" s="137" customFormat="1">
      <c r="B280" s="139"/>
    </row>
    <row r="281" spans="2:2" s="137" customFormat="1">
      <c r="B281" s="139"/>
    </row>
    <row r="282" spans="2:2" s="137" customFormat="1">
      <c r="B282" s="139"/>
    </row>
    <row r="283" spans="2:2" s="137" customFormat="1">
      <c r="B283" s="139"/>
    </row>
    <row r="284" spans="2:2" s="137" customFormat="1">
      <c r="B284" s="139"/>
    </row>
    <row r="285" spans="2:2" s="137" customFormat="1">
      <c r="B285" s="139"/>
    </row>
    <row r="286" spans="2:2" s="137" customFormat="1">
      <c r="B286" s="139"/>
    </row>
    <row r="287" spans="2:2" s="137" customFormat="1">
      <c r="B287" s="139"/>
    </row>
    <row r="288" spans="2:2" s="137" customFormat="1">
      <c r="B288" s="139"/>
    </row>
    <row r="289" spans="2:2" s="137" customFormat="1">
      <c r="B289" s="139"/>
    </row>
    <row r="290" spans="2:2" s="137" customFormat="1">
      <c r="B290" s="139"/>
    </row>
    <row r="291" spans="2:2" s="137" customFormat="1">
      <c r="B291" s="139"/>
    </row>
    <row r="292" spans="2:2" s="137" customFormat="1">
      <c r="B292" s="139"/>
    </row>
    <row r="293" spans="2:2" s="137" customFormat="1">
      <c r="B293" s="139"/>
    </row>
    <row r="294" spans="2:2" s="137" customFormat="1">
      <c r="B294" s="139"/>
    </row>
    <row r="295" spans="2:2" s="137" customFormat="1">
      <c r="B295" s="139"/>
    </row>
    <row r="296" spans="2:2" s="137" customFormat="1">
      <c r="B296" s="139"/>
    </row>
    <row r="297" spans="2:2" s="137" customFormat="1">
      <c r="B297" s="139"/>
    </row>
    <row r="298" spans="2:2" s="137" customFormat="1">
      <c r="B298" s="139"/>
    </row>
    <row r="299" spans="2:2" s="137" customFormat="1">
      <c r="B299" s="139"/>
    </row>
    <row r="300" spans="2:2" s="137" customFormat="1">
      <c r="B300" s="139"/>
    </row>
    <row r="301" spans="2:2" s="137" customFormat="1">
      <c r="B301" s="139"/>
    </row>
    <row r="302" spans="2:2" s="137" customFormat="1">
      <c r="B302" s="139"/>
    </row>
    <row r="303" spans="2:2" s="137" customFormat="1">
      <c r="B303" s="139"/>
    </row>
    <row r="304" spans="2:2" s="137" customFormat="1">
      <c r="B304" s="139"/>
    </row>
    <row r="305" spans="2:2" s="137" customFormat="1">
      <c r="B305" s="139"/>
    </row>
    <row r="306" spans="2:2" s="137" customFormat="1">
      <c r="B306" s="139"/>
    </row>
    <row r="307" spans="2:2" s="137" customFormat="1">
      <c r="B307" s="139"/>
    </row>
    <row r="308" spans="2:2" s="137" customFormat="1">
      <c r="B308" s="139"/>
    </row>
    <row r="309" spans="2:2" s="137" customFormat="1">
      <c r="B309" s="139"/>
    </row>
    <row r="310" spans="2:2" s="137" customFormat="1">
      <c r="B310" s="139"/>
    </row>
    <row r="311" spans="2:2" s="137" customFormat="1">
      <c r="B311" s="139"/>
    </row>
    <row r="312" spans="2:2" s="137" customFormat="1">
      <c r="B312" s="139"/>
    </row>
    <row r="313" spans="2:2" s="137" customFormat="1">
      <c r="B313" s="139"/>
    </row>
    <row r="314" spans="2:2" s="137" customFormat="1">
      <c r="B314" s="139"/>
    </row>
    <row r="315" spans="2:2" s="137" customFormat="1">
      <c r="B315" s="139"/>
    </row>
    <row r="316" spans="2:2" s="137" customFormat="1">
      <c r="B316" s="139"/>
    </row>
    <row r="317" spans="2:2" s="137" customFormat="1">
      <c r="B317" s="139"/>
    </row>
    <row r="318" spans="2:2" s="137" customFormat="1">
      <c r="B318" s="139"/>
    </row>
    <row r="319" spans="2:2" s="137" customFormat="1">
      <c r="B319" s="139"/>
    </row>
    <row r="320" spans="2:2" s="137" customFormat="1">
      <c r="B320" s="139"/>
    </row>
    <row r="321" spans="2:2" s="137" customFormat="1">
      <c r="B321" s="139"/>
    </row>
    <row r="322" spans="2:2" s="137" customFormat="1">
      <c r="B322" s="139"/>
    </row>
    <row r="323" spans="2:2" s="137" customFormat="1">
      <c r="B323" s="139"/>
    </row>
    <row r="324" spans="2:2" s="137" customFormat="1">
      <c r="B324" s="139"/>
    </row>
    <row r="325" spans="2:2" s="137" customFormat="1">
      <c r="B325" s="139"/>
    </row>
    <row r="326" spans="2:2" s="137" customFormat="1">
      <c r="B326" s="139"/>
    </row>
    <row r="327" spans="2:2" s="137" customFormat="1">
      <c r="B327" s="139"/>
    </row>
    <row r="328" spans="2:2" s="137" customFormat="1">
      <c r="B328" s="139"/>
    </row>
    <row r="329" spans="2:2" s="137" customFormat="1">
      <c r="B329" s="139"/>
    </row>
    <row r="330" spans="2:2" s="137" customFormat="1">
      <c r="B330" s="139"/>
    </row>
    <row r="331" spans="2:2" s="137" customFormat="1">
      <c r="B331" s="139"/>
    </row>
    <row r="332" spans="2:2" s="137" customFormat="1">
      <c r="B332" s="139"/>
    </row>
    <row r="333" spans="2:2" s="137" customFormat="1">
      <c r="B333" s="139"/>
    </row>
    <row r="334" spans="2:2" s="137" customFormat="1">
      <c r="B334" s="139"/>
    </row>
    <row r="335" spans="2:2" s="137" customFormat="1">
      <c r="B335" s="139"/>
    </row>
    <row r="336" spans="2:2" s="137" customFormat="1">
      <c r="B336" s="139"/>
    </row>
    <row r="337" spans="2:2" s="137" customFormat="1">
      <c r="B337" s="139"/>
    </row>
    <row r="338" spans="2:2" s="137" customFormat="1">
      <c r="B338" s="139"/>
    </row>
    <row r="339" spans="2:2" s="137" customFormat="1">
      <c r="B339" s="139"/>
    </row>
    <row r="340" spans="2:2" s="137" customFormat="1">
      <c r="B340" s="139"/>
    </row>
    <row r="341" spans="2:2" s="137" customFormat="1">
      <c r="B341" s="139"/>
    </row>
    <row r="342" spans="2:2" s="137" customFormat="1">
      <c r="B342" s="139"/>
    </row>
    <row r="343" spans="2:2" s="137" customFormat="1">
      <c r="B343" s="139"/>
    </row>
    <row r="344" spans="2:2" s="137" customFormat="1">
      <c r="B344" s="139"/>
    </row>
    <row r="345" spans="2:2" s="137" customFormat="1">
      <c r="B345" s="139"/>
    </row>
    <row r="346" spans="2:2" s="137" customFormat="1">
      <c r="B346" s="139"/>
    </row>
    <row r="347" spans="2:2" s="137" customFormat="1">
      <c r="B347" s="139"/>
    </row>
    <row r="348" spans="2:2" s="137" customFormat="1">
      <c r="B348" s="139"/>
    </row>
    <row r="349" spans="2:2" s="137" customFormat="1">
      <c r="B349" s="139"/>
    </row>
    <row r="350" spans="2:2" s="137" customFormat="1">
      <c r="B350" s="139"/>
    </row>
    <row r="351" spans="2:2" s="137" customFormat="1">
      <c r="B351" s="139"/>
    </row>
    <row r="352" spans="2:2" s="137" customFormat="1">
      <c r="B352" s="139"/>
    </row>
    <row r="353" spans="2:2" s="137" customFormat="1">
      <c r="B353" s="139"/>
    </row>
    <row r="354" spans="2:2" s="137" customFormat="1">
      <c r="B354" s="139"/>
    </row>
    <row r="355" spans="2:2" s="137" customFormat="1">
      <c r="B355" s="139"/>
    </row>
    <row r="356" spans="2:2" s="137" customFormat="1">
      <c r="B356" s="139"/>
    </row>
    <row r="357" spans="2:2" s="137" customFormat="1">
      <c r="B357" s="139"/>
    </row>
    <row r="358" spans="2:2" s="137" customFormat="1">
      <c r="B358" s="139"/>
    </row>
    <row r="359" spans="2:2" s="137" customFormat="1">
      <c r="B359" s="139"/>
    </row>
    <row r="360" spans="2:2" s="137" customFormat="1">
      <c r="B360" s="139"/>
    </row>
    <row r="361" spans="2:2" s="137" customFormat="1">
      <c r="B361" s="139"/>
    </row>
    <row r="362" spans="2:2" s="137" customFormat="1">
      <c r="B362" s="139"/>
    </row>
    <row r="363" spans="2:2" s="137" customFormat="1">
      <c r="B363" s="139"/>
    </row>
    <row r="364" spans="2:2" s="137" customFormat="1">
      <c r="B364" s="139"/>
    </row>
    <row r="365" spans="2:2" s="137" customFormat="1">
      <c r="B365" s="139"/>
    </row>
    <row r="366" spans="2:2" s="137" customFormat="1">
      <c r="B366" s="139"/>
    </row>
    <row r="367" spans="2:2" s="137" customFormat="1">
      <c r="B367" s="139"/>
    </row>
    <row r="368" spans="2:2" s="137" customFormat="1">
      <c r="B368" s="139"/>
    </row>
    <row r="369" spans="2:2" s="137" customFormat="1">
      <c r="B369" s="139"/>
    </row>
    <row r="370" spans="2:2" s="137" customFormat="1">
      <c r="B370" s="139"/>
    </row>
    <row r="371" spans="2:2" s="137" customFormat="1">
      <c r="B371" s="139"/>
    </row>
    <row r="372" spans="2:2" s="137" customFormat="1">
      <c r="B372" s="139"/>
    </row>
    <row r="373" spans="2:2" s="137" customFormat="1">
      <c r="B373" s="139"/>
    </row>
    <row r="374" spans="2:2" s="137" customFormat="1">
      <c r="B374" s="139"/>
    </row>
    <row r="375" spans="2:2" s="137" customFormat="1">
      <c r="B375" s="139"/>
    </row>
    <row r="376" spans="2:2" s="137" customFormat="1">
      <c r="B376" s="139"/>
    </row>
    <row r="377" spans="2:2" s="137" customFormat="1">
      <c r="B377" s="139"/>
    </row>
    <row r="378" spans="2:2" s="137" customFormat="1">
      <c r="B378" s="139"/>
    </row>
    <row r="379" spans="2:2" s="137" customFormat="1">
      <c r="B379" s="139"/>
    </row>
    <row r="380" spans="2:2" s="137" customFormat="1">
      <c r="B380" s="139"/>
    </row>
    <row r="381" spans="2:2" s="137" customFormat="1">
      <c r="B381" s="139"/>
    </row>
    <row r="382" spans="2:2" s="137" customFormat="1">
      <c r="B382" s="139"/>
    </row>
    <row r="383" spans="2:2" s="137" customFormat="1">
      <c r="B383" s="139"/>
    </row>
    <row r="384" spans="2:2" s="137" customFormat="1">
      <c r="B384" s="139"/>
    </row>
    <row r="385" spans="2:2" s="137" customFormat="1">
      <c r="B385" s="139"/>
    </row>
    <row r="386" spans="2:2" s="137" customFormat="1">
      <c r="B386" s="139"/>
    </row>
    <row r="387" spans="2:2" s="137" customFormat="1">
      <c r="B387" s="139"/>
    </row>
    <row r="388" spans="2:2" s="137" customFormat="1">
      <c r="B388" s="139"/>
    </row>
    <row r="389" spans="2:2" s="137" customFormat="1">
      <c r="B389" s="139"/>
    </row>
    <row r="390" spans="2:2" s="137" customFormat="1">
      <c r="B390" s="139"/>
    </row>
    <row r="391" spans="2:2" s="137" customFormat="1">
      <c r="B391" s="139"/>
    </row>
    <row r="392" spans="2:2" s="137" customFormat="1">
      <c r="B392" s="139"/>
    </row>
    <row r="393" spans="2:2" s="137" customFormat="1">
      <c r="B393" s="139"/>
    </row>
    <row r="394" spans="2:2" s="137" customFormat="1">
      <c r="B394" s="139"/>
    </row>
    <row r="395" spans="2:2" s="137" customFormat="1">
      <c r="B395" s="139"/>
    </row>
    <row r="396" spans="2:2" s="137" customFormat="1">
      <c r="B396" s="139"/>
    </row>
    <row r="397" spans="2:2" s="137" customFormat="1">
      <c r="B397" s="139"/>
    </row>
    <row r="398" spans="2:2" s="137" customFormat="1">
      <c r="B398" s="139"/>
    </row>
    <row r="399" spans="2:2" s="137" customFormat="1">
      <c r="B399" s="139"/>
    </row>
    <row r="400" spans="2:2" s="137" customFormat="1">
      <c r="B400" s="139"/>
    </row>
    <row r="401" spans="2:2" s="137" customFormat="1">
      <c r="B401" s="139"/>
    </row>
    <row r="402" spans="2:2" s="137" customFormat="1">
      <c r="B402" s="139"/>
    </row>
    <row r="403" spans="2:2" s="137" customFormat="1">
      <c r="B403" s="139"/>
    </row>
    <row r="404" spans="2:2" s="137" customFormat="1">
      <c r="B404" s="139"/>
    </row>
    <row r="405" spans="2:2" s="137" customFormat="1">
      <c r="B405" s="139"/>
    </row>
    <row r="406" spans="2:2" s="137" customFormat="1">
      <c r="B406" s="139"/>
    </row>
    <row r="407" spans="2:2" s="137" customFormat="1">
      <c r="B407" s="139"/>
    </row>
    <row r="408" spans="2:2" s="137" customFormat="1">
      <c r="B408" s="139"/>
    </row>
    <row r="409" spans="2:2" s="137" customFormat="1">
      <c r="B409" s="139"/>
    </row>
    <row r="410" spans="2:2" s="137" customFormat="1">
      <c r="B410" s="139"/>
    </row>
    <row r="411" spans="2:2" s="137" customFormat="1">
      <c r="B411" s="139"/>
    </row>
    <row r="412" spans="2:2" s="137" customFormat="1">
      <c r="B412" s="139"/>
    </row>
    <row r="413" spans="2:2" s="137" customFormat="1">
      <c r="B413" s="139"/>
    </row>
    <row r="414" spans="2:2" s="137" customFormat="1">
      <c r="B414" s="139"/>
    </row>
    <row r="415" spans="2:2" s="137" customFormat="1">
      <c r="B415" s="139"/>
    </row>
    <row r="416" spans="2:2" s="137" customFormat="1">
      <c r="B416" s="139"/>
    </row>
    <row r="417" spans="2:2" s="137" customFormat="1">
      <c r="B417" s="139"/>
    </row>
    <row r="418" spans="2:2" s="137" customFormat="1">
      <c r="B418" s="139"/>
    </row>
    <row r="419" spans="2:2" s="137" customFormat="1">
      <c r="B419" s="139"/>
    </row>
    <row r="420" spans="2:2" s="137" customFormat="1">
      <c r="B420" s="139"/>
    </row>
    <row r="421" spans="2:2" s="137" customFormat="1">
      <c r="B421" s="139"/>
    </row>
    <row r="422" spans="2:2" s="137" customFormat="1">
      <c r="B422" s="139"/>
    </row>
    <row r="423" spans="2:2" s="137" customFormat="1">
      <c r="B423" s="139"/>
    </row>
    <row r="424" spans="2:2" s="137" customFormat="1">
      <c r="B424" s="139"/>
    </row>
    <row r="425" spans="2:2" s="137" customFormat="1">
      <c r="B425" s="139"/>
    </row>
    <row r="426" spans="2:2" s="137" customFormat="1">
      <c r="B426" s="139"/>
    </row>
    <row r="427" spans="2:2" s="137" customFormat="1">
      <c r="B427" s="139"/>
    </row>
    <row r="428" spans="2:2" s="137" customFormat="1">
      <c r="B428" s="139"/>
    </row>
    <row r="429" spans="2:2" s="137" customFormat="1">
      <c r="B429" s="139"/>
    </row>
    <row r="430" spans="2:2" s="137" customFormat="1">
      <c r="B430" s="139"/>
    </row>
    <row r="431" spans="2:2" s="137" customFormat="1">
      <c r="B431" s="139"/>
    </row>
    <row r="432" spans="2:2" s="137" customFormat="1">
      <c r="B432" s="139"/>
    </row>
    <row r="433" spans="2:2" s="137" customFormat="1">
      <c r="B433" s="139"/>
    </row>
    <row r="434" spans="2:2" s="137" customFormat="1">
      <c r="B434" s="139"/>
    </row>
    <row r="435" spans="2:2" s="137" customFormat="1">
      <c r="B435" s="139"/>
    </row>
    <row r="436" spans="2:2" s="137" customFormat="1">
      <c r="B436" s="139"/>
    </row>
    <row r="437" spans="2:2" s="137" customFormat="1">
      <c r="B437" s="139"/>
    </row>
    <row r="438" spans="2:2" s="137" customFormat="1">
      <c r="B438" s="139"/>
    </row>
    <row r="439" spans="2:2" s="137" customFormat="1">
      <c r="B439" s="139"/>
    </row>
    <row r="440" spans="2:2" s="137" customFormat="1">
      <c r="B440" s="139"/>
    </row>
    <row r="441" spans="2:2" s="137" customFormat="1">
      <c r="B441" s="139"/>
    </row>
    <row r="442" spans="2:2" s="137" customFormat="1">
      <c r="B442" s="139"/>
    </row>
    <row r="443" spans="2:2" s="137" customFormat="1">
      <c r="B443" s="139"/>
    </row>
    <row r="444" spans="2:2" s="137" customFormat="1">
      <c r="B444" s="139"/>
    </row>
    <row r="445" spans="2:2" s="137" customFormat="1">
      <c r="B445" s="139"/>
    </row>
    <row r="446" spans="2:2" s="137" customFormat="1">
      <c r="B446" s="139"/>
    </row>
    <row r="447" spans="2:2" s="137" customFormat="1">
      <c r="B447" s="139"/>
    </row>
    <row r="448" spans="2:2" s="137" customFormat="1">
      <c r="B448" s="139"/>
    </row>
    <row r="449" spans="2:2" s="137" customFormat="1">
      <c r="B449" s="139"/>
    </row>
    <row r="450" spans="2:2" s="137" customFormat="1">
      <c r="B450" s="139"/>
    </row>
    <row r="451" spans="2:2" s="137" customFormat="1">
      <c r="B451" s="139"/>
    </row>
    <row r="452" spans="2:2" s="137" customFormat="1">
      <c r="B452" s="139"/>
    </row>
    <row r="453" spans="2:2" s="137" customFormat="1">
      <c r="B453" s="139"/>
    </row>
    <row r="454" spans="2:2" s="137" customFormat="1">
      <c r="B454" s="139"/>
    </row>
    <row r="455" spans="2:2" s="137" customFormat="1">
      <c r="B455" s="139"/>
    </row>
    <row r="456" spans="2:2" s="137" customFormat="1">
      <c r="B456" s="139"/>
    </row>
    <row r="457" spans="2:2" s="137" customFormat="1">
      <c r="B457" s="139"/>
    </row>
    <row r="458" spans="2:2" s="137" customFormat="1">
      <c r="B458" s="139"/>
    </row>
    <row r="459" spans="2:2" s="137" customFormat="1">
      <c r="B459" s="139"/>
    </row>
    <row r="460" spans="2:2" s="137" customFormat="1">
      <c r="B460" s="139"/>
    </row>
    <row r="461" spans="2:2" s="137" customFormat="1">
      <c r="B461" s="139"/>
    </row>
    <row r="462" spans="2:2" s="137" customFormat="1">
      <c r="B462" s="139"/>
    </row>
    <row r="463" spans="2:2" s="137" customFormat="1">
      <c r="B463" s="139"/>
    </row>
    <row r="464" spans="2:2" s="137" customFormat="1">
      <c r="B464" s="139"/>
    </row>
    <row r="465" spans="2:2" s="137" customFormat="1">
      <c r="B465" s="139"/>
    </row>
    <row r="466" spans="2:2" s="137" customFormat="1">
      <c r="B466" s="139"/>
    </row>
    <row r="467" spans="2:2" s="137" customFormat="1">
      <c r="B467" s="139"/>
    </row>
    <row r="468" spans="2:2" s="137" customFormat="1">
      <c r="B468" s="139"/>
    </row>
    <row r="469" spans="2:2" s="137" customFormat="1">
      <c r="B469" s="139"/>
    </row>
    <row r="470" spans="2:2" s="137" customFormat="1">
      <c r="B470" s="139"/>
    </row>
    <row r="471" spans="2:2" s="137" customFormat="1">
      <c r="B471" s="139"/>
    </row>
    <row r="472" spans="2:2" s="137" customFormat="1">
      <c r="B472" s="139"/>
    </row>
    <row r="473" spans="2:2" s="137" customFormat="1">
      <c r="B473" s="139"/>
    </row>
    <row r="474" spans="2:2" s="137" customFormat="1">
      <c r="B474" s="139"/>
    </row>
    <row r="475" spans="2:2" s="137" customFormat="1">
      <c r="B475" s="139"/>
    </row>
    <row r="476" spans="2:2" s="137" customFormat="1">
      <c r="B476" s="139"/>
    </row>
    <row r="477" spans="2:2" s="137" customFormat="1">
      <c r="B477" s="139"/>
    </row>
    <row r="478" spans="2:2" s="137" customFormat="1">
      <c r="B478" s="139"/>
    </row>
    <row r="479" spans="2:2" s="137" customFormat="1">
      <c r="B479" s="139"/>
    </row>
    <row r="480" spans="2:2" s="137" customFormat="1">
      <c r="B480" s="139"/>
    </row>
    <row r="481" spans="2:2" s="137" customFormat="1">
      <c r="B481" s="139"/>
    </row>
    <row r="482" spans="2:2" s="137" customFormat="1">
      <c r="B482" s="139"/>
    </row>
    <row r="483" spans="2:2" s="137" customFormat="1">
      <c r="B483" s="139"/>
    </row>
    <row r="484" spans="2:2" s="137" customFormat="1">
      <c r="B484" s="139"/>
    </row>
    <row r="485" spans="2:2" s="137" customFormat="1">
      <c r="B485" s="139"/>
    </row>
    <row r="486" spans="2:2" s="137" customFormat="1">
      <c r="B486" s="139"/>
    </row>
    <row r="487" spans="2:2" s="137" customFormat="1">
      <c r="B487" s="139"/>
    </row>
    <row r="488" spans="2:2" s="137" customFormat="1">
      <c r="B488" s="139"/>
    </row>
    <row r="489" spans="2:2" s="137" customFormat="1">
      <c r="B489" s="139"/>
    </row>
    <row r="490" spans="2:2" s="137" customFormat="1">
      <c r="B490" s="139"/>
    </row>
    <row r="491" spans="2:2" s="137" customFormat="1">
      <c r="B491" s="139"/>
    </row>
    <row r="492" spans="2:2" s="137" customFormat="1">
      <c r="B492" s="139"/>
    </row>
    <row r="493" spans="2:2" s="137" customFormat="1">
      <c r="B493" s="139"/>
    </row>
    <row r="494" spans="2:2" s="137" customFormat="1">
      <c r="B494" s="139"/>
    </row>
    <row r="495" spans="2:2" s="137" customFormat="1">
      <c r="B495" s="139"/>
    </row>
    <row r="496" spans="2:2" s="137" customFormat="1">
      <c r="B496" s="139"/>
    </row>
    <row r="497" spans="2:6" s="137" customFormat="1">
      <c r="B497" s="139"/>
    </row>
    <row r="498" spans="2:6" s="137" customFormat="1">
      <c r="B498" s="139"/>
    </row>
    <row r="499" spans="2:6" s="137" customFormat="1">
      <c r="B499" s="139"/>
    </row>
    <row r="500" spans="2:6" s="137" customFormat="1">
      <c r="B500" s="139"/>
    </row>
    <row r="501" spans="2:6" s="137" customFormat="1">
      <c r="B501" s="139"/>
    </row>
    <row r="502" spans="2:6" s="137" customFormat="1">
      <c r="B502" s="139"/>
    </row>
    <row r="503" spans="2:6" s="137" customFormat="1">
      <c r="B503" s="139"/>
    </row>
    <row r="504" spans="2:6">
      <c r="C504" s="1"/>
      <c r="D504" s="1"/>
      <c r="E504" s="1"/>
      <c r="F504" s="1"/>
    </row>
    <row r="505" spans="2:6">
      <c r="C505" s="1"/>
      <c r="D505" s="1"/>
      <c r="E505" s="1"/>
      <c r="F505" s="1"/>
    </row>
    <row r="506" spans="2:6">
      <c r="C506" s="1"/>
      <c r="D506" s="1"/>
      <c r="E506" s="1"/>
      <c r="F506" s="1"/>
    </row>
    <row r="507" spans="2:6">
      <c r="C507" s="1"/>
      <c r="D507" s="1"/>
      <c r="E507" s="1"/>
      <c r="F507" s="1"/>
    </row>
    <row r="508" spans="2:6">
      <c r="C508" s="1"/>
      <c r="D508" s="1"/>
      <c r="E508" s="1"/>
      <c r="F508" s="1"/>
    </row>
    <row r="509" spans="2:6">
      <c r="C509" s="1"/>
      <c r="D509" s="1"/>
      <c r="E509" s="1"/>
      <c r="F509" s="1"/>
    </row>
    <row r="510" spans="2:6">
      <c r="C510" s="1"/>
      <c r="D510" s="1"/>
      <c r="E510" s="1"/>
      <c r="F510" s="1"/>
    </row>
    <row r="511" spans="2:6">
      <c r="C511" s="1"/>
      <c r="D511" s="1"/>
      <c r="E511" s="1"/>
      <c r="F511" s="1"/>
    </row>
    <row r="512" spans="2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9:K269"/>
  </mergeCells>
  <phoneticPr fontId="3" type="noConversion"/>
  <conditionalFormatting sqref="B12:B261">
    <cfRule type="cellIs" dxfId="14" priority="2" operator="equal">
      <formula>"NR3"</formula>
    </cfRule>
  </conditionalFormatting>
  <conditionalFormatting sqref="B12:B261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$BB$7:$BB$24</formula1>
    </dataValidation>
    <dataValidation allowBlank="1" showInputMessage="1" showErrorMessage="1" sqref="H2 B34 Q9 B36 B267 B269"/>
    <dataValidation type="list" allowBlank="1" showInputMessage="1" showErrorMessage="1" sqref="I12:I35 I270:I828 I37:I268">
      <formula1>$BD$7:$BD$10</formula1>
    </dataValidation>
    <dataValidation type="list" allowBlank="1" showInputMessage="1" showErrorMessage="1" sqref="E12:E35 E270:E822 E37:E268">
      <formula1>$AZ$7:$AZ$24</formula1>
    </dataValidation>
    <dataValidation type="list" allowBlank="1" showInputMessage="1" showErrorMessage="1" sqref="L12:L828">
      <formula1>$BE$7:$BE$20</formula1>
    </dataValidation>
    <dataValidation type="list" allowBlank="1" showInputMessage="1" showErrorMessage="1" sqref="G12:G35 G270:G555 G37:G268">
      <formula1>$BB$7:$BB$29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191</v>
      </c>
      <c r="C1" s="80" t="s" vm="1">
        <v>266</v>
      </c>
    </row>
    <row r="2" spans="2:62">
      <c r="B2" s="58" t="s">
        <v>190</v>
      </c>
      <c r="C2" s="80" t="s">
        <v>267</v>
      </c>
    </row>
    <row r="3" spans="2:62">
      <c r="B3" s="58" t="s">
        <v>192</v>
      </c>
      <c r="C3" s="80" t="s">
        <v>268</v>
      </c>
    </row>
    <row r="4" spans="2:62">
      <c r="B4" s="58" t="s">
        <v>193</v>
      </c>
      <c r="C4" s="80">
        <v>2145</v>
      </c>
    </row>
    <row r="6" spans="2:62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BJ6" s="3"/>
    </row>
    <row r="7" spans="2:62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F7" s="3"/>
      <c r="BJ7" s="3"/>
    </row>
    <row r="8" spans="2:62" s="3" customFormat="1" ht="78.75">
      <c r="B8" s="23" t="s">
        <v>126</v>
      </c>
      <c r="C8" s="31" t="s">
        <v>48</v>
      </c>
      <c r="D8" s="31" t="s">
        <v>131</v>
      </c>
      <c r="E8" s="31" t="s">
        <v>237</v>
      </c>
      <c r="F8" s="31" t="s">
        <v>128</v>
      </c>
      <c r="G8" s="31" t="s">
        <v>70</v>
      </c>
      <c r="H8" s="31" t="s">
        <v>111</v>
      </c>
      <c r="I8" s="14" t="s">
        <v>250</v>
      </c>
      <c r="J8" s="14" t="s">
        <v>249</v>
      </c>
      <c r="K8" s="31" t="s">
        <v>264</v>
      </c>
      <c r="L8" s="14" t="s">
        <v>67</v>
      </c>
      <c r="M8" s="14" t="s">
        <v>64</v>
      </c>
      <c r="N8" s="14" t="s">
        <v>194</v>
      </c>
      <c r="O8" s="15" t="s">
        <v>196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257</v>
      </c>
      <c r="J9" s="17"/>
      <c r="K9" s="17" t="s">
        <v>253</v>
      </c>
      <c r="L9" s="17" t="s">
        <v>253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6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344.33685561599992</v>
      </c>
      <c r="L11" s="90">
        <v>80056.984797957004</v>
      </c>
      <c r="M11" s="82"/>
      <c r="N11" s="91">
        <f>L11/$L$11</f>
        <v>1</v>
      </c>
      <c r="O11" s="91">
        <f>L11/'סכום נכסי הקרן'!$C$42</f>
        <v>0.12889981838351419</v>
      </c>
      <c r="BF11" s="137"/>
      <c r="BG11" s="143"/>
      <c r="BH11" s="137"/>
      <c r="BJ11" s="137"/>
    </row>
    <row r="12" spans="2:62" s="137" customFormat="1" ht="20.25">
      <c r="B12" s="83" t="s">
        <v>245</v>
      </c>
      <c r="C12" s="84"/>
      <c r="D12" s="84"/>
      <c r="E12" s="84"/>
      <c r="F12" s="84"/>
      <c r="G12" s="84"/>
      <c r="H12" s="84"/>
      <c r="I12" s="93"/>
      <c r="J12" s="95"/>
      <c r="K12" s="93">
        <v>334.73282400699998</v>
      </c>
      <c r="L12" s="93">
        <v>59514.765160855008</v>
      </c>
      <c r="M12" s="84"/>
      <c r="N12" s="94">
        <f t="shared" ref="N12:N29" si="0">L12/$L$11</f>
        <v>0.74340502969297162</v>
      </c>
      <c r="O12" s="94">
        <f>L12/'סכום נכסי הקרן'!$C$42</f>
        <v>9.5824773312815026E-2</v>
      </c>
      <c r="BG12" s="136"/>
    </row>
    <row r="13" spans="2:62" s="137" customFormat="1">
      <c r="B13" s="104" t="s">
        <v>917</v>
      </c>
      <c r="C13" s="84"/>
      <c r="D13" s="84"/>
      <c r="E13" s="84"/>
      <c r="F13" s="84"/>
      <c r="G13" s="84"/>
      <c r="H13" s="84"/>
      <c r="I13" s="93"/>
      <c r="J13" s="95"/>
      <c r="K13" s="93">
        <v>334.73282400699998</v>
      </c>
      <c r="L13" s="93">
        <f>SUM(L14:L40)</f>
        <v>42983.368006341007</v>
      </c>
      <c r="M13" s="84"/>
      <c r="N13" s="94">
        <f t="shared" si="0"/>
        <v>0.53690965397734924</v>
      </c>
      <c r="O13" s="94">
        <f>L13/'סכום נכסי הקרן'!$C$42</f>
        <v>6.9207556886035776E-2</v>
      </c>
    </row>
    <row r="14" spans="2:62" s="137" customFormat="1">
      <c r="B14" s="89" t="s">
        <v>918</v>
      </c>
      <c r="C14" s="86" t="s">
        <v>919</v>
      </c>
      <c r="D14" s="99" t="s">
        <v>132</v>
      </c>
      <c r="E14" s="99" t="s">
        <v>326</v>
      </c>
      <c r="F14" s="86" t="s">
        <v>920</v>
      </c>
      <c r="G14" s="99" t="s">
        <v>202</v>
      </c>
      <c r="H14" s="99" t="s">
        <v>176</v>
      </c>
      <c r="I14" s="96">
        <v>6474.5570180000004</v>
      </c>
      <c r="J14" s="98">
        <v>19750</v>
      </c>
      <c r="K14" s="86"/>
      <c r="L14" s="96">
        <v>1278.7250127320001</v>
      </c>
      <c r="M14" s="97">
        <v>1.2777254847400524E-4</v>
      </c>
      <c r="N14" s="97">
        <f t="shared" si="0"/>
        <v>1.5972685156194294E-2</v>
      </c>
      <c r="O14" s="97">
        <f>L14/'סכום נכסי הקרן'!$C$42</f>
        <v>2.0588762157304976E-3</v>
      </c>
    </row>
    <row r="15" spans="2:62" s="137" customFormat="1">
      <c r="B15" s="89" t="s">
        <v>921</v>
      </c>
      <c r="C15" s="86" t="s">
        <v>922</v>
      </c>
      <c r="D15" s="99" t="s">
        <v>132</v>
      </c>
      <c r="E15" s="99" t="s">
        <v>326</v>
      </c>
      <c r="F15" s="86">
        <v>29389</v>
      </c>
      <c r="G15" s="99" t="s">
        <v>923</v>
      </c>
      <c r="H15" s="99" t="s">
        <v>176</v>
      </c>
      <c r="I15" s="96">
        <v>1791.0705270000001</v>
      </c>
      <c r="J15" s="98">
        <v>49950</v>
      </c>
      <c r="K15" s="96">
        <v>4.9004406769999997</v>
      </c>
      <c r="L15" s="96">
        <v>899.54016880300003</v>
      </c>
      <c r="M15" s="97">
        <v>1.6798820566641769E-5</v>
      </c>
      <c r="N15" s="97">
        <f t="shared" si="0"/>
        <v>1.1236248418213668E-2</v>
      </c>
      <c r="O15" s="97">
        <f>L15/'סכום נכסי הקרן'!$C$42</f>
        <v>1.4483503804197904E-3</v>
      </c>
    </row>
    <row r="16" spans="2:62" s="137" customFormat="1" ht="20.25">
      <c r="B16" s="89" t="s">
        <v>924</v>
      </c>
      <c r="C16" s="86" t="s">
        <v>925</v>
      </c>
      <c r="D16" s="99" t="s">
        <v>132</v>
      </c>
      <c r="E16" s="99" t="s">
        <v>326</v>
      </c>
      <c r="F16" s="86" t="s">
        <v>391</v>
      </c>
      <c r="G16" s="99" t="s">
        <v>377</v>
      </c>
      <c r="H16" s="99" t="s">
        <v>176</v>
      </c>
      <c r="I16" s="96">
        <v>9638.644558</v>
      </c>
      <c r="J16" s="98">
        <v>4593</v>
      </c>
      <c r="K16" s="86"/>
      <c r="L16" s="96">
        <v>442.70294455599998</v>
      </c>
      <c r="M16" s="97">
        <v>7.3303591704243205E-5</v>
      </c>
      <c r="N16" s="97">
        <f t="shared" si="0"/>
        <v>5.5298478411754705E-3</v>
      </c>
      <c r="O16" s="97">
        <f>L16/'סכום נכסי הקרן'!$C$42</f>
        <v>7.1279638241598616E-4</v>
      </c>
      <c r="BF16" s="136"/>
    </row>
    <row r="17" spans="2:15" s="137" customFormat="1">
      <c r="B17" s="89" t="s">
        <v>926</v>
      </c>
      <c r="C17" s="86" t="s">
        <v>927</v>
      </c>
      <c r="D17" s="99" t="s">
        <v>132</v>
      </c>
      <c r="E17" s="99" t="s">
        <v>326</v>
      </c>
      <c r="F17" s="86" t="s">
        <v>715</v>
      </c>
      <c r="G17" s="99" t="s">
        <v>716</v>
      </c>
      <c r="H17" s="99" t="s">
        <v>176</v>
      </c>
      <c r="I17" s="96">
        <v>3946.6267499999999</v>
      </c>
      <c r="J17" s="98">
        <v>42880</v>
      </c>
      <c r="K17" s="86"/>
      <c r="L17" s="96">
        <v>1692.313550395</v>
      </c>
      <c r="M17" s="97">
        <v>9.23118833587638E-5</v>
      </c>
      <c r="N17" s="97">
        <f t="shared" si="0"/>
        <v>2.1138861957716231E-2</v>
      </c>
      <c r="O17" s="97">
        <f>L17/'סכום נכסי הקרן'!$C$42</f>
        <v>2.7247954671837998E-3</v>
      </c>
    </row>
    <row r="18" spans="2:15" s="137" customFormat="1">
      <c r="B18" s="89" t="s">
        <v>928</v>
      </c>
      <c r="C18" s="86" t="s">
        <v>929</v>
      </c>
      <c r="D18" s="99" t="s">
        <v>132</v>
      </c>
      <c r="E18" s="99" t="s">
        <v>326</v>
      </c>
      <c r="F18" s="86" t="s">
        <v>399</v>
      </c>
      <c r="G18" s="99" t="s">
        <v>377</v>
      </c>
      <c r="H18" s="99" t="s">
        <v>176</v>
      </c>
      <c r="I18" s="96">
        <v>24362.914789999999</v>
      </c>
      <c r="J18" s="98">
        <v>1814</v>
      </c>
      <c r="K18" s="86"/>
      <c r="L18" s="96">
        <v>441.94327428399993</v>
      </c>
      <c r="M18" s="97">
        <v>7.0119198016847261E-5</v>
      </c>
      <c r="N18" s="97">
        <f t="shared" si="0"/>
        <v>5.5203587219697283E-3</v>
      </c>
      <c r="O18" s="97">
        <f>L18/'סכום נכסי הקרן'!$C$42</f>
        <v>7.1157323667374653E-4</v>
      </c>
    </row>
    <row r="19" spans="2:15" s="137" customFormat="1">
      <c r="B19" s="89" t="s">
        <v>930</v>
      </c>
      <c r="C19" s="86" t="s">
        <v>931</v>
      </c>
      <c r="D19" s="99" t="s">
        <v>132</v>
      </c>
      <c r="E19" s="99" t="s">
        <v>326</v>
      </c>
      <c r="F19" s="86" t="s">
        <v>408</v>
      </c>
      <c r="G19" s="99" t="s">
        <v>409</v>
      </c>
      <c r="H19" s="99" t="s">
        <v>176</v>
      </c>
      <c r="I19" s="96">
        <v>426023.74249300006</v>
      </c>
      <c r="J19" s="98">
        <v>365</v>
      </c>
      <c r="K19" s="86"/>
      <c r="L19" s="96">
        <v>1554.9866600879998</v>
      </c>
      <c r="M19" s="97">
        <v>1.5405023946727961E-4</v>
      </c>
      <c r="N19" s="97">
        <f t="shared" si="0"/>
        <v>1.9423497699949374E-2</v>
      </c>
      <c r="O19" s="97">
        <f>L19/'סכום נכסי הקרן'!$C$42</f>
        <v>2.5036853258960799E-3</v>
      </c>
    </row>
    <row r="20" spans="2:15" s="137" customFormat="1">
      <c r="B20" s="89" t="s">
        <v>932</v>
      </c>
      <c r="C20" s="86" t="s">
        <v>933</v>
      </c>
      <c r="D20" s="99" t="s">
        <v>132</v>
      </c>
      <c r="E20" s="99" t="s">
        <v>326</v>
      </c>
      <c r="F20" s="86" t="s">
        <v>362</v>
      </c>
      <c r="G20" s="99" t="s">
        <v>328</v>
      </c>
      <c r="H20" s="99" t="s">
        <v>176</v>
      </c>
      <c r="I20" s="96">
        <v>12261.123201999999</v>
      </c>
      <c r="J20" s="98">
        <v>7860</v>
      </c>
      <c r="K20" s="86"/>
      <c r="L20" s="96">
        <v>963.72428367800001</v>
      </c>
      <c r="M20" s="97">
        <v>1.2220789707648874E-4</v>
      </c>
      <c r="N20" s="97">
        <f t="shared" si="0"/>
        <v>1.203797877362218E-2</v>
      </c>
      <c r="O20" s="97">
        <f>L20/'סכום נכסי הקרן'!$C$42</f>
        <v>1.5516932776244981E-3</v>
      </c>
    </row>
    <row r="21" spans="2:15" s="137" customFormat="1">
      <c r="B21" s="89" t="s">
        <v>934</v>
      </c>
      <c r="C21" s="86" t="s">
        <v>935</v>
      </c>
      <c r="D21" s="99" t="s">
        <v>132</v>
      </c>
      <c r="E21" s="99" t="s">
        <v>326</v>
      </c>
      <c r="F21" s="86" t="s">
        <v>680</v>
      </c>
      <c r="G21" s="99" t="s">
        <v>492</v>
      </c>
      <c r="H21" s="99" t="s">
        <v>176</v>
      </c>
      <c r="I21" s="96">
        <v>212939.68573299999</v>
      </c>
      <c r="J21" s="98">
        <v>178.3</v>
      </c>
      <c r="K21" s="86"/>
      <c r="L21" s="96">
        <v>379.671459669</v>
      </c>
      <c r="M21" s="97">
        <v>6.6463967787492239E-5</v>
      </c>
      <c r="N21" s="97">
        <f t="shared" si="0"/>
        <v>4.7425151050491344E-3</v>
      </c>
      <c r="O21" s="97">
        <f>L21/'סכום נכסי הקרן'!$C$42</f>
        <v>6.1130933572190621E-4</v>
      </c>
    </row>
    <row r="22" spans="2:15" s="137" customFormat="1">
      <c r="B22" s="89" t="s">
        <v>936</v>
      </c>
      <c r="C22" s="86" t="s">
        <v>937</v>
      </c>
      <c r="D22" s="99" t="s">
        <v>132</v>
      </c>
      <c r="E22" s="99" t="s">
        <v>326</v>
      </c>
      <c r="F22" s="86" t="s">
        <v>428</v>
      </c>
      <c r="G22" s="99" t="s">
        <v>328</v>
      </c>
      <c r="H22" s="99" t="s">
        <v>176</v>
      </c>
      <c r="I22" s="96">
        <v>152292.47302400001</v>
      </c>
      <c r="J22" s="98">
        <v>1156</v>
      </c>
      <c r="K22" s="86"/>
      <c r="L22" s="96">
        <v>1760.500988168</v>
      </c>
      <c r="M22" s="97">
        <v>1.3083354791195906E-4</v>
      </c>
      <c r="N22" s="97">
        <f t="shared" si="0"/>
        <v>2.1990598229636633E-2</v>
      </c>
      <c r="O22" s="97">
        <f>L22/'סכום נכסי הקרן'!$C$42</f>
        <v>2.8345841179449908E-3</v>
      </c>
    </row>
    <row r="23" spans="2:15" s="137" customFormat="1">
      <c r="B23" s="89" t="s">
        <v>938</v>
      </c>
      <c r="C23" s="86" t="s">
        <v>939</v>
      </c>
      <c r="D23" s="99" t="s">
        <v>132</v>
      </c>
      <c r="E23" s="99" t="s">
        <v>326</v>
      </c>
      <c r="F23" s="86" t="s">
        <v>940</v>
      </c>
      <c r="G23" s="99" t="s">
        <v>886</v>
      </c>
      <c r="H23" s="99" t="s">
        <v>176</v>
      </c>
      <c r="I23" s="96">
        <v>226156.264283</v>
      </c>
      <c r="J23" s="98">
        <v>982</v>
      </c>
      <c r="K23" s="96">
        <v>25.046806282000002</v>
      </c>
      <c r="L23" s="96">
        <v>2245.9013216900003</v>
      </c>
      <c r="M23" s="97">
        <v>1.9266777457890922E-4</v>
      </c>
      <c r="N23" s="97">
        <f t="shared" si="0"/>
        <v>2.805378353129425E-2</v>
      </c>
      <c r="O23" s="97">
        <f>L23/'סכום נכסי הקרן'!$C$42</f>
        <v>3.6161276021542503E-3</v>
      </c>
    </row>
    <row r="24" spans="2:15" s="137" customFormat="1">
      <c r="B24" s="89" t="s">
        <v>941</v>
      </c>
      <c r="C24" s="86" t="s">
        <v>942</v>
      </c>
      <c r="D24" s="99" t="s">
        <v>132</v>
      </c>
      <c r="E24" s="99" t="s">
        <v>326</v>
      </c>
      <c r="F24" s="86" t="s">
        <v>585</v>
      </c>
      <c r="G24" s="99" t="s">
        <v>441</v>
      </c>
      <c r="H24" s="99" t="s">
        <v>176</v>
      </c>
      <c r="I24" s="96">
        <v>31847.164564999999</v>
      </c>
      <c r="J24" s="98">
        <v>1901</v>
      </c>
      <c r="K24" s="86"/>
      <c r="L24" s="96">
        <v>605.41459839599997</v>
      </c>
      <c r="M24" s="97">
        <v>1.2435669431680349E-4</v>
      </c>
      <c r="N24" s="97">
        <f t="shared" si="0"/>
        <v>7.5622957812351895E-3</v>
      </c>
      <c r="O24" s="97">
        <f>L24/'סכום נכסי הקרן'!$C$42</f>
        <v>9.7477855276363156E-4</v>
      </c>
    </row>
    <row r="25" spans="2:15" s="137" customFormat="1">
      <c r="B25" s="89" t="s">
        <v>943</v>
      </c>
      <c r="C25" s="86" t="s">
        <v>944</v>
      </c>
      <c r="D25" s="99" t="s">
        <v>132</v>
      </c>
      <c r="E25" s="99" t="s">
        <v>326</v>
      </c>
      <c r="F25" s="86" t="s">
        <v>440</v>
      </c>
      <c r="G25" s="99" t="s">
        <v>441</v>
      </c>
      <c r="H25" s="99" t="s">
        <v>176</v>
      </c>
      <c r="I25" s="96">
        <v>25959.691342999999</v>
      </c>
      <c r="J25" s="98">
        <v>2459</v>
      </c>
      <c r="K25" s="86"/>
      <c r="L25" s="96">
        <v>638.34881012100004</v>
      </c>
      <c r="M25" s="97">
        <v>1.210926388826752E-4</v>
      </c>
      <c r="N25" s="97">
        <f t="shared" si="0"/>
        <v>7.9736803944343692E-3</v>
      </c>
      <c r="O25" s="97">
        <f>L25/'סכום נכסי הקרן'!$C$42</f>
        <v>1.0278059546907779E-3</v>
      </c>
    </row>
    <row r="26" spans="2:15" s="137" customFormat="1">
      <c r="B26" s="89" t="s">
        <v>945</v>
      </c>
      <c r="C26" s="86" t="s">
        <v>946</v>
      </c>
      <c r="D26" s="99" t="s">
        <v>132</v>
      </c>
      <c r="E26" s="99" t="s">
        <v>326</v>
      </c>
      <c r="F26" s="86" t="s">
        <v>947</v>
      </c>
      <c r="G26" s="99" t="s">
        <v>580</v>
      </c>
      <c r="H26" s="99" t="s">
        <v>176</v>
      </c>
      <c r="I26" s="96">
        <v>469.26565799999997</v>
      </c>
      <c r="J26" s="98">
        <v>99250</v>
      </c>
      <c r="K26" s="86"/>
      <c r="L26" s="96">
        <v>465.74616525499999</v>
      </c>
      <c r="M26" s="97">
        <v>6.0955727679289914E-5</v>
      </c>
      <c r="N26" s="97">
        <f t="shared" si="0"/>
        <v>5.8176830720070476E-3</v>
      </c>
      <c r="O26" s="97">
        <f>L26/'סכום נכסי הקרן'!$C$42</f>
        <v>7.4989829139455338E-4</v>
      </c>
    </row>
    <row r="27" spans="2:15" s="137" customFormat="1">
      <c r="B27" s="89" t="s">
        <v>948</v>
      </c>
      <c r="C27" s="86" t="s">
        <v>949</v>
      </c>
      <c r="D27" s="99" t="s">
        <v>132</v>
      </c>
      <c r="E27" s="99" t="s">
        <v>326</v>
      </c>
      <c r="F27" s="86" t="s">
        <v>950</v>
      </c>
      <c r="G27" s="99" t="s">
        <v>951</v>
      </c>
      <c r="H27" s="99" t="s">
        <v>176</v>
      </c>
      <c r="I27" s="96">
        <v>4426.4927719999996</v>
      </c>
      <c r="J27" s="98">
        <v>5600</v>
      </c>
      <c r="K27" s="86"/>
      <c r="L27" s="96">
        <v>247.88359499800001</v>
      </c>
      <c r="M27" s="97">
        <v>4.2165343646873517E-5</v>
      </c>
      <c r="N27" s="97">
        <f t="shared" si="0"/>
        <v>3.0963393840474219E-3</v>
      </c>
      <c r="O27" s="97">
        <f>L27/'סכום נכסי הקרן'!$C$42</f>
        <v>3.9911758425743491E-4</v>
      </c>
    </row>
    <row r="28" spans="2:15" s="137" customFormat="1">
      <c r="B28" s="89" t="s">
        <v>952</v>
      </c>
      <c r="C28" s="86" t="s">
        <v>953</v>
      </c>
      <c r="D28" s="99" t="s">
        <v>132</v>
      </c>
      <c r="E28" s="99" t="s">
        <v>326</v>
      </c>
      <c r="F28" s="86" t="s">
        <v>954</v>
      </c>
      <c r="G28" s="99" t="s">
        <v>492</v>
      </c>
      <c r="H28" s="99" t="s">
        <v>176</v>
      </c>
      <c r="I28" s="96">
        <v>12172.552347000001</v>
      </c>
      <c r="J28" s="98">
        <v>5865</v>
      </c>
      <c r="K28" s="86"/>
      <c r="L28" s="96">
        <v>713.92019513699995</v>
      </c>
      <c r="M28" s="97">
        <v>1.1173994312202946E-5</v>
      </c>
      <c r="N28" s="97">
        <f t="shared" si="0"/>
        <v>8.9176503079493787E-3</v>
      </c>
      <c r="O28" s="97">
        <f>L28/'סכום נכסי הקרן'!$C$42</f>
        <v>1.1494835051023642E-3</v>
      </c>
    </row>
    <row r="29" spans="2:15" s="137" customFormat="1">
      <c r="B29" s="89" t="s">
        <v>955</v>
      </c>
      <c r="C29" s="86" t="s">
        <v>956</v>
      </c>
      <c r="D29" s="99" t="s">
        <v>132</v>
      </c>
      <c r="E29" s="99" t="s">
        <v>326</v>
      </c>
      <c r="F29" s="86" t="s">
        <v>909</v>
      </c>
      <c r="G29" s="99" t="s">
        <v>886</v>
      </c>
      <c r="H29" s="99" t="s">
        <v>176</v>
      </c>
      <c r="I29" s="96">
        <v>7246964.2869990002</v>
      </c>
      <c r="J29" s="98">
        <v>37.200000000000003</v>
      </c>
      <c r="K29" s="96">
        <v>304.78557704799999</v>
      </c>
      <c r="L29" s="96">
        <v>3000.656291794</v>
      </c>
      <c r="M29" s="97">
        <v>5.5951241642739589E-4</v>
      </c>
      <c r="N29" s="97">
        <f t="shared" si="0"/>
        <v>3.7481505197415013E-2</v>
      </c>
      <c r="O29" s="97">
        <f>L29/'סכום נכסי הקרן'!$C$42</f>
        <v>4.8313592126875381E-3</v>
      </c>
    </row>
    <row r="30" spans="2:15" s="137" customFormat="1">
      <c r="B30" s="89" t="s">
        <v>957</v>
      </c>
      <c r="C30" s="86" t="s">
        <v>958</v>
      </c>
      <c r="D30" s="99" t="s">
        <v>132</v>
      </c>
      <c r="E30" s="99" t="s">
        <v>326</v>
      </c>
      <c r="F30" s="86" t="s">
        <v>753</v>
      </c>
      <c r="G30" s="99" t="s">
        <v>492</v>
      </c>
      <c r="H30" s="99" t="s">
        <v>176</v>
      </c>
      <c r="I30" s="96">
        <v>150125.58168599999</v>
      </c>
      <c r="J30" s="98">
        <v>2120</v>
      </c>
      <c r="K30" s="86"/>
      <c r="L30" s="96">
        <v>3182.6623317330004</v>
      </c>
      <c r="M30" s="97">
        <v>1.1725802326880208E-4</v>
      </c>
      <c r="N30" s="97">
        <f>L30/$L$11</f>
        <v>3.9754961291200409E-2</v>
      </c>
      <c r="O30" s="97">
        <f>L30/'סכום נכסי הקרן'!$C$42</f>
        <v>5.1244072902793701E-3</v>
      </c>
    </row>
    <row r="31" spans="2:15" s="137" customFormat="1">
      <c r="B31" s="89" t="s">
        <v>959</v>
      </c>
      <c r="C31" s="86" t="s">
        <v>960</v>
      </c>
      <c r="D31" s="99" t="s">
        <v>132</v>
      </c>
      <c r="E31" s="99" t="s">
        <v>326</v>
      </c>
      <c r="F31" s="86" t="s">
        <v>327</v>
      </c>
      <c r="G31" s="99" t="s">
        <v>328</v>
      </c>
      <c r="H31" s="99" t="s">
        <v>176</v>
      </c>
      <c r="I31" s="96">
        <v>233717.35153099999</v>
      </c>
      <c r="J31" s="98">
        <v>2260</v>
      </c>
      <c r="K31" s="86"/>
      <c r="L31" s="96">
        <v>5282.0121446009998</v>
      </c>
      <c r="M31" s="97">
        <v>1.5647828871077042E-4</v>
      </c>
      <c r="N31" s="97">
        <f t="shared" ref="N31:N40" si="1">L31/$L$11</f>
        <v>6.5978154909673709E-2</v>
      </c>
      <c r="O31" s="97">
        <f>L31/'סכום נכסי הקרן'!$C$42</f>
        <v>8.5045721851363058E-3</v>
      </c>
    </row>
    <row r="32" spans="2:15" s="137" customFormat="1">
      <c r="B32" s="89" t="s">
        <v>961</v>
      </c>
      <c r="C32" s="86" t="s">
        <v>962</v>
      </c>
      <c r="D32" s="99" t="s">
        <v>132</v>
      </c>
      <c r="E32" s="99" t="s">
        <v>326</v>
      </c>
      <c r="F32" s="86" t="s">
        <v>334</v>
      </c>
      <c r="G32" s="99" t="s">
        <v>328</v>
      </c>
      <c r="H32" s="99" t="s">
        <v>176</v>
      </c>
      <c r="I32" s="96">
        <v>38692.645311</v>
      </c>
      <c r="J32" s="98">
        <v>6314</v>
      </c>
      <c r="K32" s="86"/>
      <c r="L32" s="96">
        <v>2443.0536249469997</v>
      </c>
      <c r="M32" s="97">
        <v>1.6581836157537519E-4</v>
      </c>
      <c r="N32" s="97">
        <f t="shared" si="1"/>
        <v>3.0516433152118223E-2</v>
      </c>
      <c r="O32" s="97">
        <f>L32/'סכום נכסי הקרן'!$C$42</f>
        <v>3.9335626910206901E-3</v>
      </c>
    </row>
    <row r="33" spans="2:15" s="137" customFormat="1">
      <c r="B33" s="89" t="s">
        <v>963</v>
      </c>
      <c r="C33" s="86" t="s">
        <v>964</v>
      </c>
      <c r="D33" s="99" t="s">
        <v>132</v>
      </c>
      <c r="E33" s="99" t="s">
        <v>326</v>
      </c>
      <c r="F33" s="86" t="s">
        <v>464</v>
      </c>
      <c r="G33" s="99" t="s">
        <v>377</v>
      </c>
      <c r="H33" s="99" t="s">
        <v>176</v>
      </c>
      <c r="I33" s="96">
        <v>7828.485893</v>
      </c>
      <c r="J33" s="98">
        <v>15580</v>
      </c>
      <c r="K33" s="86"/>
      <c r="L33" s="96">
        <v>1219.67810218</v>
      </c>
      <c r="M33" s="97">
        <v>1.7479924048325999E-4</v>
      </c>
      <c r="N33" s="97">
        <f t="shared" si="1"/>
        <v>1.5235124146358374E-2</v>
      </c>
      <c r="O33" s="97">
        <f>L33/'סכום נכסי הקרן'!$C$42</f>
        <v>1.963804735515886E-3</v>
      </c>
    </row>
    <row r="34" spans="2:15" s="137" customFormat="1">
      <c r="B34" s="89" t="s">
        <v>965</v>
      </c>
      <c r="C34" s="86" t="s">
        <v>966</v>
      </c>
      <c r="D34" s="99" t="s">
        <v>132</v>
      </c>
      <c r="E34" s="99" t="s">
        <v>326</v>
      </c>
      <c r="F34" s="86" t="s">
        <v>967</v>
      </c>
      <c r="G34" s="99" t="s">
        <v>204</v>
      </c>
      <c r="H34" s="99" t="s">
        <v>176</v>
      </c>
      <c r="I34" s="96">
        <v>1355.105663</v>
      </c>
      <c r="J34" s="98">
        <v>40220</v>
      </c>
      <c r="K34" s="86"/>
      <c r="L34" s="96">
        <v>545.02349774799995</v>
      </c>
      <c r="M34" s="97">
        <v>2.1910882647381076E-5</v>
      </c>
      <c r="N34" s="97">
        <f t="shared" si="1"/>
        <v>6.8079443551802184E-3</v>
      </c>
      <c r="O34" s="97">
        <f>L34/'סכום נכסי הקרן'!$C$42</f>
        <v>8.7754279094780089E-4</v>
      </c>
    </row>
    <row r="35" spans="2:15" s="137" customFormat="1">
      <c r="B35" s="89" t="s">
        <v>970</v>
      </c>
      <c r="C35" s="86" t="s">
        <v>971</v>
      </c>
      <c r="D35" s="99" t="s">
        <v>132</v>
      </c>
      <c r="E35" s="99" t="s">
        <v>326</v>
      </c>
      <c r="F35" s="86" t="s">
        <v>351</v>
      </c>
      <c r="G35" s="99" t="s">
        <v>328</v>
      </c>
      <c r="H35" s="99" t="s">
        <v>176</v>
      </c>
      <c r="I35" s="96">
        <v>216618.88257399999</v>
      </c>
      <c r="J35" s="98">
        <v>2365</v>
      </c>
      <c r="K35" s="86"/>
      <c r="L35" s="96">
        <v>5123.0365728639999</v>
      </c>
      <c r="M35" s="97">
        <v>1.6241907350239082E-4</v>
      </c>
      <c r="N35" s="97">
        <f t="shared" si="1"/>
        <v>6.3992374753973194E-2</v>
      </c>
      <c r="O35" s="97">
        <f>L35/'סכום נכסי הקרן'!$C$42</f>
        <v>8.248605483716925E-3</v>
      </c>
    </row>
    <row r="36" spans="2:15" s="137" customFormat="1">
      <c r="B36" s="89" t="s">
        <v>972</v>
      </c>
      <c r="C36" s="86" t="s">
        <v>973</v>
      </c>
      <c r="D36" s="99" t="s">
        <v>132</v>
      </c>
      <c r="E36" s="99" t="s">
        <v>326</v>
      </c>
      <c r="F36" s="86" t="s">
        <v>579</v>
      </c>
      <c r="G36" s="99" t="s">
        <v>580</v>
      </c>
      <c r="H36" s="99" t="s">
        <v>176</v>
      </c>
      <c r="I36" s="96">
        <v>2952.1344640000002</v>
      </c>
      <c r="J36" s="98">
        <v>56410</v>
      </c>
      <c r="K36" s="86"/>
      <c r="L36" s="96">
        <v>1665.2990511149999</v>
      </c>
      <c r="M36" s="97">
        <v>2.903597921150056E-4</v>
      </c>
      <c r="N36" s="97">
        <f t="shared" si="1"/>
        <v>2.0801421079219774E-2</v>
      </c>
      <c r="O36" s="97">
        <f>L36/'סכום נכסי הקרן'!$C$42</f>
        <v>2.6812993992304328E-3</v>
      </c>
    </row>
    <row r="37" spans="2:15" s="137" customFormat="1">
      <c r="B37" s="89" t="s">
        <v>976</v>
      </c>
      <c r="C37" s="86" t="s">
        <v>977</v>
      </c>
      <c r="D37" s="99" t="s">
        <v>132</v>
      </c>
      <c r="E37" s="99" t="s">
        <v>326</v>
      </c>
      <c r="F37" s="86" t="s">
        <v>978</v>
      </c>
      <c r="G37" s="99" t="s">
        <v>492</v>
      </c>
      <c r="H37" s="99" t="s">
        <v>176</v>
      </c>
      <c r="I37" s="96">
        <v>3461.9160480000005</v>
      </c>
      <c r="J37" s="98">
        <v>14580</v>
      </c>
      <c r="K37" s="86"/>
      <c r="L37" s="96">
        <v>504.74735973500003</v>
      </c>
      <c r="M37" s="97">
        <v>2.4790430197865088E-5</v>
      </c>
      <c r="N37" s="97">
        <f t="shared" si="1"/>
        <v>6.304850988440934E-3</v>
      </c>
      <c r="O37" s="97">
        <f>L37/'סכום נכסי הקרן'!$C$42</f>
        <v>8.1269414734515635E-4</v>
      </c>
    </row>
    <row r="38" spans="2:15" s="137" customFormat="1">
      <c r="B38" s="89" t="s">
        <v>979</v>
      </c>
      <c r="C38" s="86" t="s">
        <v>980</v>
      </c>
      <c r="D38" s="99" t="s">
        <v>132</v>
      </c>
      <c r="E38" s="99" t="s">
        <v>326</v>
      </c>
      <c r="F38" s="86" t="s">
        <v>376</v>
      </c>
      <c r="G38" s="99" t="s">
        <v>377</v>
      </c>
      <c r="H38" s="99" t="s">
        <v>176</v>
      </c>
      <c r="I38" s="96">
        <v>16919.477669</v>
      </c>
      <c r="J38" s="98">
        <v>17850</v>
      </c>
      <c r="K38" s="86"/>
      <c r="L38" s="96">
        <v>3020.1267638590002</v>
      </c>
      <c r="M38" s="97">
        <v>1.3951589515238212E-4</v>
      </c>
      <c r="N38" s="97">
        <f t="shared" si="1"/>
        <v>3.7724712858984315E-2</v>
      </c>
      <c r="O38" s="97">
        <f>L38/'סכום נכסי הקרן'!$C$42</f>
        <v>4.8627086360933007E-3</v>
      </c>
    </row>
    <row r="39" spans="2:15" s="137" customFormat="1">
      <c r="B39" s="89" t="s">
        <v>981</v>
      </c>
      <c r="C39" s="86" t="s">
        <v>982</v>
      </c>
      <c r="D39" s="99" t="s">
        <v>132</v>
      </c>
      <c r="E39" s="99" t="s">
        <v>326</v>
      </c>
      <c r="F39" s="86" t="s">
        <v>488</v>
      </c>
      <c r="G39" s="99" t="s">
        <v>163</v>
      </c>
      <c r="H39" s="99" t="s">
        <v>176</v>
      </c>
      <c r="I39" s="96">
        <v>36115.23186</v>
      </c>
      <c r="J39" s="98">
        <v>2455</v>
      </c>
      <c r="K39" s="86"/>
      <c r="L39" s="96">
        <v>886.62894216699999</v>
      </c>
      <c r="M39" s="97">
        <v>1.5164500905153023E-4</v>
      </c>
      <c r="N39" s="97">
        <f t="shared" si="1"/>
        <v>1.1074972963378782E-2</v>
      </c>
      <c r="O39" s="97">
        <f>L39/'סכום נכסי הקרן'!$C$42</f>
        <v>1.4275620035818551E-3</v>
      </c>
    </row>
    <row r="40" spans="2:15" s="137" customFormat="1">
      <c r="B40" s="89" t="s">
        <v>983</v>
      </c>
      <c r="C40" s="86" t="s">
        <v>984</v>
      </c>
      <c r="D40" s="99" t="s">
        <v>132</v>
      </c>
      <c r="E40" s="99" t="s">
        <v>326</v>
      </c>
      <c r="F40" s="86" t="s">
        <v>767</v>
      </c>
      <c r="G40" s="99" t="s">
        <v>768</v>
      </c>
      <c r="H40" s="99" t="s">
        <v>176</v>
      </c>
      <c r="I40" s="96">
        <v>20967.829057999999</v>
      </c>
      <c r="J40" s="98">
        <v>8485</v>
      </c>
      <c r="K40" s="86"/>
      <c r="L40" s="96">
        <v>1779.1202956279999</v>
      </c>
      <c r="M40" s="97">
        <v>1.8196616160288988E-4</v>
      </c>
      <c r="N40" s="97">
        <f t="shared" si="1"/>
        <v>2.2223173906911888E-2</v>
      </c>
      <c r="O40" s="97">
        <f>L40/'סכום נכסי הקרן'!$C$42</f>
        <v>2.8645630805061943E-3</v>
      </c>
    </row>
    <row r="41" spans="2:15" s="137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37" customFormat="1">
      <c r="B42" s="104" t="s">
        <v>985</v>
      </c>
      <c r="C42" s="84"/>
      <c r="D42" s="84"/>
      <c r="E42" s="84"/>
      <c r="F42" s="84"/>
      <c r="G42" s="84"/>
      <c r="H42" s="84"/>
      <c r="I42" s="93"/>
      <c r="J42" s="95"/>
      <c r="K42" s="84"/>
      <c r="L42" s="93">
        <f>SUM(L43:L81)</f>
        <v>14295.157578709997</v>
      </c>
      <c r="M42" s="84"/>
      <c r="N42" s="94">
        <f t="shared" ref="N42:N81" si="2">L42/$L$11</f>
        <v>0.17856227804216279</v>
      </c>
      <c r="O42" s="94">
        <f>L42/'סכום נכסי הקרן'!$C$42</f>
        <v>2.3016645209781347E-2</v>
      </c>
    </row>
    <row r="43" spans="2:15" s="137" customFormat="1">
      <c r="B43" s="89" t="s">
        <v>986</v>
      </c>
      <c r="C43" s="86" t="s">
        <v>987</v>
      </c>
      <c r="D43" s="99" t="s">
        <v>132</v>
      </c>
      <c r="E43" s="99" t="s">
        <v>326</v>
      </c>
      <c r="F43" s="86" t="s">
        <v>988</v>
      </c>
      <c r="G43" s="99" t="s">
        <v>989</v>
      </c>
      <c r="H43" s="99" t="s">
        <v>176</v>
      </c>
      <c r="I43" s="96">
        <v>85938.922378999996</v>
      </c>
      <c r="J43" s="98">
        <v>379.5</v>
      </c>
      <c r="K43" s="86"/>
      <c r="L43" s="96">
        <v>326.13821044700001</v>
      </c>
      <c r="M43" s="97">
        <v>2.8959651272564496E-4</v>
      </c>
      <c r="N43" s="97">
        <f t="shared" si="2"/>
        <v>4.0738258038332071E-3</v>
      </c>
      <c r="O43" s="97">
        <f>L43/'סכום נכסי הקרן'!$C$42</f>
        <v>5.2511540624017414E-4</v>
      </c>
    </row>
    <row r="44" spans="2:15" s="137" customFormat="1">
      <c r="B44" s="89" t="s">
        <v>990</v>
      </c>
      <c r="C44" s="86" t="s">
        <v>991</v>
      </c>
      <c r="D44" s="99" t="s">
        <v>132</v>
      </c>
      <c r="E44" s="99" t="s">
        <v>326</v>
      </c>
      <c r="F44" s="86" t="s">
        <v>885</v>
      </c>
      <c r="G44" s="99" t="s">
        <v>886</v>
      </c>
      <c r="H44" s="99" t="s">
        <v>176</v>
      </c>
      <c r="I44" s="96">
        <v>32165.925424000001</v>
      </c>
      <c r="J44" s="98">
        <v>1929</v>
      </c>
      <c r="K44" s="86"/>
      <c r="L44" s="96">
        <v>620.48070143000007</v>
      </c>
      <c r="M44" s="97">
        <v>2.4389055380336585E-4</v>
      </c>
      <c r="N44" s="97">
        <f t="shared" si="2"/>
        <v>7.7504880179528604E-3</v>
      </c>
      <c r="O44" s="97">
        <f>L44/'סכום נכסי הקרן'!$C$42</f>
        <v>9.9903649789772676E-4</v>
      </c>
    </row>
    <row r="45" spans="2:15" s="137" customFormat="1">
      <c r="B45" s="89" t="s">
        <v>992</v>
      </c>
      <c r="C45" s="86" t="s">
        <v>993</v>
      </c>
      <c r="D45" s="99" t="s">
        <v>132</v>
      </c>
      <c r="E45" s="99" t="s">
        <v>326</v>
      </c>
      <c r="F45" s="86" t="s">
        <v>644</v>
      </c>
      <c r="G45" s="99" t="s">
        <v>377</v>
      </c>
      <c r="H45" s="99" t="s">
        <v>176</v>
      </c>
      <c r="I45" s="96">
        <v>36927.493287999998</v>
      </c>
      <c r="J45" s="98">
        <v>327.39999999999998</v>
      </c>
      <c r="K45" s="86"/>
      <c r="L45" s="96">
        <v>120.90061303399997</v>
      </c>
      <c r="M45" s="97">
        <v>1.7522746506889496E-4</v>
      </c>
      <c r="N45" s="97">
        <f t="shared" si="2"/>
        <v>1.5101819452621361E-3</v>
      </c>
      <c r="O45" s="97">
        <f>L45/'סכום נכסי הקרן'!$C$42</f>
        <v>1.9466217847035155E-4</v>
      </c>
    </row>
    <row r="46" spans="2:15" s="137" customFormat="1">
      <c r="B46" s="89" t="s">
        <v>994</v>
      </c>
      <c r="C46" s="86" t="s">
        <v>995</v>
      </c>
      <c r="D46" s="99" t="s">
        <v>132</v>
      </c>
      <c r="E46" s="99" t="s">
        <v>326</v>
      </c>
      <c r="F46" s="86" t="s">
        <v>882</v>
      </c>
      <c r="G46" s="99" t="s">
        <v>441</v>
      </c>
      <c r="H46" s="99" t="s">
        <v>176</v>
      </c>
      <c r="I46" s="96">
        <v>2429.580629</v>
      </c>
      <c r="J46" s="98">
        <v>19160</v>
      </c>
      <c r="K46" s="86"/>
      <c r="L46" s="96">
        <v>465.50764852499998</v>
      </c>
      <c r="M46" s="97">
        <v>1.6556013851666445E-4</v>
      </c>
      <c r="N46" s="97">
        <f t="shared" si="2"/>
        <v>5.814703735093448E-3</v>
      </c>
      <c r="O46" s="97">
        <f>L46/'סכום נכסי הקרן'!$C$42</f>
        <v>7.495142554074871E-4</v>
      </c>
    </row>
    <row r="47" spans="2:15" s="137" customFormat="1">
      <c r="B47" s="89" t="s">
        <v>996</v>
      </c>
      <c r="C47" s="86" t="s">
        <v>997</v>
      </c>
      <c r="D47" s="99" t="s">
        <v>132</v>
      </c>
      <c r="E47" s="99" t="s">
        <v>326</v>
      </c>
      <c r="F47" s="86" t="s">
        <v>998</v>
      </c>
      <c r="G47" s="99" t="s">
        <v>999</v>
      </c>
      <c r="H47" s="99" t="s">
        <v>176</v>
      </c>
      <c r="I47" s="96">
        <v>27997.702104000004</v>
      </c>
      <c r="J47" s="98">
        <v>1090</v>
      </c>
      <c r="K47" s="86"/>
      <c r="L47" s="96">
        <v>305.17495293099995</v>
      </c>
      <c r="M47" s="97">
        <v>2.5729667900137906E-4</v>
      </c>
      <c r="N47" s="97">
        <f t="shared" si="2"/>
        <v>3.8119716062400065E-3</v>
      </c>
      <c r="O47" s="97">
        <f>L47/'סכום נכסי הקרן'!$C$42</f>
        <v>4.913624477274497E-4</v>
      </c>
    </row>
    <row r="48" spans="2:15" s="137" customFormat="1">
      <c r="B48" s="89" t="s">
        <v>1000</v>
      </c>
      <c r="C48" s="86" t="s">
        <v>1001</v>
      </c>
      <c r="D48" s="99" t="s">
        <v>132</v>
      </c>
      <c r="E48" s="99" t="s">
        <v>326</v>
      </c>
      <c r="F48" s="86" t="s">
        <v>1002</v>
      </c>
      <c r="G48" s="99" t="s">
        <v>163</v>
      </c>
      <c r="H48" s="99" t="s">
        <v>176</v>
      </c>
      <c r="I48" s="96">
        <v>1523.6212189999999</v>
      </c>
      <c r="J48" s="98">
        <v>4247</v>
      </c>
      <c r="K48" s="86"/>
      <c r="L48" s="96">
        <v>64.708193172999998</v>
      </c>
      <c r="M48" s="97">
        <v>6.7848849110553874E-5</v>
      </c>
      <c r="N48" s="97">
        <f t="shared" si="2"/>
        <v>8.0827667112753042E-4</v>
      </c>
      <c r="O48" s="97">
        <f>L48/'סכום נכסי הקרן'!$C$42</f>
        <v>1.0418671611197011E-4</v>
      </c>
    </row>
    <row r="49" spans="2:15" s="137" customFormat="1">
      <c r="B49" s="89" t="s">
        <v>1003</v>
      </c>
      <c r="C49" s="86" t="s">
        <v>1004</v>
      </c>
      <c r="D49" s="99" t="s">
        <v>132</v>
      </c>
      <c r="E49" s="99" t="s">
        <v>326</v>
      </c>
      <c r="F49" s="86" t="s">
        <v>776</v>
      </c>
      <c r="G49" s="99" t="s">
        <v>580</v>
      </c>
      <c r="H49" s="99" t="s">
        <v>176</v>
      </c>
      <c r="I49" s="96">
        <v>994.45210399999996</v>
      </c>
      <c r="J49" s="98">
        <v>89700</v>
      </c>
      <c r="K49" s="86"/>
      <c r="L49" s="96">
        <v>892.0235373380001</v>
      </c>
      <c r="M49" s="97">
        <v>2.7517398889787578E-4</v>
      </c>
      <c r="N49" s="97">
        <f t="shared" si="2"/>
        <v>1.1142357404406816E-2</v>
      </c>
      <c r="O49" s="97">
        <f>L49/'סכום נכסי הקרן'!$C$42</f>
        <v>1.4362478457922432E-3</v>
      </c>
    </row>
    <row r="50" spans="2:15" s="137" customFormat="1">
      <c r="B50" s="89" t="s">
        <v>1005</v>
      </c>
      <c r="C50" s="86" t="s">
        <v>1006</v>
      </c>
      <c r="D50" s="99" t="s">
        <v>132</v>
      </c>
      <c r="E50" s="99" t="s">
        <v>326</v>
      </c>
      <c r="F50" s="86" t="s">
        <v>1007</v>
      </c>
      <c r="G50" s="99" t="s">
        <v>202</v>
      </c>
      <c r="H50" s="99" t="s">
        <v>176</v>
      </c>
      <c r="I50" s="96">
        <v>94667.880374999993</v>
      </c>
      <c r="J50" s="98">
        <v>176.1</v>
      </c>
      <c r="K50" s="86"/>
      <c r="L50" s="96">
        <v>166.710137352</v>
      </c>
      <c r="M50" s="97">
        <v>1.7655990673287792E-4</v>
      </c>
      <c r="N50" s="97">
        <f t="shared" si="2"/>
        <v>2.0823934073052213E-3</v>
      </c>
      <c r="O50" s="97">
        <f>L50/'סכום נכסי הקרן'!$C$42</f>
        <v>2.6842013200467033E-4</v>
      </c>
    </row>
    <row r="51" spans="2:15" s="137" customFormat="1">
      <c r="B51" s="89" t="s">
        <v>1008</v>
      </c>
      <c r="C51" s="86" t="s">
        <v>1009</v>
      </c>
      <c r="D51" s="99" t="s">
        <v>132</v>
      </c>
      <c r="E51" s="99" t="s">
        <v>326</v>
      </c>
      <c r="F51" s="86" t="s">
        <v>1010</v>
      </c>
      <c r="G51" s="99" t="s">
        <v>202</v>
      </c>
      <c r="H51" s="99" t="s">
        <v>176</v>
      </c>
      <c r="I51" s="96">
        <v>48607.312360000004</v>
      </c>
      <c r="J51" s="98">
        <v>478.3</v>
      </c>
      <c r="K51" s="86"/>
      <c r="L51" s="96">
        <v>232.48877500100002</v>
      </c>
      <c r="M51" s="97">
        <v>1.2797357718963406E-4</v>
      </c>
      <c r="N51" s="97">
        <f t="shared" si="2"/>
        <v>2.9040411100635529E-3</v>
      </c>
      <c r="O51" s="97">
        <f>L51/'סכום נכסי הקרן'!$C$42</f>
        <v>3.7433037166545089E-4</v>
      </c>
    </row>
    <row r="52" spans="2:15" s="137" customFormat="1">
      <c r="B52" s="89" t="s">
        <v>1011</v>
      </c>
      <c r="C52" s="86" t="s">
        <v>1012</v>
      </c>
      <c r="D52" s="99" t="s">
        <v>132</v>
      </c>
      <c r="E52" s="99" t="s">
        <v>326</v>
      </c>
      <c r="F52" s="86" t="s">
        <v>1013</v>
      </c>
      <c r="G52" s="99" t="s">
        <v>448</v>
      </c>
      <c r="H52" s="99" t="s">
        <v>176</v>
      </c>
      <c r="I52" s="96">
        <v>900.51299500000005</v>
      </c>
      <c r="J52" s="98">
        <v>17500</v>
      </c>
      <c r="K52" s="86"/>
      <c r="L52" s="96">
        <v>157.589774159</v>
      </c>
      <c r="M52" s="97">
        <v>1.9661696946989731E-4</v>
      </c>
      <c r="N52" s="97">
        <f t="shared" si="2"/>
        <v>1.9684700161605585E-3</v>
      </c>
      <c r="O52" s="97">
        <f>L52/'סכום נכסי הקרן'!$C$42</f>
        <v>2.5373542757648924E-4</v>
      </c>
    </row>
    <row r="53" spans="2:15" s="137" customFormat="1">
      <c r="B53" s="89" t="s">
        <v>1014</v>
      </c>
      <c r="C53" s="86" t="s">
        <v>1015</v>
      </c>
      <c r="D53" s="99" t="s">
        <v>132</v>
      </c>
      <c r="E53" s="99" t="s">
        <v>326</v>
      </c>
      <c r="F53" s="86" t="s">
        <v>1016</v>
      </c>
      <c r="G53" s="99" t="s">
        <v>1017</v>
      </c>
      <c r="H53" s="99" t="s">
        <v>176</v>
      </c>
      <c r="I53" s="96">
        <v>5825.8874509999996</v>
      </c>
      <c r="J53" s="98">
        <v>3942</v>
      </c>
      <c r="K53" s="86"/>
      <c r="L53" s="96">
        <v>229.65648333499996</v>
      </c>
      <c r="M53" s="97">
        <v>2.3557282466573566E-4</v>
      </c>
      <c r="N53" s="97">
        <f t="shared" si="2"/>
        <v>2.8686626646580952E-3</v>
      </c>
      <c r="O53" s="97">
        <f>L53/'סכום נכסי הקרן'!$C$42</f>
        <v>3.6977009647799639E-4</v>
      </c>
    </row>
    <row r="54" spans="2:15" s="137" customFormat="1">
      <c r="B54" s="89" t="s">
        <v>1018</v>
      </c>
      <c r="C54" s="86" t="s">
        <v>1019</v>
      </c>
      <c r="D54" s="99" t="s">
        <v>132</v>
      </c>
      <c r="E54" s="99" t="s">
        <v>326</v>
      </c>
      <c r="F54" s="86" t="s">
        <v>425</v>
      </c>
      <c r="G54" s="99" t="s">
        <v>377</v>
      </c>
      <c r="H54" s="99" t="s">
        <v>176</v>
      </c>
      <c r="I54" s="96">
        <v>691.66625799999997</v>
      </c>
      <c r="J54" s="98">
        <v>159100</v>
      </c>
      <c r="K54" s="86"/>
      <c r="L54" s="96">
        <v>1100.4410166470002</v>
      </c>
      <c r="M54" s="97">
        <v>3.2369937498683753E-4</v>
      </c>
      <c r="N54" s="97">
        <f t="shared" si="2"/>
        <v>1.3745721493561455E-2</v>
      </c>
      <c r="O54" s="97">
        <f>L54/'סכום נכסי הקרן'!$C$42</f>
        <v>1.7718210040704389E-3</v>
      </c>
    </row>
    <row r="55" spans="2:15" s="137" customFormat="1">
      <c r="B55" s="89" t="s">
        <v>1020</v>
      </c>
      <c r="C55" s="86" t="s">
        <v>1021</v>
      </c>
      <c r="D55" s="99" t="s">
        <v>132</v>
      </c>
      <c r="E55" s="99" t="s">
        <v>326</v>
      </c>
      <c r="F55" s="86" t="s">
        <v>1022</v>
      </c>
      <c r="G55" s="99" t="s">
        <v>377</v>
      </c>
      <c r="H55" s="99" t="s">
        <v>176</v>
      </c>
      <c r="I55" s="96">
        <v>2684.1268009999999</v>
      </c>
      <c r="J55" s="98">
        <v>5028</v>
      </c>
      <c r="K55" s="86"/>
      <c r="L55" s="96">
        <v>134.95789555399998</v>
      </c>
      <c r="M55" s="97">
        <v>1.496568788034483E-4</v>
      </c>
      <c r="N55" s="97">
        <f t="shared" si="2"/>
        <v>1.6857729015725309E-3</v>
      </c>
      <c r="O55" s="97">
        <f>L55/'סכום נכסי הקרן'!$C$42</f>
        <v>2.1729582084854899E-4</v>
      </c>
    </row>
    <row r="56" spans="2:15" s="137" customFormat="1">
      <c r="B56" s="89" t="s">
        <v>1023</v>
      </c>
      <c r="C56" s="86" t="s">
        <v>1024</v>
      </c>
      <c r="D56" s="99" t="s">
        <v>132</v>
      </c>
      <c r="E56" s="99" t="s">
        <v>326</v>
      </c>
      <c r="F56" s="86" t="s">
        <v>1025</v>
      </c>
      <c r="G56" s="99" t="s">
        <v>591</v>
      </c>
      <c r="H56" s="99" t="s">
        <v>176</v>
      </c>
      <c r="I56" s="96">
        <v>2099.0759779999998</v>
      </c>
      <c r="J56" s="98">
        <v>18210</v>
      </c>
      <c r="K56" s="86"/>
      <c r="L56" s="96">
        <v>382.241735581</v>
      </c>
      <c r="M56" s="97">
        <v>3.9837882918062001E-4</v>
      </c>
      <c r="N56" s="97">
        <f t="shared" si="2"/>
        <v>4.774620684824424E-3</v>
      </c>
      <c r="O56" s="97">
        <f>L56/'סכום נכסי הקרן'!$C$42</f>
        <v>6.1544773912403854E-4</v>
      </c>
    </row>
    <row r="57" spans="2:15" s="137" customFormat="1">
      <c r="B57" s="89" t="s">
        <v>1026</v>
      </c>
      <c r="C57" s="86" t="s">
        <v>1027</v>
      </c>
      <c r="D57" s="99" t="s">
        <v>132</v>
      </c>
      <c r="E57" s="99" t="s">
        <v>326</v>
      </c>
      <c r="F57" s="86" t="s">
        <v>1028</v>
      </c>
      <c r="G57" s="99" t="s">
        <v>999</v>
      </c>
      <c r="H57" s="99" t="s">
        <v>176</v>
      </c>
      <c r="I57" s="96">
        <v>2815.6898710000005</v>
      </c>
      <c r="J57" s="98">
        <v>6638</v>
      </c>
      <c r="K57" s="86"/>
      <c r="L57" s="96">
        <v>186.90549365299998</v>
      </c>
      <c r="M57" s="97">
        <v>2.0068430272056969E-4</v>
      </c>
      <c r="N57" s="97">
        <f t="shared" si="2"/>
        <v>2.3346556721402984E-3</v>
      </c>
      <c r="O57" s="97">
        <f>L57/'סכום נכסי הקרן'!$C$42</f>
        <v>3.0093669212692578E-4</v>
      </c>
    </row>
    <row r="58" spans="2:15" s="137" customFormat="1">
      <c r="B58" s="89" t="s">
        <v>1029</v>
      </c>
      <c r="C58" s="86" t="s">
        <v>1030</v>
      </c>
      <c r="D58" s="99" t="s">
        <v>132</v>
      </c>
      <c r="E58" s="99" t="s">
        <v>326</v>
      </c>
      <c r="F58" s="86" t="s">
        <v>1031</v>
      </c>
      <c r="G58" s="99" t="s">
        <v>1032</v>
      </c>
      <c r="H58" s="99" t="s">
        <v>176</v>
      </c>
      <c r="I58" s="96">
        <v>1332.0836360000001</v>
      </c>
      <c r="J58" s="98">
        <v>12540</v>
      </c>
      <c r="K58" s="86"/>
      <c r="L58" s="96">
        <v>167.04328793699997</v>
      </c>
      <c r="M58" s="97">
        <v>1.9611626373095716E-4</v>
      </c>
      <c r="N58" s="97">
        <f t="shared" si="2"/>
        <v>2.0865548253981058E-3</v>
      </c>
      <c r="O58" s="97">
        <f>L58/'סכום נכסי הקרן'!$C$42</f>
        <v>2.6895653804106097E-4</v>
      </c>
    </row>
    <row r="59" spans="2:15" s="137" customFormat="1">
      <c r="B59" s="89" t="s">
        <v>1033</v>
      </c>
      <c r="C59" s="86" t="s">
        <v>1034</v>
      </c>
      <c r="D59" s="99" t="s">
        <v>132</v>
      </c>
      <c r="E59" s="99" t="s">
        <v>326</v>
      </c>
      <c r="F59" s="86" t="s">
        <v>1035</v>
      </c>
      <c r="G59" s="99" t="s">
        <v>1032</v>
      </c>
      <c r="H59" s="99" t="s">
        <v>176</v>
      </c>
      <c r="I59" s="96">
        <v>6591.8104059999996</v>
      </c>
      <c r="J59" s="98">
        <v>8787</v>
      </c>
      <c r="K59" s="86"/>
      <c r="L59" s="96">
        <v>579.22238038500006</v>
      </c>
      <c r="M59" s="97">
        <v>2.9319508553185189E-4</v>
      </c>
      <c r="N59" s="97">
        <f t="shared" si="2"/>
        <v>7.2351261023233214E-3</v>
      </c>
      <c r="O59" s="97">
        <f>L59/'סכום נכסי הקרן'!$C$42</f>
        <v>9.3260644057129916E-4</v>
      </c>
    </row>
    <row r="60" spans="2:15" s="137" customFormat="1">
      <c r="B60" s="89" t="s">
        <v>1036</v>
      </c>
      <c r="C60" s="86" t="s">
        <v>1037</v>
      </c>
      <c r="D60" s="99" t="s">
        <v>132</v>
      </c>
      <c r="E60" s="99" t="s">
        <v>326</v>
      </c>
      <c r="F60" s="86" t="s">
        <v>1038</v>
      </c>
      <c r="G60" s="99" t="s">
        <v>580</v>
      </c>
      <c r="H60" s="99" t="s">
        <v>176</v>
      </c>
      <c r="I60" s="96">
        <v>1225.1324629999999</v>
      </c>
      <c r="J60" s="98">
        <v>21080</v>
      </c>
      <c r="K60" s="86"/>
      <c r="L60" s="96">
        <v>258.25792318500004</v>
      </c>
      <c r="M60" s="97">
        <v>7.0930229742779786E-5</v>
      </c>
      <c r="N60" s="97">
        <f t="shared" si="2"/>
        <v>3.2259261804173092E-3</v>
      </c>
      <c r="O60" s="97">
        <f>L60/'סכום נכסי הקרן'!$C$42</f>
        <v>4.1582129877441485E-4</v>
      </c>
    </row>
    <row r="61" spans="2:15" s="137" customFormat="1">
      <c r="B61" s="89" t="s">
        <v>1039</v>
      </c>
      <c r="C61" s="86" t="s">
        <v>1040</v>
      </c>
      <c r="D61" s="99" t="s">
        <v>132</v>
      </c>
      <c r="E61" s="99" t="s">
        <v>326</v>
      </c>
      <c r="F61" s="86" t="s">
        <v>536</v>
      </c>
      <c r="G61" s="99" t="s">
        <v>377</v>
      </c>
      <c r="H61" s="99" t="s">
        <v>176</v>
      </c>
      <c r="I61" s="96">
        <v>609.71778800000004</v>
      </c>
      <c r="J61" s="98">
        <v>39860</v>
      </c>
      <c r="K61" s="86"/>
      <c r="L61" s="96">
        <v>243.03351049399998</v>
      </c>
      <c r="M61" s="97">
        <v>1.1282929723295934E-4</v>
      </c>
      <c r="N61" s="97">
        <f t="shared" si="2"/>
        <v>3.0357564815531504E-3</v>
      </c>
      <c r="O61" s="97">
        <f>L61/'סכום נכסי הקרן'!$C$42</f>
        <v>3.9130845912877714E-4</v>
      </c>
    </row>
    <row r="62" spans="2:15" s="137" customFormat="1">
      <c r="B62" s="89" t="s">
        <v>1041</v>
      </c>
      <c r="C62" s="86" t="s">
        <v>1042</v>
      </c>
      <c r="D62" s="99" t="s">
        <v>132</v>
      </c>
      <c r="E62" s="99" t="s">
        <v>326</v>
      </c>
      <c r="F62" s="86" t="s">
        <v>1043</v>
      </c>
      <c r="G62" s="99" t="s">
        <v>441</v>
      </c>
      <c r="H62" s="99" t="s">
        <v>176</v>
      </c>
      <c r="I62" s="96">
        <v>8647.5032919999994</v>
      </c>
      <c r="J62" s="98">
        <v>5268</v>
      </c>
      <c r="K62" s="86"/>
      <c r="L62" s="96">
        <v>455.55047343400003</v>
      </c>
      <c r="M62" s="97">
        <v>1.555897728537719E-4</v>
      </c>
      <c r="N62" s="97">
        <f t="shared" si="2"/>
        <v>5.6903276407885067E-3</v>
      </c>
      <c r="O62" s="97">
        <f>L62/'סכום נכסי הקרן'!$C$42</f>
        <v>7.334821994403293E-4</v>
      </c>
    </row>
    <row r="63" spans="2:15" s="137" customFormat="1">
      <c r="B63" s="89" t="s">
        <v>1044</v>
      </c>
      <c r="C63" s="86" t="s">
        <v>1045</v>
      </c>
      <c r="D63" s="99" t="s">
        <v>132</v>
      </c>
      <c r="E63" s="99" t="s">
        <v>326</v>
      </c>
      <c r="F63" s="86" t="s">
        <v>1046</v>
      </c>
      <c r="G63" s="99" t="s">
        <v>1032</v>
      </c>
      <c r="H63" s="99" t="s">
        <v>176</v>
      </c>
      <c r="I63" s="96">
        <v>19010.513701</v>
      </c>
      <c r="J63" s="98">
        <v>4137</v>
      </c>
      <c r="K63" s="86"/>
      <c r="L63" s="96">
        <v>786.46495180799991</v>
      </c>
      <c r="M63" s="97">
        <v>3.0821602270795172E-4</v>
      </c>
      <c r="N63" s="97">
        <f t="shared" si="2"/>
        <v>9.8238142966891994E-3</v>
      </c>
      <c r="O63" s="97">
        <f>L63/'סכום נכסי הקרן'!$C$42</f>
        <v>1.2662878786766081E-3</v>
      </c>
    </row>
    <row r="64" spans="2:15" s="137" customFormat="1">
      <c r="B64" s="89" t="s">
        <v>1047</v>
      </c>
      <c r="C64" s="86" t="s">
        <v>1048</v>
      </c>
      <c r="D64" s="99" t="s">
        <v>132</v>
      </c>
      <c r="E64" s="99" t="s">
        <v>326</v>
      </c>
      <c r="F64" s="86" t="s">
        <v>1049</v>
      </c>
      <c r="G64" s="99" t="s">
        <v>1017</v>
      </c>
      <c r="H64" s="99" t="s">
        <v>176</v>
      </c>
      <c r="I64" s="96">
        <v>33797.997552000001</v>
      </c>
      <c r="J64" s="98">
        <v>2136</v>
      </c>
      <c r="K64" s="86"/>
      <c r="L64" s="96">
        <v>721.92522772099994</v>
      </c>
      <c r="M64" s="97">
        <v>3.1392154619051051E-4</v>
      </c>
      <c r="N64" s="97">
        <f t="shared" si="2"/>
        <v>9.0176419901767634E-3</v>
      </c>
      <c r="O64" s="97">
        <f>L64/'סכום נכסי הקרן'!$C$42</f>
        <v>1.1623724147813365E-3</v>
      </c>
    </row>
    <row r="65" spans="2:15" s="137" customFormat="1">
      <c r="B65" s="89" t="s">
        <v>1050</v>
      </c>
      <c r="C65" s="86" t="s">
        <v>1051</v>
      </c>
      <c r="D65" s="99" t="s">
        <v>132</v>
      </c>
      <c r="E65" s="99" t="s">
        <v>326</v>
      </c>
      <c r="F65" s="86" t="s">
        <v>565</v>
      </c>
      <c r="G65" s="99" t="s">
        <v>441</v>
      </c>
      <c r="H65" s="99" t="s">
        <v>176</v>
      </c>
      <c r="I65" s="96">
        <v>7974.0131380000003</v>
      </c>
      <c r="J65" s="98">
        <v>3975</v>
      </c>
      <c r="K65" s="86"/>
      <c r="L65" s="96">
        <v>316.96702222099998</v>
      </c>
      <c r="M65" s="97">
        <v>1.2602765573884573E-4</v>
      </c>
      <c r="N65" s="97">
        <f t="shared" si="2"/>
        <v>3.9592675519936485E-3</v>
      </c>
      <c r="O65" s="97">
        <f>L65/'סכום נכסי הקרן'!$C$42</f>
        <v>5.1034886838372223E-4</v>
      </c>
    </row>
    <row r="66" spans="2:15" s="137" customFormat="1">
      <c r="B66" s="89" t="s">
        <v>1052</v>
      </c>
      <c r="C66" s="86" t="s">
        <v>1053</v>
      </c>
      <c r="D66" s="99" t="s">
        <v>132</v>
      </c>
      <c r="E66" s="99" t="s">
        <v>326</v>
      </c>
      <c r="F66" s="86" t="s">
        <v>1054</v>
      </c>
      <c r="G66" s="99" t="s">
        <v>951</v>
      </c>
      <c r="H66" s="99" t="s">
        <v>176</v>
      </c>
      <c r="I66" s="96">
        <v>656.11001600000009</v>
      </c>
      <c r="J66" s="98">
        <v>8450</v>
      </c>
      <c r="K66" s="86"/>
      <c r="L66" s="96">
        <v>55.441296338999997</v>
      </c>
      <c r="M66" s="97">
        <v>2.3374195310811134E-5</v>
      </c>
      <c r="N66" s="97">
        <f t="shared" si="2"/>
        <v>6.9252291325884181E-4</v>
      </c>
      <c r="O66" s="97">
        <f>L66/'סכום נכסי הקרן'!$C$42</f>
        <v>8.9266077745486869E-5</v>
      </c>
    </row>
    <row r="67" spans="2:15" s="137" customFormat="1">
      <c r="B67" s="89" t="s">
        <v>1055</v>
      </c>
      <c r="C67" s="86" t="s">
        <v>1056</v>
      </c>
      <c r="D67" s="99" t="s">
        <v>132</v>
      </c>
      <c r="E67" s="99" t="s">
        <v>326</v>
      </c>
      <c r="F67" s="86" t="s">
        <v>1057</v>
      </c>
      <c r="G67" s="99" t="s">
        <v>886</v>
      </c>
      <c r="H67" s="99" t="s">
        <v>176</v>
      </c>
      <c r="I67" s="96">
        <v>23204.850252999997</v>
      </c>
      <c r="J67" s="98">
        <v>2380</v>
      </c>
      <c r="K67" s="86"/>
      <c r="L67" s="96">
        <v>552.27543601100001</v>
      </c>
      <c r="M67" s="97">
        <v>2.3635561082608369E-4</v>
      </c>
      <c r="N67" s="97">
        <f t="shared" si="2"/>
        <v>6.8985290590795976E-3</v>
      </c>
      <c r="O67" s="97">
        <f>L67/'סכום נכסי הקרן'!$C$42</f>
        <v>8.8921914282875524E-4</v>
      </c>
    </row>
    <row r="68" spans="2:15" s="137" customFormat="1">
      <c r="B68" s="89" t="s">
        <v>1058</v>
      </c>
      <c r="C68" s="86" t="s">
        <v>1059</v>
      </c>
      <c r="D68" s="99" t="s">
        <v>132</v>
      </c>
      <c r="E68" s="99" t="s">
        <v>326</v>
      </c>
      <c r="F68" s="86" t="s">
        <v>1060</v>
      </c>
      <c r="G68" s="99" t="s">
        <v>204</v>
      </c>
      <c r="H68" s="99" t="s">
        <v>176</v>
      </c>
      <c r="I68" s="96">
        <v>4279.606589</v>
      </c>
      <c r="J68" s="98">
        <v>4119</v>
      </c>
      <c r="K68" s="86"/>
      <c r="L68" s="96">
        <v>176.276995392</v>
      </c>
      <c r="M68" s="97">
        <v>8.5942234661339905E-5</v>
      </c>
      <c r="N68" s="97">
        <f t="shared" si="2"/>
        <v>2.2018940113330181E-3</v>
      </c>
      <c r="O68" s="97">
        <f>L68/'סכום נכסי הקרן'!$C$42</f>
        <v>2.8382373816057362E-4</v>
      </c>
    </row>
    <row r="69" spans="2:15" s="137" customFormat="1">
      <c r="B69" s="89" t="s">
        <v>968</v>
      </c>
      <c r="C69" s="86" t="s">
        <v>969</v>
      </c>
      <c r="D69" s="99" t="s">
        <v>132</v>
      </c>
      <c r="E69" s="99" t="s">
        <v>326</v>
      </c>
      <c r="F69" s="86" t="s">
        <v>627</v>
      </c>
      <c r="G69" s="99" t="s">
        <v>409</v>
      </c>
      <c r="H69" s="99" t="s">
        <v>176</v>
      </c>
      <c r="I69" s="96">
        <v>14944.635372000001</v>
      </c>
      <c r="J69" s="98">
        <v>2210</v>
      </c>
      <c r="K69" s="86"/>
      <c r="L69" s="96">
        <v>330.27644171500003</v>
      </c>
      <c r="M69" s="97">
        <v>1.2861571518937192E-4</v>
      </c>
      <c r="N69" s="97">
        <f>L69/$L$11</f>
        <v>4.1255168746178964E-3</v>
      </c>
      <c r="O69" s="97">
        <f>L69/'סכום נכסי הקרן'!$C$42</f>
        <v>5.3177837587636996E-4</v>
      </c>
    </row>
    <row r="70" spans="2:15" s="137" customFormat="1">
      <c r="B70" s="89" t="s">
        <v>1061</v>
      </c>
      <c r="C70" s="86" t="s">
        <v>1062</v>
      </c>
      <c r="D70" s="99" t="s">
        <v>132</v>
      </c>
      <c r="E70" s="99" t="s">
        <v>326</v>
      </c>
      <c r="F70" s="86" t="s">
        <v>1063</v>
      </c>
      <c r="G70" s="99" t="s">
        <v>163</v>
      </c>
      <c r="H70" s="99" t="s">
        <v>176</v>
      </c>
      <c r="I70" s="96">
        <v>2844.566883</v>
      </c>
      <c r="J70" s="98">
        <v>9236</v>
      </c>
      <c r="K70" s="86"/>
      <c r="L70" s="96">
        <v>262.72419734499999</v>
      </c>
      <c r="M70" s="97">
        <v>2.6111623883592536E-4</v>
      </c>
      <c r="N70" s="97">
        <f t="shared" si="2"/>
        <v>3.2817148685782694E-3</v>
      </c>
      <c r="O70" s="97">
        <f>L70/'סכום נכסי הקרן'!$C$42</f>
        <v>4.230124505462171E-4</v>
      </c>
    </row>
    <row r="71" spans="2:15" s="137" customFormat="1">
      <c r="B71" s="89" t="s">
        <v>1064</v>
      </c>
      <c r="C71" s="86" t="s">
        <v>1065</v>
      </c>
      <c r="D71" s="99" t="s">
        <v>132</v>
      </c>
      <c r="E71" s="99" t="s">
        <v>326</v>
      </c>
      <c r="F71" s="86" t="s">
        <v>1066</v>
      </c>
      <c r="G71" s="99" t="s">
        <v>492</v>
      </c>
      <c r="H71" s="99" t="s">
        <v>176</v>
      </c>
      <c r="I71" s="96">
        <v>1900.937326</v>
      </c>
      <c r="J71" s="98">
        <v>16330</v>
      </c>
      <c r="K71" s="86"/>
      <c r="L71" s="96">
        <v>310.423065302</v>
      </c>
      <c r="M71" s="97">
        <v>1.9909366204595643E-4</v>
      </c>
      <c r="N71" s="97">
        <f t="shared" si="2"/>
        <v>3.877526315604154E-3</v>
      </c>
      <c r="O71" s="97">
        <f>L71/'סכום נכסי הקרן'!$C$42</f>
        <v>4.9981243785867247E-4</v>
      </c>
    </row>
    <row r="72" spans="2:15" s="137" customFormat="1">
      <c r="B72" s="89" t="s">
        <v>974</v>
      </c>
      <c r="C72" s="86" t="s">
        <v>975</v>
      </c>
      <c r="D72" s="99" t="s">
        <v>132</v>
      </c>
      <c r="E72" s="99" t="s">
        <v>326</v>
      </c>
      <c r="F72" s="86" t="s">
        <v>861</v>
      </c>
      <c r="G72" s="99" t="s">
        <v>409</v>
      </c>
      <c r="H72" s="99" t="s">
        <v>176</v>
      </c>
      <c r="I72" s="96">
        <v>24612.678917000001</v>
      </c>
      <c r="J72" s="98">
        <v>1835</v>
      </c>
      <c r="K72" s="86"/>
      <c r="L72" s="96">
        <v>451.64265812799999</v>
      </c>
      <c r="M72" s="97">
        <v>1.5071991955089987E-4</v>
      </c>
      <c r="N72" s="97">
        <f>L72/$L$11</f>
        <v>5.6415147193942979E-3</v>
      </c>
      <c r="O72" s="97">
        <f>L72/'סכום נכסי הקרן'!$C$42</f>
        <v>7.2719022273784711E-4</v>
      </c>
    </row>
    <row r="73" spans="2:15" s="137" customFormat="1">
      <c r="B73" s="89" t="s">
        <v>1067</v>
      </c>
      <c r="C73" s="86" t="s">
        <v>1068</v>
      </c>
      <c r="D73" s="99" t="s">
        <v>132</v>
      </c>
      <c r="E73" s="99" t="s">
        <v>326</v>
      </c>
      <c r="F73" s="86" t="s">
        <v>1069</v>
      </c>
      <c r="G73" s="99" t="s">
        <v>999</v>
      </c>
      <c r="H73" s="99" t="s">
        <v>176</v>
      </c>
      <c r="I73" s="96">
        <v>466.14631500000002</v>
      </c>
      <c r="J73" s="98">
        <v>23330</v>
      </c>
      <c r="K73" s="86"/>
      <c r="L73" s="96">
        <v>108.751935311</v>
      </c>
      <c r="M73" s="97">
        <v>1.989933563057252E-4</v>
      </c>
      <c r="N73" s="97">
        <f t="shared" si="2"/>
        <v>1.3584315670326778E-3</v>
      </c>
      <c r="O73" s="97">
        <f>L73/'סכום נכסי הקרן'!$C$42</f>
        <v>1.7510158227694475E-4</v>
      </c>
    </row>
    <row r="74" spans="2:15" s="137" customFormat="1">
      <c r="B74" s="89" t="s">
        <v>1070</v>
      </c>
      <c r="C74" s="86" t="s">
        <v>1071</v>
      </c>
      <c r="D74" s="99" t="s">
        <v>132</v>
      </c>
      <c r="E74" s="99" t="s">
        <v>326</v>
      </c>
      <c r="F74" s="86" t="s">
        <v>1072</v>
      </c>
      <c r="G74" s="99" t="s">
        <v>1073</v>
      </c>
      <c r="H74" s="99" t="s">
        <v>176</v>
      </c>
      <c r="I74" s="96">
        <v>4311.9226939999999</v>
      </c>
      <c r="J74" s="98">
        <v>1869</v>
      </c>
      <c r="K74" s="86"/>
      <c r="L74" s="96">
        <v>80.589835147999992</v>
      </c>
      <c r="M74" s="97">
        <v>1.0708188496403069E-4</v>
      </c>
      <c r="N74" s="97">
        <f t="shared" si="2"/>
        <v>1.0066558883198981E-3</v>
      </c>
      <c r="O74" s="97">
        <f>L74/'סכום נכסי הקרן'!$C$42</f>
        <v>1.2975776117913002E-4</v>
      </c>
    </row>
    <row r="75" spans="2:15" s="137" customFormat="1">
      <c r="B75" s="89" t="s">
        <v>1074</v>
      </c>
      <c r="C75" s="86" t="s">
        <v>1075</v>
      </c>
      <c r="D75" s="99" t="s">
        <v>132</v>
      </c>
      <c r="E75" s="99" t="s">
        <v>326</v>
      </c>
      <c r="F75" s="86" t="s">
        <v>1076</v>
      </c>
      <c r="G75" s="99" t="s">
        <v>768</v>
      </c>
      <c r="H75" s="99" t="s">
        <v>176</v>
      </c>
      <c r="I75" s="96">
        <v>3380.4187809999999</v>
      </c>
      <c r="J75" s="98">
        <v>9232</v>
      </c>
      <c r="K75" s="86"/>
      <c r="L75" s="96">
        <v>312.08026188700001</v>
      </c>
      <c r="M75" s="97">
        <v>2.6876641963361018E-4</v>
      </c>
      <c r="N75" s="97">
        <f t="shared" si="2"/>
        <v>3.8982265279489275E-3</v>
      </c>
      <c r="O75" s="97">
        <f>L75/'סכום נכסי הקרן'!$C$42</f>
        <v>5.0248069147041394E-4</v>
      </c>
    </row>
    <row r="76" spans="2:15" s="137" customFormat="1">
      <c r="B76" s="89" t="s">
        <v>1077</v>
      </c>
      <c r="C76" s="86" t="s">
        <v>1078</v>
      </c>
      <c r="D76" s="99" t="s">
        <v>132</v>
      </c>
      <c r="E76" s="99" t="s">
        <v>326</v>
      </c>
      <c r="F76" s="86" t="s">
        <v>481</v>
      </c>
      <c r="G76" s="99" t="s">
        <v>377</v>
      </c>
      <c r="H76" s="99" t="s">
        <v>176</v>
      </c>
      <c r="I76" s="96">
        <v>31852.211221000001</v>
      </c>
      <c r="J76" s="98">
        <v>1381</v>
      </c>
      <c r="K76" s="86"/>
      <c r="L76" s="96">
        <v>439.87903695799997</v>
      </c>
      <c r="M76" s="97">
        <v>1.8104937630858777E-4</v>
      </c>
      <c r="N76" s="97">
        <f t="shared" si="2"/>
        <v>5.4945741220224593E-3</v>
      </c>
      <c r="O76" s="97">
        <f>L76/'סכום נכסי הקרן'!$C$42</f>
        <v>7.0824960642345202E-4</v>
      </c>
    </row>
    <row r="77" spans="2:15" s="137" customFormat="1">
      <c r="B77" s="89" t="s">
        <v>1079</v>
      </c>
      <c r="C77" s="86" t="s">
        <v>1080</v>
      </c>
      <c r="D77" s="99" t="s">
        <v>132</v>
      </c>
      <c r="E77" s="99" t="s">
        <v>326</v>
      </c>
      <c r="F77" s="86" t="s">
        <v>1081</v>
      </c>
      <c r="G77" s="99" t="s">
        <v>163</v>
      </c>
      <c r="H77" s="99" t="s">
        <v>176</v>
      </c>
      <c r="I77" s="96">
        <v>1419.3008809999999</v>
      </c>
      <c r="J77" s="98">
        <v>19240</v>
      </c>
      <c r="K77" s="86"/>
      <c r="L77" s="96">
        <v>273.07348953899998</v>
      </c>
      <c r="M77" s="97">
        <v>1.0303018616344585E-4</v>
      </c>
      <c r="N77" s="97">
        <f t="shared" si="2"/>
        <v>3.4109889377943272E-3</v>
      </c>
      <c r="O77" s="97">
        <f>L77/'סכום נכסי הקרן'!$C$42</f>
        <v>4.396758545898648E-4</v>
      </c>
    </row>
    <row r="78" spans="2:15" s="137" customFormat="1">
      <c r="B78" s="89" t="s">
        <v>1082</v>
      </c>
      <c r="C78" s="86" t="s">
        <v>1083</v>
      </c>
      <c r="D78" s="99" t="s">
        <v>132</v>
      </c>
      <c r="E78" s="99" t="s">
        <v>326</v>
      </c>
      <c r="F78" s="86" t="s">
        <v>1084</v>
      </c>
      <c r="G78" s="99" t="s">
        <v>886</v>
      </c>
      <c r="H78" s="99" t="s">
        <v>176</v>
      </c>
      <c r="I78" s="96">
        <v>221301.49063900003</v>
      </c>
      <c r="J78" s="98">
        <v>254.6</v>
      </c>
      <c r="K78" s="86"/>
      <c r="L78" s="96">
        <v>563.43359516300006</v>
      </c>
      <c r="M78" s="97">
        <v>1.9691946166703489E-4</v>
      </c>
      <c r="N78" s="97">
        <f t="shared" si="2"/>
        <v>7.03790676834707E-3</v>
      </c>
      <c r="O78" s="97">
        <f>L78/'סכום נכסי הקרן'!$C$42</f>
        <v>9.0718490424004266E-4</v>
      </c>
    </row>
    <row r="79" spans="2:15" s="137" customFormat="1">
      <c r="B79" s="89" t="s">
        <v>1085</v>
      </c>
      <c r="C79" s="86" t="s">
        <v>1086</v>
      </c>
      <c r="D79" s="99" t="s">
        <v>132</v>
      </c>
      <c r="E79" s="99" t="s">
        <v>326</v>
      </c>
      <c r="F79" s="86" t="s">
        <v>665</v>
      </c>
      <c r="G79" s="99" t="s">
        <v>377</v>
      </c>
      <c r="H79" s="99" t="s">
        <v>176</v>
      </c>
      <c r="I79" s="96">
        <v>90598.506108999994</v>
      </c>
      <c r="J79" s="98">
        <v>634.1</v>
      </c>
      <c r="K79" s="86"/>
      <c r="L79" s="96">
        <v>574.48512722800001</v>
      </c>
      <c r="M79" s="97">
        <v>2.2621015918736299E-4</v>
      </c>
      <c r="N79" s="97">
        <f t="shared" si="2"/>
        <v>7.1759525877454784E-3</v>
      </c>
      <c r="O79" s="97">
        <f>L79/'סכום נכסי הקרן'!$C$42</f>
        <v>9.2497898528910098E-4</v>
      </c>
    </row>
    <row r="80" spans="2:15" s="137" customFormat="1">
      <c r="B80" s="89" t="s">
        <v>1087</v>
      </c>
      <c r="C80" s="86" t="s">
        <v>1088</v>
      </c>
      <c r="D80" s="99" t="s">
        <v>132</v>
      </c>
      <c r="E80" s="99" t="s">
        <v>326</v>
      </c>
      <c r="F80" s="86" t="s">
        <v>871</v>
      </c>
      <c r="G80" s="99" t="s">
        <v>377</v>
      </c>
      <c r="H80" s="99" t="s">
        <v>176</v>
      </c>
      <c r="I80" s="96">
        <v>52456.019747999999</v>
      </c>
      <c r="J80" s="98">
        <v>1150</v>
      </c>
      <c r="K80" s="86"/>
      <c r="L80" s="96">
        <v>603.24422710800002</v>
      </c>
      <c r="M80" s="97">
        <v>1.4954285305836016E-4</v>
      </c>
      <c r="N80" s="97">
        <f t="shared" si="2"/>
        <v>7.5351854510937611E-3</v>
      </c>
      <c r="O80" s="97">
        <f>L80/'סכום נכסי הקרן'!$C$42</f>
        <v>9.712840361320843E-4</v>
      </c>
    </row>
    <row r="81" spans="2:15" s="137" customFormat="1">
      <c r="B81" s="89" t="s">
        <v>1089</v>
      </c>
      <c r="C81" s="86" t="s">
        <v>1090</v>
      </c>
      <c r="D81" s="99" t="s">
        <v>132</v>
      </c>
      <c r="E81" s="99" t="s">
        <v>326</v>
      </c>
      <c r="F81" s="86" t="s">
        <v>912</v>
      </c>
      <c r="G81" s="99" t="s">
        <v>886</v>
      </c>
      <c r="H81" s="99" t="s">
        <v>176</v>
      </c>
      <c r="I81" s="96">
        <v>18777.561338</v>
      </c>
      <c r="J81" s="98">
        <v>1524</v>
      </c>
      <c r="K81" s="86"/>
      <c r="L81" s="96">
        <v>286.17003479100003</v>
      </c>
      <c r="M81" s="97">
        <v>2.121864412521593E-4</v>
      </c>
      <c r="N81" s="97">
        <f t="shared" si="2"/>
        <v>3.5745792264499933E-3</v>
      </c>
      <c r="O81" s="97">
        <f>L81/'סכום נכסי הקרן'!$C$42</f>
        <v>4.6076261308688685E-4</v>
      </c>
    </row>
    <row r="82" spans="2:15" s="137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37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84"/>
      <c r="L83" s="93">
        <v>2236.2395758039993</v>
      </c>
      <c r="M83" s="84"/>
      <c r="N83" s="94">
        <f t="shared" ref="N83:N126" si="3">L83/$L$11</f>
        <v>2.7933097673459549E-2</v>
      </c>
      <c r="O83" s="94">
        <f>L83/'סכום נכסי הקרן'!$C$42</f>
        <v>3.6005712169978987E-3</v>
      </c>
    </row>
    <row r="84" spans="2:15" s="137" customFormat="1">
      <c r="B84" s="89" t="s">
        <v>1091</v>
      </c>
      <c r="C84" s="86" t="s">
        <v>1092</v>
      </c>
      <c r="D84" s="99" t="s">
        <v>132</v>
      </c>
      <c r="E84" s="99" t="s">
        <v>326</v>
      </c>
      <c r="F84" s="86" t="s">
        <v>1093</v>
      </c>
      <c r="G84" s="99" t="s">
        <v>1073</v>
      </c>
      <c r="H84" s="99" t="s">
        <v>176</v>
      </c>
      <c r="I84" s="96">
        <v>6536.1987090000002</v>
      </c>
      <c r="J84" s="98">
        <v>778</v>
      </c>
      <c r="K84" s="86"/>
      <c r="L84" s="96">
        <v>50.85162596</v>
      </c>
      <c r="M84" s="97">
        <v>2.5379060857300823E-4</v>
      </c>
      <c r="N84" s="97">
        <f t="shared" si="3"/>
        <v>6.3519287028279009E-4</v>
      </c>
      <c r="O84" s="97">
        <f>L84/'סכום נכסי הקרן'!$C$42</f>
        <v>8.1876245617954727E-5</v>
      </c>
    </row>
    <row r="85" spans="2:15" s="137" customFormat="1">
      <c r="B85" s="89" t="s">
        <v>1094</v>
      </c>
      <c r="C85" s="86" t="s">
        <v>1095</v>
      </c>
      <c r="D85" s="99" t="s">
        <v>132</v>
      </c>
      <c r="E85" s="99" t="s">
        <v>326</v>
      </c>
      <c r="F85" s="86" t="s">
        <v>1096</v>
      </c>
      <c r="G85" s="99" t="s">
        <v>1017</v>
      </c>
      <c r="H85" s="99" t="s">
        <v>176</v>
      </c>
      <c r="I85" s="96">
        <v>1186.4515490000001</v>
      </c>
      <c r="J85" s="98">
        <v>2980</v>
      </c>
      <c r="K85" s="86"/>
      <c r="L85" s="96">
        <v>35.356256157000004</v>
      </c>
      <c r="M85" s="97">
        <v>2.4033725748291696E-4</v>
      </c>
      <c r="N85" s="97">
        <f t="shared" si="3"/>
        <v>4.4163861836952757E-4</v>
      </c>
      <c r="O85" s="97">
        <f>L85/'סכום נכסי הקרן'!$C$42</f>
        <v>5.6927137698978243E-5</v>
      </c>
    </row>
    <row r="86" spans="2:15" s="137" customFormat="1">
      <c r="B86" s="89" t="s">
        <v>1097</v>
      </c>
      <c r="C86" s="86" t="s">
        <v>1098</v>
      </c>
      <c r="D86" s="99" t="s">
        <v>132</v>
      </c>
      <c r="E86" s="99" t="s">
        <v>326</v>
      </c>
      <c r="F86" s="86" t="s">
        <v>1099</v>
      </c>
      <c r="G86" s="99" t="s">
        <v>163</v>
      </c>
      <c r="H86" s="99" t="s">
        <v>176</v>
      </c>
      <c r="I86" s="96">
        <v>15508.191864</v>
      </c>
      <c r="J86" s="98">
        <v>449.8</v>
      </c>
      <c r="K86" s="86"/>
      <c r="L86" s="96">
        <v>69.755846995999988</v>
      </c>
      <c r="M86" s="97">
        <v>2.8202917121766791E-4</v>
      </c>
      <c r="N86" s="97">
        <f t="shared" si="3"/>
        <v>8.7132743222900029E-4</v>
      </c>
      <c r="O86" s="97">
        <f>L86/'סכום נכסי הקרן'!$C$42</f>
        <v>1.1231394776689191E-4</v>
      </c>
    </row>
    <row r="87" spans="2:15" s="137" customFormat="1">
      <c r="B87" s="89" t="s">
        <v>1100</v>
      </c>
      <c r="C87" s="86" t="s">
        <v>1101</v>
      </c>
      <c r="D87" s="99" t="s">
        <v>132</v>
      </c>
      <c r="E87" s="99" t="s">
        <v>326</v>
      </c>
      <c r="F87" s="86" t="s">
        <v>1102</v>
      </c>
      <c r="G87" s="99" t="s">
        <v>591</v>
      </c>
      <c r="H87" s="99" t="s">
        <v>176</v>
      </c>
      <c r="I87" s="96">
        <v>4936.4555829999999</v>
      </c>
      <c r="J87" s="98">
        <v>2167</v>
      </c>
      <c r="K87" s="86"/>
      <c r="L87" s="96">
        <v>106.97299249000001</v>
      </c>
      <c r="M87" s="97">
        <v>3.718681200577216E-4</v>
      </c>
      <c r="N87" s="97">
        <f t="shared" si="3"/>
        <v>1.3362106099795289E-3</v>
      </c>
      <c r="O87" s="97">
        <f>L87/'סכום נכסי הקרן'!$C$42</f>
        <v>1.72237304948486E-4</v>
      </c>
    </row>
    <row r="88" spans="2:15" s="137" customFormat="1">
      <c r="B88" s="89" t="s">
        <v>1103</v>
      </c>
      <c r="C88" s="86" t="s">
        <v>1104</v>
      </c>
      <c r="D88" s="99" t="s">
        <v>132</v>
      </c>
      <c r="E88" s="99" t="s">
        <v>326</v>
      </c>
      <c r="F88" s="86" t="s">
        <v>1105</v>
      </c>
      <c r="G88" s="99" t="s">
        <v>1106</v>
      </c>
      <c r="H88" s="99" t="s">
        <v>176</v>
      </c>
      <c r="I88" s="96">
        <v>1</v>
      </c>
      <c r="J88" s="98">
        <v>61.1</v>
      </c>
      <c r="K88" s="86"/>
      <c r="L88" s="96">
        <v>6.0999999999999997E-4</v>
      </c>
      <c r="M88" s="97">
        <v>9.8466890212765285E-9</v>
      </c>
      <c r="N88" s="97">
        <f t="shared" si="3"/>
        <v>7.6195725025053241E-9</v>
      </c>
      <c r="O88" s="97">
        <f>L88/'סכום נכסי הקרן'!$C$42</f>
        <v>9.8216151173295512E-10</v>
      </c>
    </row>
    <row r="89" spans="2:15" s="137" customFormat="1">
      <c r="B89" s="89" t="s">
        <v>1107</v>
      </c>
      <c r="C89" s="86" t="s">
        <v>1108</v>
      </c>
      <c r="D89" s="99" t="s">
        <v>132</v>
      </c>
      <c r="E89" s="99" t="s">
        <v>326</v>
      </c>
      <c r="F89" s="86" t="s">
        <v>1109</v>
      </c>
      <c r="G89" s="99" t="s">
        <v>163</v>
      </c>
      <c r="H89" s="99" t="s">
        <v>176</v>
      </c>
      <c r="I89" s="96">
        <v>533.02033100000006</v>
      </c>
      <c r="J89" s="98">
        <v>5240</v>
      </c>
      <c r="K89" s="86"/>
      <c r="L89" s="96">
        <v>27.930265328000001</v>
      </c>
      <c r="M89" s="97">
        <v>5.311612665670155E-5</v>
      </c>
      <c r="N89" s="97">
        <f t="shared" si="3"/>
        <v>3.4887980603427325E-4</v>
      </c>
      <c r="O89" s="97">
        <f>L89/'סכום נכסי הקרן'!$C$42</f>
        <v>4.4970543635493479E-5</v>
      </c>
    </row>
    <row r="90" spans="2:15" s="137" customFormat="1">
      <c r="B90" s="89" t="s">
        <v>1110</v>
      </c>
      <c r="C90" s="86" t="s">
        <v>1111</v>
      </c>
      <c r="D90" s="99" t="s">
        <v>132</v>
      </c>
      <c r="E90" s="99" t="s">
        <v>326</v>
      </c>
      <c r="F90" s="86" t="s">
        <v>1112</v>
      </c>
      <c r="G90" s="99" t="s">
        <v>716</v>
      </c>
      <c r="H90" s="99" t="s">
        <v>176</v>
      </c>
      <c r="I90" s="96">
        <v>5208.5063120000004</v>
      </c>
      <c r="J90" s="98">
        <v>890</v>
      </c>
      <c r="K90" s="86"/>
      <c r="L90" s="96">
        <v>46.355706177999998</v>
      </c>
      <c r="M90" s="97">
        <v>9.5819315730416419E-5</v>
      </c>
      <c r="N90" s="97">
        <f t="shared" si="3"/>
        <v>5.7903387561984427E-4</v>
      </c>
      <c r="O90" s="97">
        <f>L90/'סכום נכסי הקרן'!$C$42</f>
        <v>7.4637361405300269E-5</v>
      </c>
    </row>
    <row r="91" spans="2:15" s="137" customFormat="1">
      <c r="B91" s="89" t="s">
        <v>1113</v>
      </c>
      <c r="C91" s="86" t="s">
        <v>1114</v>
      </c>
      <c r="D91" s="99" t="s">
        <v>132</v>
      </c>
      <c r="E91" s="99" t="s">
        <v>326</v>
      </c>
      <c r="F91" s="86" t="s">
        <v>1115</v>
      </c>
      <c r="G91" s="99" t="s">
        <v>1106</v>
      </c>
      <c r="H91" s="99" t="s">
        <v>176</v>
      </c>
      <c r="I91" s="96">
        <v>72816.533765</v>
      </c>
      <c r="J91" s="98">
        <v>128</v>
      </c>
      <c r="K91" s="86"/>
      <c r="L91" s="96">
        <v>93.205163218999999</v>
      </c>
      <c r="M91" s="97">
        <v>2.5317284541773513E-4</v>
      </c>
      <c r="N91" s="97">
        <f t="shared" si="3"/>
        <v>1.1642352438606771E-3</v>
      </c>
      <c r="O91" s="97">
        <f>L91/'סכום נכסי הקרן'!$C$42</f>
        <v>1.5006971148932765E-4</v>
      </c>
    </row>
    <row r="92" spans="2:15" s="137" customFormat="1">
      <c r="B92" s="89" t="s">
        <v>1116</v>
      </c>
      <c r="C92" s="86" t="s">
        <v>1117</v>
      </c>
      <c r="D92" s="99" t="s">
        <v>132</v>
      </c>
      <c r="E92" s="99" t="s">
        <v>326</v>
      </c>
      <c r="F92" s="86" t="s">
        <v>1118</v>
      </c>
      <c r="G92" s="99" t="s">
        <v>204</v>
      </c>
      <c r="H92" s="99" t="s">
        <v>176</v>
      </c>
      <c r="I92" s="96">
        <v>503.30486200000001</v>
      </c>
      <c r="J92" s="98">
        <v>2249</v>
      </c>
      <c r="K92" s="86"/>
      <c r="L92" s="96">
        <v>11.319326347000001</v>
      </c>
      <c r="M92" s="97">
        <v>1.4939986745008473E-5</v>
      </c>
      <c r="N92" s="97">
        <f t="shared" si="3"/>
        <v>1.4139086521391026E-4</v>
      </c>
      <c r="O92" s="97">
        <f>L92/'סכום נכסי הקרן'!$C$42</f>
        <v>1.8225256847160967E-5</v>
      </c>
    </row>
    <row r="93" spans="2:15" s="137" customFormat="1">
      <c r="B93" s="89" t="s">
        <v>1119</v>
      </c>
      <c r="C93" s="86" t="s">
        <v>1120</v>
      </c>
      <c r="D93" s="99" t="s">
        <v>132</v>
      </c>
      <c r="E93" s="99" t="s">
        <v>326</v>
      </c>
      <c r="F93" s="86" t="s">
        <v>1121</v>
      </c>
      <c r="G93" s="99" t="s">
        <v>448</v>
      </c>
      <c r="H93" s="99" t="s">
        <v>176</v>
      </c>
      <c r="I93" s="96">
        <v>7770.1012149999997</v>
      </c>
      <c r="J93" s="98">
        <v>170</v>
      </c>
      <c r="K93" s="86"/>
      <c r="L93" s="96">
        <v>13.209172065000001</v>
      </c>
      <c r="M93" s="97">
        <v>4.0252634130183505E-4</v>
      </c>
      <c r="N93" s="97">
        <f t="shared" si="3"/>
        <v>1.6499712171694342E-4</v>
      </c>
      <c r="O93" s="97">
        <f>L93/'סכום נכסי הקרן'!$C$42</f>
        <v>2.1268099023116594E-5</v>
      </c>
    </row>
    <row r="94" spans="2:15" s="137" customFormat="1">
      <c r="B94" s="89" t="s">
        <v>1122</v>
      </c>
      <c r="C94" s="86" t="s">
        <v>1123</v>
      </c>
      <c r="D94" s="99" t="s">
        <v>132</v>
      </c>
      <c r="E94" s="99" t="s">
        <v>326</v>
      </c>
      <c r="F94" s="86" t="s">
        <v>1124</v>
      </c>
      <c r="G94" s="99" t="s">
        <v>201</v>
      </c>
      <c r="H94" s="99" t="s">
        <v>176</v>
      </c>
      <c r="I94" s="96">
        <v>4663.5936830000001</v>
      </c>
      <c r="J94" s="98">
        <v>832.1</v>
      </c>
      <c r="K94" s="86"/>
      <c r="L94" s="96">
        <v>38.805763048000003</v>
      </c>
      <c r="M94" s="97">
        <v>1.5679230149294809E-4</v>
      </c>
      <c r="N94" s="97">
        <f t="shared" si="3"/>
        <v>4.8472676239225907E-4</v>
      </c>
      <c r="O94" s="97">
        <f>L94/'סכום נכסי הקרן'!$C$42</f>
        <v>6.2481191637991039E-5</v>
      </c>
    </row>
    <row r="95" spans="2:15" s="137" customFormat="1">
      <c r="B95" s="89" t="s">
        <v>1125</v>
      </c>
      <c r="C95" s="86" t="s">
        <v>1126</v>
      </c>
      <c r="D95" s="99" t="s">
        <v>132</v>
      </c>
      <c r="E95" s="99" t="s">
        <v>326</v>
      </c>
      <c r="F95" s="86" t="s">
        <v>1127</v>
      </c>
      <c r="G95" s="99" t="s">
        <v>580</v>
      </c>
      <c r="H95" s="99" t="s">
        <v>176</v>
      </c>
      <c r="I95" s="96">
        <v>4888.8376459999999</v>
      </c>
      <c r="J95" s="98">
        <v>2253</v>
      </c>
      <c r="K95" s="86"/>
      <c r="L95" s="96">
        <v>110.14551216699999</v>
      </c>
      <c r="M95" s="97">
        <v>1.7464017699078373E-4</v>
      </c>
      <c r="N95" s="97">
        <f t="shared" si="3"/>
        <v>1.3758388783312113E-3</v>
      </c>
      <c r="O95" s="97">
        <f>L95/'סכום נכסי הקרן'!$C$42</f>
        <v>1.7734538154187102E-4</v>
      </c>
    </row>
    <row r="96" spans="2:15" s="137" customFormat="1">
      <c r="B96" s="89" t="s">
        <v>1128</v>
      </c>
      <c r="C96" s="86" t="s">
        <v>1129</v>
      </c>
      <c r="D96" s="99" t="s">
        <v>132</v>
      </c>
      <c r="E96" s="99" t="s">
        <v>326</v>
      </c>
      <c r="F96" s="86" t="s">
        <v>1130</v>
      </c>
      <c r="G96" s="99" t="s">
        <v>591</v>
      </c>
      <c r="H96" s="99" t="s">
        <v>176</v>
      </c>
      <c r="I96" s="96">
        <v>2609.8594459999999</v>
      </c>
      <c r="J96" s="98">
        <v>1943</v>
      </c>
      <c r="K96" s="86"/>
      <c r="L96" s="96">
        <v>50.709569036999994</v>
      </c>
      <c r="M96" s="97">
        <v>3.923178887049956E-4</v>
      </c>
      <c r="N96" s="97">
        <f t="shared" si="3"/>
        <v>6.3341842270200096E-4</v>
      </c>
      <c r="O96" s="97">
        <f>L96/'סכום נכסי הקרן'!$C$42</f>
        <v>8.1647519647059947E-5</v>
      </c>
    </row>
    <row r="97" spans="2:15" s="137" customFormat="1">
      <c r="B97" s="89" t="s">
        <v>1131</v>
      </c>
      <c r="C97" s="86" t="s">
        <v>1132</v>
      </c>
      <c r="D97" s="99" t="s">
        <v>132</v>
      </c>
      <c r="E97" s="99" t="s">
        <v>326</v>
      </c>
      <c r="F97" s="86" t="s">
        <v>1133</v>
      </c>
      <c r="G97" s="99" t="s">
        <v>999</v>
      </c>
      <c r="H97" s="99" t="s">
        <v>176</v>
      </c>
      <c r="I97" s="96">
        <v>433.76270700000003</v>
      </c>
      <c r="J97" s="98">
        <v>0</v>
      </c>
      <c r="K97" s="86"/>
      <c r="L97" s="96">
        <v>4.2599999999999998E-7</v>
      </c>
      <c r="M97" s="97">
        <v>2.7437168794843041E-4</v>
      </c>
      <c r="N97" s="97">
        <f t="shared" si="3"/>
        <v>5.3212096492906033E-12</v>
      </c>
      <c r="O97" s="97">
        <f>L97/'סכום נכסי הקרן'!$C$42</f>
        <v>6.8590295737416211E-13</v>
      </c>
    </row>
    <row r="98" spans="2:15" s="137" customFormat="1">
      <c r="B98" s="89" t="s">
        <v>1134</v>
      </c>
      <c r="C98" s="86" t="s">
        <v>1135</v>
      </c>
      <c r="D98" s="99" t="s">
        <v>132</v>
      </c>
      <c r="E98" s="99" t="s">
        <v>326</v>
      </c>
      <c r="F98" s="86" t="s">
        <v>1136</v>
      </c>
      <c r="G98" s="99" t="s">
        <v>1106</v>
      </c>
      <c r="H98" s="99" t="s">
        <v>176</v>
      </c>
      <c r="I98" s="96">
        <v>4859.5060199999998</v>
      </c>
      <c r="J98" s="98">
        <v>731.6</v>
      </c>
      <c r="K98" s="86"/>
      <c r="L98" s="96">
        <v>35.552146076</v>
      </c>
      <c r="M98" s="97">
        <v>1.8053605041703052E-4</v>
      </c>
      <c r="N98" s="97">
        <f t="shared" si="3"/>
        <v>4.4408549941924949E-4</v>
      </c>
      <c r="O98" s="97">
        <f>L98/'סכום נכסי הקרן'!$C$42</f>
        <v>5.7242540221893456E-5</v>
      </c>
    </row>
    <row r="99" spans="2:15" s="137" customFormat="1">
      <c r="B99" s="89" t="s">
        <v>1137</v>
      </c>
      <c r="C99" s="86" t="s">
        <v>1138</v>
      </c>
      <c r="D99" s="99" t="s">
        <v>132</v>
      </c>
      <c r="E99" s="99" t="s">
        <v>326</v>
      </c>
      <c r="F99" s="86" t="s">
        <v>1139</v>
      </c>
      <c r="G99" s="99" t="s">
        <v>199</v>
      </c>
      <c r="H99" s="99" t="s">
        <v>176</v>
      </c>
      <c r="I99" s="96">
        <v>3006.2042529999999</v>
      </c>
      <c r="J99" s="98">
        <v>656.8</v>
      </c>
      <c r="K99" s="86"/>
      <c r="L99" s="96">
        <v>19.744749535</v>
      </c>
      <c r="M99" s="97">
        <v>4.9833109431112312E-4</v>
      </c>
      <c r="N99" s="97">
        <f t="shared" si="3"/>
        <v>2.4663368955039477E-4</v>
      </c>
      <c r="O99" s="97">
        <f>L99/'סכום נכסי הקרן'!$C$42</f>
        <v>3.1791037790301908E-5</v>
      </c>
    </row>
    <row r="100" spans="2:15" s="137" customFormat="1">
      <c r="B100" s="89" t="s">
        <v>1140</v>
      </c>
      <c r="C100" s="86" t="s">
        <v>1141</v>
      </c>
      <c r="D100" s="99" t="s">
        <v>132</v>
      </c>
      <c r="E100" s="99" t="s">
        <v>326</v>
      </c>
      <c r="F100" s="86" t="s">
        <v>1142</v>
      </c>
      <c r="G100" s="99" t="s">
        <v>202</v>
      </c>
      <c r="H100" s="99" t="s">
        <v>176</v>
      </c>
      <c r="I100" s="96">
        <v>6869.1274949999988</v>
      </c>
      <c r="J100" s="98">
        <v>393</v>
      </c>
      <c r="K100" s="86"/>
      <c r="L100" s="96">
        <v>26.995671063000003</v>
      </c>
      <c r="M100" s="97">
        <v>5.0339021742404268E-4</v>
      </c>
      <c r="N100" s="97">
        <f t="shared" si="3"/>
        <v>3.3720569330871066E-4</v>
      </c>
      <c r="O100" s="97">
        <f>L100/'סכום נכסי הקרן'!$C$42</f>
        <v>4.3465752625379795E-5</v>
      </c>
    </row>
    <row r="101" spans="2:15" s="137" customFormat="1">
      <c r="B101" s="89" t="s">
        <v>1143</v>
      </c>
      <c r="C101" s="86" t="s">
        <v>1144</v>
      </c>
      <c r="D101" s="99" t="s">
        <v>132</v>
      </c>
      <c r="E101" s="99" t="s">
        <v>326</v>
      </c>
      <c r="F101" s="86" t="s">
        <v>1145</v>
      </c>
      <c r="G101" s="99" t="s">
        <v>492</v>
      </c>
      <c r="H101" s="99" t="s">
        <v>176</v>
      </c>
      <c r="I101" s="96">
        <v>9616.2608240000009</v>
      </c>
      <c r="J101" s="98">
        <v>662.9</v>
      </c>
      <c r="K101" s="86"/>
      <c r="L101" s="96">
        <v>63.746193032000001</v>
      </c>
      <c r="M101" s="97">
        <v>2.8091570262747797E-4</v>
      </c>
      <c r="N101" s="97">
        <f t="shared" si="3"/>
        <v>7.9626022879676021E-4</v>
      </c>
      <c r="O101" s="97">
        <f>L101/'סכום נכסי הקרן'!$C$42</f>
        <v>1.0263779887791785E-4</v>
      </c>
    </row>
    <row r="102" spans="2:15" s="137" customFormat="1">
      <c r="B102" s="89" t="s">
        <v>1146</v>
      </c>
      <c r="C102" s="86" t="s">
        <v>1147</v>
      </c>
      <c r="D102" s="99" t="s">
        <v>132</v>
      </c>
      <c r="E102" s="99" t="s">
        <v>326</v>
      </c>
      <c r="F102" s="86" t="s">
        <v>1148</v>
      </c>
      <c r="G102" s="99" t="s">
        <v>492</v>
      </c>
      <c r="H102" s="99" t="s">
        <v>176</v>
      </c>
      <c r="I102" s="96">
        <v>6003.665109999999</v>
      </c>
      <c r="J102" s="98">
        <v>1946</v>
      </c>
      <c r="K102" s="86"/>
      <c r="L102" s="96">
        <v>116.831323039</v>
      </c>
      <c r="M102" s="97">
        <v>3.9550443099686572E-4</v>
      </c>
      <c r="N102" s="97">
        <f t="shared" si="3"/>
        <v>1.4593520269824281E-3</v>
      </c>
      <c r="O102" s="97">
        <f>L102/'סכום נכסי הקרן'!$C$42</f>
        <v>1.8811021123564832E-4</v>
      </c>
    </row>
    <row r="103" spans="2:15" s="137" customFormat="1">
      <c r="B103" s="89" t="s">
        <v>1149</v>
      </c>
      <c r="C103" s="86" t="s">
        <v>1150</v>
      </c>
      <c r="D103" s="99" t="s">
        <v>132</v>
      </c>
      <c r="E103" s="99" t="s">
        <v>326</v>
      </c>
      <c r="F103" s="86" t="s">
        <v>1151</v>
      </c>
      <c r="G103" s="99" t="s">
        <v>886</v>
      </c>
      <c r="H103" s="99" t="s">
        <v>176</v>
      </c>
      <c r="I103" s="96">
        <v>5650.6997710000005</v>
      </c>
      <c r="J103" s="98">
        <v>1032</v>
      </c>
      <c r="K103" s="86"/>
      <c r="L103" s="96">
        <v>58.315221637</v>
      </c>
      <c r="M103" s="97">
        <v>2.825208625068747E-4</v>
      </c>
      <c r="N103" s="97">
        <f t="shared" si="3"/>
        <v>7.2842140862752259E-4</v>
      </c>
      <c r="O103" s="97">
        <f>L103/'סכום נכסי הקרן'!$C$42</f>
        <v>9.3893387278751241E-5</v>
      </c>
    </row>
    <row r="104" spans="2:15" s="137" customFormat="1">
      <c r="B104" s="89" t="s">
        <v>1152</v>
      </c>
      <c r="C104" s="86" t="s">
        <v>1153</v>
      </c>
      <c r="D104" s="99" t="s">
        <v>132</v>
      </c>
      <c r="E104" s="99" t="s">
        <v>326</v>
      </c>
      <c r="F104" s="86" t="s">
        <v>1154</v>
      </c>
      <c r="G104" s="99" t="s">
        <v>768</v>
      </c>
      <c r="H104" s="99" t="s">
        <v>176</v>
      </c>
      <c r="I104" s="96">
        <v>4164.7309359999999</v>
      </c>
      <c r="J104" s="98">
        <v>1464</v>
      </c>
      <c r="K104" s="86"/>
      <c r="L104" s="96">
        <v>60.971660897</v>
      </c>
      <c r="M104" s="97">
        <v>2.8822977875187818E-4</v>
      </c>
      <c r="N104" s="97">
        <f t="shared" si="3"/>
        <v>7.6160326361124646E-4</v>
      </c>
      <c r="O104" s="97">
        <f>L104/'סכום נכסי הקרן'!$C$42</f>
        <v>9.8170522359781356E-5</v>
      </c>
    </row>
    <row r="105" spans="2:15" s="137" customFormat="1">
      <c r="B105" s="89" t="s">
        <v>1155</v>
      </c>
      <c r="C105" s="86" t="s">
        <v>1156</v>
      </c>
      <c r="D105" s="99" t="s">
        <v>132</v>
      </c>
      <c r="E105" s="99" t="s">
        <v>326</v>
      </c>
      <c r="F105" s="86" t="s">
        <v>1157</v>
      </c>
      <c r="G105" s="99" t="s">
        <v>999</v>
      </c>
      <c r="H105" s="99" t="s">
        <v>176</v>
      </c>
      <c r="I105" s="96">
        <v>3108.5421390000001</v>
      </c>
      <c r="J105" s="98">
        <v>1476</v>
      </c>
      <c r="K105" s="86"/>
      <c r="L105" s="96">
        <v>45.882081968000001</v>
      </c>
      <c r="M105" s="97">
        <v>2.5292234970098859E-4</v>
      </c>
      <c r="N105" s="97">
        <f t="shared" si="3"/>
        <v>5.7311778708371835E-4</v>
      </c>
      <c r="O105" s="97">
        <f>L105/'סכום נכסי הקרן'!$C$42</f>
        <v>7.3874778667452854E-5</v>
      </c>
    </row>
    <row r="106" spans="2:15" s="137" customFormat="1">
      <c r="B106" s="89" t="s">
        <v>1158</v>
      </c>
      <c r="C106" s="86" t="s">
        <v>1159</v>
      </c>
      <c r="D106" s="99" t="s">
        <v>132</v>
      </c>
      <c r="E106" s="99" t="s">
        <v>326</v>
      </c>
      <c r="F106" s="86" t="s">
        <v>1160</v>
      </c>
      <c r="G106" s="99" t="s">
        <v>201</v>
      </c>
      <c r="H106" s="99" t="s">
        <v>176</v>
      </c>
      <c r="I106" s="96">
        <v>22597.920759000001</v>
      </c>
      <c r="J106" s="98">
        <v>269.5</v>
      </c>
      <c r="K106" s="86"/>
      <c r="L106" s="96">
        <v>60.901396461999994</v>
      </c>
      <c r="M106" s="97">
        <v>1.4015450304420953E-4</v>
      </c>
      <c r="N106" s="97">
        <f t="shared" si="3"/>
        <v>7.6072558335414794E-4</v>
      </c>
      <c r="O106" s="97">
        <f>L106/'סכום נכסי הקרן'!$C$42</f>
        <v>9.8057389534042554E-5</v>
      </c>
    </row>
    <row r="107" spans="2:15" s="137" customFormat="1">
      <c r="B107" s="89" t="s">
        <v>1161</v>
      </c>
      <c r="C107" s="86" t="s">
        <v>1162</v>
      </c>
      <c r="D107" s="99" t="s">
        <v>132</v>
      </c>
      <c r="E107" s="99" t="s">
        <v>326</v>
      </c>
      <c r="F107" s="86" t="s">
        <v>1163</v>
      </c>
      <c r="G107" s="99" t="s">
        <v>591</v>
      </c>
      <c r="H107" s="99" t="s">
        <v>176</v>
      </c>
      <c r="I107" s="96">
        <v>4168.1842399999996</v>
      </c>
      <c r="J107" s="98">
        <v>353.9</v>
      </c>
      <c r="K107" s="86"/>
      <c r="L107" s="96">
        <v>14.751204014000001</v>
      </c>
      <c r="M107" s="97">
        <v>3.6167474382793927E-4</v>
      </c>
      <c r="N107" s="97">
        <f t="shared" si="3"/>
        <v>1.8425880079331244E-4</v>
      </c>
      <c r="O107" s="97">
        <f>L107/'סכום נכסי הקרן'!$C$42</f>
        <v>2.3750925957822094E-5</v>
      </c>
    </row>
    <row r="108" spans="2:15" s="137" customFormat="1">
      <c r="B108" s="89" t="s">
        <v>1164</v>
      </c>
      <c r="C108" s="86" t="s">
        <v>1165</v>
      </c>
      <c r="D108" s="99" t="s">
        <v>132</v>
      </c>
      <c r="E108" s="99" t="s">
        <v>326</v>
      </c>
      <c r="F108" s="86" t="s">
        <v>1166</v>
      </c>
      <c r="G108" s="99" t="s">
        <v>377</v>
      </c>
      <c r="H108" s="99" t="s">
        <v>176</v>
      </c>
      <c r="I108" s="96">
        <v>1748.4306059999999</v>
      </c>
      <c r="J108" s="98">
        <v>10840</v>
      </c>
      <c r="K108" s="86"/>
      <c r="L108" s="96">
        <v>189.52987765400002</v>
      </c>
      <c r="M108" s="97">
        <v>4.7899688728702487E-4</v>
      </c>
      <c r="N108" s="97">
        <f t="shared" si="3"/>
        <v>2.3674371215993721E-3</v>
      </c>
      <c r="O108" s="97">
        <f>L108/'סכום נכסי הקרן'!$C$42</f>
        <v>3.0516221500854866E-4</v>
      </c>
    </row>
    <row r="109" spans="2:15" s="137" customFormat="1">
      <c r="B109" s="89" t="s">
        <v>1167</v>
      </c>
      <c r="C109" s="86" t="s">
        <v>1168</v>
      </c>
      <c r="D109" s="99" t="s">
        <v>132</v>
      </c>
      <c r="E109" s="99" t="s">
        <v>326</v>
      </c>
      <c r="F109" s="86" t="s">
        <v>1169</v>
      </c>
      <c r="G109" s="99" t="s">
        <v>163</v>
      </c>
      <c r="H109" s="99" t="s">
        <v>176</v>
      </c>
      <c r="I109" s="96">
        <v>4321.7638999999999</v>
      </c>
      <c r="J109" s="98">
        <v>1368</v>
      </c>
      <c r="K109" s="86"/>
      <c r="L109" s="96">
        <v>59.121730151999998</v>
      </c>
      <c r="M109" s="97">
        <v>3.002305760629382E-4</v>
      </c>
      <c r="N109" s="97">
        <f t="shared" si="3"/>
        <v>7.3849558912576904E-4</v>
      </c>
      <c r="O109" s="97">
        <f>L109/'סכום נכסי הקרן'!$C$42</f>
        <v>9.5191947315337953E-5</v>
      </c>
    </row>
    <row r="110" spans="2:15" s="137" customFormat="1">
      <c r="B110" s="89" t="s">
        <v>1170</v>
      </c>
      <c r="C110" s="86" t="s">
        <v>1171</v>
      </c>
      <c r="D110" s="99" t="s">
        <v>132</v>
      </c>
      <c r="E110" s="99" t="s">
        <v>326</v>
      </c>
      <c r="F110" s="86" t="s">
        <v>1172</v>
      </c>
      <c r="G110" s="99" t="s">
        <v>1073</v>
      </c>
      <c r="H110" s="99" t="s">
        <v>176</v>
      </c>
      <c r="I110" s="96">
        <v>0.73</v>
      </c>
      <c r="J110" s="98">
        <v>48</v>
      </c>
      <c r="K110" s="86"/>
      <c r="L110" s="96">
        <v>3.5E-4</v>
      </c>
      <c r="M110" s="97">
        <v>9.613857693676628E-9</v>
      </c>
      <c r="N110" s="97">
        <f t="shared" si="3"/>
        <v>4.3718858620932195E-9</v>
      </c>
      <c r="O110" s="97">
        <f>L110/'סכום נכסי הקרן'!$C$42</f>
        <v>5.6353529361726931E-10</v>
      </c>
    </row>
    <row r="111" spans="2:15" s="137" customFormat="1">
      <c r="B111" s="89" t="s">
        <v>1173</v>
      </c>
      <c r="C111" s="86" t="s">
        <v>1174</v>
      </c>
      <c r="D111" s="99" t="s">
        <v>132</v>
      </c>
      <c r="E111" s="99" t="s">
        <v>326</v>
      </c>
      <c r="F111" s="86" t="s">
        <v>1175</v>
      </c>
      <c r="G111" s="99" t="s">
        <v>1106</v>
      </c>
      <c r="H111" s="99" t="s">
        <v>176</v>
      </c>
      <c r="I111" s="96">
        <v>8.0000000000000004E-4</v>
      </c>
      <c r="J111" s="98">
        <v>1952</v>
      </c>
      <c r="K111" s="86"/>
      <c r="L111" s="96">
        <v>-7.0000000000000007E-5</v>
      </c>
      <c r="M111" s="97">
        <v>0</v>
      </c>
      <c r="N111" s="97">
        <f t="shared" si="3"/>
        <v>-8.7437717241864389E-10</v>
      </c>
      <c r="O111" s="97">
        <f>L111/'סכום נכסי הקרן'!$C$42</f>
        <v>-1.1270705872345388E-10</v>
      </c>
    </row>
    <row r="112" spans="2:15" s="137" customFormat="1">
      <c r="B112" s="89" t="s">
        <v>1176</v>
      </c>
      <c r="C112" s="86" t="s">
        <v>1177</v>
      </c>
      <c r="D112" s="99" t="s">
        <v>132</v>
      </c>
      <c r="E112" s="99" t="s">
        <v>326</v>
      </c>
      <c r="F112" s="86" t="s">
        <v>1178</v>
      </c>
      <c r="G112" s="99" t="s">
        <v>163</v>
      </c>
      <c r="H112" s="99" t="s">
        <v>176</v>
      </c>
      <c r="I112" s="96">
        <v>11295.228359999999</v>
      </c>
      <c r="J112" s="98">
        <v>764.2</v>
      </c>
      <c r="K112" s="86"/>
      <c r="L112" s="96">
        <v>86.318135139000006</v>
      </c>
      <c r="M112" s="97">
        <v>2.850882850972613E-4</v>
      </c>
      <c r="N112" s="97">
        <f t="shared" si="3"/>
        <v>1.0782086704469887E-3</v>
      </c>
      <c r="O112" s="97">
        <f>L112/'סכום נכסי הקרן'!$C$42</f>
        <v>1.3898090180014714E-4</v>
      </c>
    </row>
    <row r="113" spans="2:15" s="137" customFormat="1">
      <c r="B113" s="89" t="s">
        <v>1179</v>
      </c>
      <c r="C113" s="86" t="s">
        <v>1180</v>
      </c>
      <c r="D113" s="99" t="s">
        <v>132</v>
      </c>
      <c r="E113" s="99" t="s">
        <v>326</v>
      </c>
      <c r="F113" s="86" t="s">
        <v>1181</v>
      </c>
      <c r="G113" s="99" t="s">
        <v>163</v>
      </c>
      <c r="H113" s="99" t="s">
        <v>176</v>
      </c>
      <c r="I113" s="96">
        <v>18477.173620000001</v>
      </c>
      <c r="J113" s="98">
        <v>73.2</v>
      </c>
      <c r="K113" s="86"/>
      <c r="L113" s="96">
        <v>13.525291076</v>
      </c>
      <c r="M113" s="97">
        <v>1.0567758285764999E-4</v>
      </c>
      <c r="N113" s="97">
        <f t="shared" si="3"/>
        <v>1.6894579667388568E-4</v>
      </c>
      <c r="O113" s="97">
        <f>L113/'סכום נכסי הקרן'!$C$42</f>
        <v>2.1777082507921981E-5</v>
      </c>
    </row>
    <row r="114" spans="2:15" s="137" customFormat="1">
      <c r="B114" s="89" t="s">
        <v>1182</v>
      </c>
      <c r="C114" s="86" t="s">
        <v>1183</v>
      </c>
      <c r="D114" s="99" t="s">
        <v>132</v>
      </c>
      <c r="E114" s="99" t="s">
        <v>326</v>
      </c>
      <c r="F114" s="86" t="s">
        <v>1184</v>
      </c>
      <c r="G114" s="99" t="s">
        <v>163</v>
      </c>
      <c r="H114" s="99" t="s">
        <v>176</v>
      </c>
      <c r="I114" s="96">
        <v>43658.134229000003</v>
      </c>
      <c r="J114" s="98">
        <v>111.8</v>
      </c>
      <c r="K114" s="86"/>
      <c r="L114" s="96">
        <v>48.809794074999999</v>
      </c>
      <c r="M114" s="97">
        <v>1.2473752636857143E-4</v>
      </c>
      <c r="N114" s="97">
        <f t="shared" si="3"/>
        <v>6.0968813899478253E-4</v>
      </c>
      <c r="O114" s="97">
        <f>L114/'סכום נכסי הקרן'!$C$42</f>
        <v>7.8588690387010229E-5</v>
      </c>
    </row>
    <row r="115" spans="2:15" s="137" customFormat="1">
      <c r="B115" s="89" t="s">
        <v>1185</v>
      </c>
      <c r="C115" s="86" t="s">
        <v>1186</v>
      </c>
      <c r="D115" s="99" t="s">
        <v>132</v>
      </c>
      <c r="E115" s="99" t="s">
        <v>326</v>
      </c>
      <c r="F115" s="86" t="s">
        <v>1187</v>
      </c>
      <c r="G115" s="99" t="s">
        <v>989</v>
      </c>
      <c r="H115" s="99" t="s">
        <v>176</v>
      </c>
      <c r="I115" s="96">
        <v>2074.7275549999999</v>
      </c>
      <c r="J115" s="98">
        <v>3016</v>
      </c>
      <c r="K115" s="86"/>
      <c r="L115" s="96">
        <v>62.573783073000001</v>
      </c>
      <c r="M115" s="97">
        <v>1.970162369344464E-4</v>
      </c>
      <c r="N115" s="97">
        <f t="shared" si="3"/>
        <v>7.8161553587010484E-4</v>
      </c>
      <c r="O115" s="97">
        <f>L115/'סכום נכסי הקרן'!$C$42</f>
        <v>1.0075010061938965E-4</v>
      </c>
    </row>
    <row r="116" spans="2:15" s="137" customFormat="1">
      <c r="B116" s="89" t="s">
        <v>1188</v>
      </c>
      <c r="C116" s="86" t="s">
        <v>1189</v>
      </c>
      <c r="D116" s="99" t="s">
        <v>132</v>
      </c>
      <c r="E116" s="99" t="s">
        <v>326</v>
      </c>
      <c r="F116" s="86" t="s">
        <v>1190</v>
      </c>
      <c r="G116" s="99" t="s">
        <v>492</v>
      </c>
      <c r="H116" s="99" t="s">
        <v>176</v>
      </c>
      <c r="I116" s="96">
        <v>0.1</v>
      </c>
      <c r="J116" s="98">
        <v>467</v>
      </c>
      <c r="K116" s="86"/>
      <c r="L116" s="96">
        <v>4.6999999999999999E-4</v>
      </c>
      <c r="M116" s="97">
        <v>1.7705523503639815E-8</v>
      </c>
      <c r="N116" s="97">
        <f t="shared" si="3"/>
        <v>5.8708181576680371E-9</v>
      </c>
      <c r="O116" s="97">
        <f>L116/'סכום נכסי הקרן'!$C$42</f>
        <v>7.5674739428604736E-10</v>
      </c>
    </row>
    <row r="117" spans="2:15" s="137" customFormat="1">
      <c r="B117" s="89" t="s">
        <v>1191</v>
      </c>
      <c r="C117" s="86" t="s">
        <v>1192</v>
      </c>
      <c r="D117" s="99" t="s">
        <v>132</v>
      </c>
      <c r="E117" s="99" t="s">
        <v>326</v>
      </c>
      <c r="F117" s="86" t="s">
        <v>1193</v>
      </c>
      <c r="G117" s="99" t="s">
        <v>377</v>
      </c>
      <c r="H117" s="99" t="s">
        <v>176</v>
      </c>
      <c r="I117" s="96">
        <v>54.332802000000001</v>
      </c>
      <c r="J117" s="98">
        <v>35.6</v>
      </c>
      <c r="K117" s="86"/>
      <c r="L117" s="96">
        <v>1.9342482000000001E-2</v>
      </c>
      <c r="M117" s="97">
        <v>7.9253133531798732E-6</v>
      </c>
      <c r="N117" s="97">
        <f t="shared" si="3"/>
        <v>2.4160892455312164E-7</v>
      </c>
      <c r="O117" s="97">
        <f>L117/'סכום נכסי הקרן'!$C$42</f>
        <v>3.1143346494733569E-8</v>
      </c>
    </row>
    <row r="118" spans="2:15" s="137" customFormat="1">
      <c r="B118" s="89" t="s">
        <v>1194</v>
      </c>
      <c r="C118" s="86" t="s">
        <v>1195</v>
      </c>
      <c r="D118" s="99" t="s">
        <v>132</v>
      </c>
      <c r="E118" s="99" t="s">
        <v>326</v>
      </c>
      <c r="F118" s="86" t="s">
        <v>1196</v>
      </c>
      <c r="G118" s="99" t="s">
        <v>492</v>
      </c>
      <c r="H118" s="99" t="s">
        <v>176</v>
      </c>
      <c r="I118" s="96">
        <v>2623.0438199999999</v>
      </c>
      <c r="J118" s="98">
        <v>562.5</v>
      </c>
      <c r="K118" s="86"/>
      <c r="L118" s="96">
        <v>14.754621506000001</v>
      </c>
      <c r="M118" s="97">
        <v>1.9984527830180519E-4</v>
      </c>
      <c r="N118" s="97">
        <f t="shared" si="3"/>
        <v>1.8430148903605134E-4</v>
      </c>
      <c r="O118" s="97">
        <f>L118/'סכום נכסי הקרן'!$C$42</f>
        <v>2.3756428464558251E-5</v>
      </c>
    </row>
    <row r="119" spans="2:15" s="137" customFormat="1">
      <c r="B119" s="89" t="s">
        <v>1197</v>
      </c>
      <c r="C119" s="86" t="s">
        <v>1198</v>
      </c>
      <c r="D119" s="99" t="s">
        <v>132</v>
      </c>
      <c r="E119" s="99" t="s">
        <v>326</v>
      </c>
      <c r="F119" s="86" t="s">
        <v>1199</v>
      </c>
      <c r="G119" s="99" t="s">
        <v>492</v>
      </c>
      <c r="H119" s="99" t="s">
        <v>176</v>
      </c>
      <c r="I119" s="96">
        <v>5754.8566810000002</v>
      </c>
      <c r="J119" s="98">
        <v>1795</v>
      </c>
      <c r="K119" s="86"/>
      <c r="L119" s="96">
        <v>103.299677422</v>
      </c>
      <c r="M119" s="97">
        <v>2.2370253597142788E-4</v>
      </c>
      <c r="N119" s="97">
        <f t="shared" si="3"/>
        <v>1.2903268550858056E-3</v>
      </c>
      <c r="O119" s="97">
        <f>L119/'סכום נכסי הקרן'!$C$42</f>
        <v>1.6632289727593137E-4</v>
      </c>
    </row>
    <row r="120" spans="2:15" s="137" customFormat="1">
      <c r="B120" s="89" t="s">
        <v>1200</v>
      </c>
      <c r="C120" s="86" t="s">
        <v>1201</v>
      </c>
      <c r="D120" s="99" t="s">
        <v>132</v>
      </c>
      <c r="E120" s="99" t="s">
        <v>326</v>
      </c>
      <c r="F120" s="86" t="s">
        <v>1202</v>
      </c>
      <c r="G120" s="99" t="s">
        <v>1203</v>
      </c>
      <c r="H120" s="99" t="s">
        <v>176</v>
      </c>
      <c r="I120" s="96">
        <v>44216.841173000001</v>
      </c>
      <c r="J120" s="98">
        <v>163.1</v>
      </c>
      <c r="K120" s="86"/>
      <c r="L120" s="96">
        <v>72.117667971999992</v>
      </c>
      <c r="M120" s="97">
        <v>3.0741683066646749E-4</v>
      </c>
      <c r="N120" s="97">
        <f t="shared" si="3"/>
        <v>9.0082918003977065E-4</v>
      </c>
      <c r="O120" s="97">
        <f>L120/'סכום נכסי הקרן'!$C$42</f>
        <v>1.1611671770169645E-4</v>
      </c>
    </row>
    <row r="121" spans="2:15" s="137" customFormat="1">
      <c r="B121" s="89" t="s">
        <v>1204</v>
      </c>
      <c r="C121" s="86" t="s">
        <v>1205</v>
      </c>
      <c r="D121" s="99" t="s">
        <v>132</v>
      </c>
      <c r="E121" s="99" t="s">
        <v>326</v>
      </c>
      <c r="F121" s="86" t="s">
        <v>1206</v>
      </c>
      <c r="G121" s="99" t="s">
        <v>409</v>
      </c>
      <c r="H121" s="99" t="s">
        <v>176</v>
      </c>
      <c r="I121" s="96">
        <v>2551.963311</v>
      </c>
      <c r="J121" s="98">
        <v>1462</v>
      </c>
      <c r="K121" s="86"/>
      <c r="L121" s="96">
        <v>37.309703601000002</v>
      </c>
      <c r="M121" s="97">
        <v>2.885194962051566E-4</v>
      </c>
      <c r="N121" s="97">
        <f t="shared" si="3"/>
        <v>4.6603933054885821E-4</v>
      </c>
      <c r="O121" s="97">
        <f>L121/'סכום נכסי הקרן'!$C$42</f>
        <v>6.0072385067322365E-5</v>
      </c>
    </row>
    <row r="122" spans="2:15" s="137" customFormat="1">
      <c r="B122" s="89" t="s">
        <v>1207</v>
      </c>
      <c r="C122" s="86" t="s">
        <v>1208</v>
      </c>
      <c r="D122" s="99" t="s">
        <v>132</v>
      </c>
      <c r="E122" s="99" t="s">
        <v>326</v>
      </c>
      <c r="F122" s="86" t="s">
        <v>1209</v>
      </c>
      <c r="G122" s="99" t="s">
        <v>199</v>
      </c>
      <c r="H122" s="99" t="s">
        <v>176</v>
      </c>
      <c r="I122" s="96">
        <v>1335.9099109999997</v>
      </c>
      <c r="J122" s="98">
        <v>7473</v>
      </c>
      <c r="K122" s="86"/>
      <c r="L122" s="96">
        <v>99.832547667000014</v>
      </c>
      <c r="M122" s="97">
        <v>1.6197500506206022E-4</v>
      </c>
      <c r="N122" s="97">
        <f t="shared" si="3"/>
        <v>1.2470185820631565E-3</v>
      </c>
      <c r="O122" s="97">
        <f>L122/'סכום נכסי הקרן'!$C$42</f>
        <v>1.6074046874880825E-4</v>
      </c>
    </row>
    <row r="123" spans="2:15" s="137" customFormat="1">
      <c r="B123" s="89" t="s">
        <v>1210</v>
      </c>
      <c r="C123" s="86" t="s">
        <v>1211</v>
      </c>
      <c r="D123" s="99" t="s">
        <v>132</v>
      </c>
      <c r="E123" s="99" t="s">
        <v>326</v>
      </c>
      <c r="F123" s="86" t="s">
        <v>1212</v>
      </c>
      <c r="G123" s="99" t="s">
        <v>492</v>
      </c>
      <c r="H123" s="99" t="s">
        <v>176</v>
      </c>
      <c r="I123" s="96">
        <v>29416.118342000005</v>
      </c>
      <c r="J123" s="98">
        <v>585.5</v>
      </c>
      <c r="K123" s="86"/>
      <c r="L123" s="96">
        <v>172.231372894</v>
      </c>
      <c r="M123" s="97">
        <v>3.7700018410340836E-4</v>
      </c>
      <c r="N123" s="97">
        <f t="shared" si="3"/>
        <v>2.1513597261833828E-3</v>
      </c>
      <c r="O123" s="97">
        <f>L123/'סכום נכסי הקרן'!$C$42</f>
        <v>2.7730987798264486E-4</v>
      </c>
    </row>
    <row r="124" spans="2:15" s="137" customFormat="1">
      <c r="B124" s="89" t="s">
        <v>1213</v>
      </c>
      <c r="C124" s="86" t="s">
        <v>1214</v>
      </c>
      <c r="D124" s="99" t="s">
        <v>132</v>
      </c>
      <c r="E124" s="99" t="s">
        <v>326</v>
      </c>
      <c r="F124" s="86" t="s">
        <v>1215</v>
      </c>
      <c r="G124" s="99" t="s">
        <v>1073</v>
      </c>
      <c r="H124" s="99" t="s">
        <v>176</v>
      </c>
      <c r="I124" s="96">
        <v>17778.991559999999</v>
      </c>
      <c r="J124" s="98">
        <v>201.7</v>
      </c>
      <c r="K124" s="86"/>
      <c r="L124" s="96">
        <v>35.860225993</v>
      </c>
      <c r="M124" s="97">
        <v>6.2671173954915112E-5</v>
      </c>
      <c r="N124" s="97">
        <f t="shared" si="3"/>
        <v>4.4793375722932706E-4</v>
      </c>
      <c r="O124" s="97">
        <f>L124/'סכום נכסי הקרן'!$C$42</f>
        <v>5.7738579954705396E-5</v>
      </c>
    </row>
    <row r="125" spans="2:15" s="137" customFormat="1">
      <c r="B125" s="89" t="s">
        <v>1216</v>
      </c>
      <c r="C125" s="86" t="s">
        <v>1217</v>
      </c>
      <c r="D125" s="99" t="s">
        <v>132</v>
      </c>
      <c r="E125" s="99" t="s">
        <v>326</v>
      </c>
      <c r="F125" s="86" t="s">
        <v>1218</v>
      </c>
      <c r="G125" s="99" t="s">
        <v>492</v>
      </c>
      <c r="H125" s="99" t="s">
        <v>176</v>
      </c>
      <c r="I125" s="96">
        <v>6965.5559670000002</v>
      </c>
      <c r="J125" s="98">
        <v>1134</v>
      </c>
      <c r="K125" s="86"/>
      <c r="L125" s="96">
        <v>78.989404664999995</v>
      </c>
      <c r="M125" s="97">
        <v>4.1469455209865429E-4</v>
      </c>
      <c r="N125" s="97">
        <f t="shared" si="3"/>
        <v>9.8666474717163896E-4</v>
      </c>
      <c r="O125" s="97">
        <f>L125/'סכום נכסי הקרן'!$C$42</f>
        <v>1.2718090671584023E-4</v>
      </c>
    </row>
    <row r="126" spans="2:15" s="137" customFormat="1">
      <c r="B126" s="89" t="s">
        <v>1219</v>
      </c>
      <c r="C126" s="86" t="s">
        <v>1220</v>
      </c>
      <c r="D126" s="99" t="s">
        <v>132</v>
      </c>
      <c r="E126" s="99" t="s">
        <v>326</v>
      </c>
      <c r="F126" s="86" t="s">
        <v>1221</v>
      </c>
      <c r="G126" s="99" t="s">
        <v>999</v>
      </c>
      <c r="H126" s="99" t="s">
        <v>176</v>
      </c>
      <c r="I126" s="96">
        <v>36001.913888000003</v>
      </c>
      <c r="J126" s="98">
        <v>10.1</v>
      </c>
      <c r="K126" s="86"/>
      <c r="L126" s="96">
        <v>3.6361932919999997</v>
      </c>
      <c r="M126" s="97">
        <v>8.7435406126848316E-5</v>
      </c>
      <c r="N126" s="97">
        <f t="shared" si="3"/>
        <v>4.5420062986094282E-5</v>
      </c>
      <c r="O126" s="97">
        <f>L126/'סכום נכסי הקרן'!$C$42</f>
        <v>5.8546378698753288E-6</v>
      </c>
    </row>
    <row r="127" spans="2:15" s="137" customFormat="1">
      <c r="B127" s="85"/>
      <c r="C127" s="86"/>
      <c r="D127" s="86"/>
      <c r="E127" s="86"/>
      <c r="F127" s="86"/>
      <c r="G127" s="86"/>
      <c r="H127" s="86"/>
      <c r="I127" s="96"/>
      <c r="J127" s="98"/>
      <c r="K127" s="86"/>
      <c r="L127" s="86"/>
      <c r="M127" s="86"/>
      <c r="N127" s="97"/>
      <c r="O127" s="86"/>
    </row>
    <row r="128" spans="2:15" s="137" customFormat="1">
      <c r="B128" s="83" t="s">
        <v>244</v>
      </c>
      <c r="C128" s="84"/>
      <c r="D128" s="84"/>
      <c r="E128" s="84"/>
      <c r="F128" s="84"/>
      <c r="G128" s="84"/>
      <c r="H128" s="84"/>
      <c r="I128" s="93"/>
      <c r="J128" s="95"/>
      <c r="K128" s="93">
        <v>9.6040316089999997</v>
      </c>
      <c r="L128" s="93">
        <v>20542.219637102</v>
      </c>
      <c r="M128" s="84"/>
      <c r="N128" s="94">
        <f t="shared" ref="N128:N149" si="4">L128/$L$11</f>
        <v>0.25659497030702838</v>
      </c>
      <c r="O128" s="94">
        <f>L128/'סכום נכסי הקרן'!$C$42</f>
        <v>3.307504507069918E-2</v>
      </c>
    </row>
    <row r="129" spans="2:15" s="137" customFormat="1">
      <c r="B129" s="104" t="s">
        <v>69</v>
      </c>
      <c r="C129" s="84"/>
      <c r="D129" s="84"/>
      <c r="E129" s="84"/>
      <c r="F129" s="84"/>
      <c r="G129" s="84"/>
      <c r="H129" s="84"/>
      <c r="I129" s="93"/>
      <c r="J129" s="95"/>
      <c r="K129" s="93">
        <v>2.4291216089999996</v>
      </c>
      <c r="L129" s="93">
        <f>SUM(L130:L149)</f>
        <v>4893.6899345380007</v>
      </c>
      <c r="M129" s="84"/>
      <c r="N129" s="94">
        <f t="shared" si="4"/>
        <v>6.1127582395070219E-2</v>
      </c>
      <c r="O129" s="94">
        <f>L129/'סכום נכסי הקרן'!$C$42</f>
        <v>7.8793342689478518E-3</v>
      </c>
    </row>
    <row r="130" spans="2:15" s="137" customFormat="1">
      <c r="B130" s="89" t="s">
        <v>1222</v>
      </c>
      <c r="C130" s="86" t="s">
        <v>1223</v>
      </c>
      <c r="D130" s="99" t="s">
        <v>1224</v>
      </c>
      <c r="E130" s="99" t="s">
        <v>1225</v>
      </c>
      <c r="F130" s="86" t="s">
        <v>1118</v>
      </c>
      <c r="G130" s="99" t="s">
        <v>204</v>
      </c>
      <c r="H130" s="99" t="s">
        <v>175</v>
      </c>
      <c r="I130" s="96">
        <v>7160.3585569999996</v>
      </c>
      <c r="J130" s="98">
        <v>607</v>
      </c>
      <c r="K130" s="86"/>
      <c r="L130" s="96">
        <v>162.90073492300002</v>
      </c>
      <c r="M130" s="97">
        <v>2.1254645048727542E-4</v>
      </c>
      <c r="N130" s="97">
        <f t="shared" si="4"/>
        <v>2.0348097712413111E-3</v>
      </c>
      <c r="O130" s="97">
        <f>L130/'סכום נכסי הקרן'!$C$42</f>
        <v>2.6228660995800509E-4</v>
      </c>
    </row>
    <row r="131" spans="2:15" s="137" customFormat="1">
      <c r="B131" s="89" t="s">
        <v>1226</v>
      </c>
      <c r="C131" s="86" t="s">
        <v>1227</v>
      </c>
      <c r="D131" s="99" t="s">
        <v>1228</v>
      </c>
      <c r="E131" s="99" t="s">
        <v>1225</v>
      </c>
      <c r="F131" s="86" t="s">
        <v>1229</v>
      </c>
      <c r="G131" s="99" t="s">
        <v>1230</v>
      </c>
      <c r="H131" s="99" t="s">
        <v>175</v>
      </c>
      <c r="I131" s="96">
        <v>1389.3118480000003</v>
      </c>
      <c r="J131" s="98">
        <v>5858</v>
      </c>
      <c r="K131" s="96">
        <v>1.301785191</v>
      </c>
      <c r="L131" s="96">
        <v>306.33609367999998</v>
      </c>
      <c r="M131" s="97">
        <v>9.9538314526856567E-6</v>
      </c>
      <c r="N131" s="97">
        <f t="shared" si="4"/>
        <v>3.8264755343098739E-3</v>
      </c>
      <c r="O131" s="97">
        <f>L131/'סכום נכסי הקרן'!$C$42</f>
        <v>4.9323200142150324E-4</v>
      </c>
    </row>
    <row r="132" spans="2:15" s="137" customFormat="1">
      <c r="B132" s="89" t="s">
        <v>1231</v>
      </c>
      <c r="C132" s="86" t="s">
        <v>1232</v>
      </c>
      <c r="D132" s="99" t="s">
        <v>1224</v>
      </c>
      <c r="E132" s="99" t="s">
        <v>1225</v>
      </c>
      <c r="F132" s="86" t="s">
        <v>1233</v>
      </c>
      <c r="G132" s="99" t="s">
        <v>1230</v>
      </c>
      <c r="H132" s="99" t="s">
        <v>175</v>
      </c>
      <c r="I132" s="96">
        <v>975.80355099999997</v>
      </c>
      <c r="J132" s="98">
        <v>10265</v>
      </c>
      <c r="K132" s="86"/>
      <c r="L132" s="96">
        <v>375.423047075</v>
      </c>
      <c r="M132" s="97">
        <v>6.2465949747779441E-6</v>
      </c>
      <c r="N132" s="97">
        <f t="shared" si="4"/>
        <v>4.6894477480318563E-3</v>
      </c>
      <c r="O132" s="97">
        <f>L132/'סכום נכסי הקרן'!$C$42</f>
        <v>6.044689630402859E-4</v>
      </c>
    </row>
    <row r="133" spans="2:15" s="137" customFormat="1">
      <c r="B133" s="89" t="s">
        <v>1234</v>
      </c>
      <c r="C133" s="86" t="s">
        <v>1235</v>
      </c>
      <c r="D133" s="99" t="s">
        <v>1224</v>
      </c>
      <c r="E133" s="99" t="s">
        <v>1225</v>
      </c>
      <c r="F133" s="86">
        <v>512291642</v>
      </c>
      <c r="G133" s="99" t="s">
        <v>1230</v>
      </c>
      <c r="H133" s="99" t="s">
        <v>175</v>
      </c>
      <c r="I133" s="96">
        <v>337.51429000000002</v>
      </c>
      <c r="J133" s="98">
        <v>7414</v>
      </c>
      <c r="K133" s="86"/>
      <c r="L133" s="96">
        <v>93.787363857999992</v>
      </c>
      <c r="M133" s="97">
        <v>9.3594333908592903E-6</v>
      </c>
      <c r="N133" s="97">
        <f t="shared" si="4"/>
        <v>1.1715075716965222E-3</v>
      </c>
      <c r="O133" s="97">
        <f>L133/'סכום נכסי הקרן'!$C$42</f>
        <v>1.5100711322659342E-4</v>
      </c>
    </row>
    <row r="134" spans="2:15" s="137" customFormat="1">
      <c r="B134" s="89" t="s">
        <v>1236</v>
      </c>
      <c r="C134" s="86" t="s">
        <v>1237</v>
      </c>
      <c r="D134" s="99" t="s">
        <v>1224</v>
      </c>
      <c r="E134" s="99" t="s">
        <v>1225</v>
      </c>
      <c r="F134" s="86" t="s">
        <v>1238</v>
      </c>
      <c r="G134" s="99" t="s">
        <v>1073</v>
      </c>
      <c r="H134" s="99" t="s">
        <v>175</v>
      </c>
      <c r="I134" s="96">
        <v>2057.7464650000002</v>
      </c>
      <c r="J134" s="98">
        <v>754</v>
      </c>
      <c r="K134" s="86"/>
      <c r="L134" s="96">
        <v>58.151750462999999</v>
      </c>
      <c r="M134" s="97">
        <v>6.1931836759827891E-5</v>
      </c>
      <c r="N134" s="97">
        <f t="shared" si="4"/>
        <v>7.2637947344332142E-4</v>
      </c>
      <c r="O134" s="97">
        <f>L134/'סכום נכסי הקרן'!$C$42</f>
        <v>9.363018220435681E-5</v>
      </c>
    </row>
    <row r="135" spans="2:15" s="137" customFormat="1">
      <c r="B135" s="89" t="s">
        <v>1239</v>
      </c>
      <c r="C135" s="86" t="s">
        <v>1240</v>
      </c>
      <c r="D135" s="99" t="s">
        <v>1224</v>
      </c>
      <c r="E135" s="99" t="s">
        <v>1225</v>
      </c>
      <c r="F135" s="86" t="s">
        <v>1241</v>
      </c>
      <c r="G135" s="99" t="s">
        <v>591</v>
      </c>
      <c r="H135" s="99" t="s">
        <v>175</v>
      </c>
      <c r="I135" s="96">
        <v>1307.754185</v>
      </c>
      <c r="J135" s="98">
        <v>3206</v>
      </c>
      <c r="K135" s="96">
        <v>1.1273364180000001</v>
      </c>
      <c r="L135" s="96">
        <v>158.26823010799998</v>
      </c>
      <c r="M135" s="97">
        <v>6.1277215266742342E-5</v>
      </c>
      <c r="N135" s="97">
        <f t="shared" si="4"/>
        <v>1.9769446789362328E-3</v>
      </c>
      <c r="O135" s="97">
        <f>L135/'סכום נכסי הקרן'!$C$42</f>
        <v>2.548278100691352E-4</v>
      </c>
    </row>
    <row r="136" spans="2:15" s="137" customFormat="1">
      <c r="B136" s="89" t="s">
        <v>1242</v>
      </c>
      <c r="C136" s="86" t="s">
        <v>1243</v>
      </c>
      <c r="D136" s="99" t="s">
        <v>1224</v>
      </c>
      <c r="E136" s="99" t="s">
        <v>1225</v>
      </c>
      <c r="F136" s="86" t="s">
        <v>1072</v>
      </c>
      <c r="G136" s="99" t="s">
        <v>1073</v>
      </c>
      <c r="H136" s="99" t="s">
        <v>175</v>
      </c>
      <c r="I136" s="96">
        <v>1640.227077</v>
      </c>
      <c r="J136" s="98">
        <v>500</v>
      </c>
      <c r="K136" s="86"/>
      <c r="L136" s="96">
        <v>30.737855424000003</v>
      </c>
      <c r="M136" s="97">
        <v>4.0733245848447561E-5</v>
      </c>
      <c r="N136" s="97">
        <f t="shared" si="4"/>
        <v>3.8394970159785996E-4</v>
      </c>
      <c r="O136" s="97">
        <f>L136/'סכום נכסי הקרן'!$C$42</f>
        <v>4.949104680436862E-5</v>
      </c>
    </row>
    <row r="137" spans="2:15" s="137" customFormat="1">
      <c r="B137" s="89" t="s">
        <v>1244</v>
      </c>
      <c r="C137" s="86" t="s">
        <v>1245</v>
      </c>
      <c r="D137" s="99" t="s">
        <v>1224</v>
      </c>
      <c r="E137" s="99" t="s">
        <v>1225</v>
      </c>
      <c r="F137" s="86" t="s">
        <v>1246</v>
      </c>
      <c r="G137" s="99" t="s">
        <v>28</v>
      </c>
      <c r="H137" s="99" t="s">
        <v>175</v>
      </c>
      <c r="I137" s="96">
        <v>2589.1254100000001</v>
      </c>
      <c r="J137" s="98">
        <v>1872</v>
      </c>
      <c r="K137" s="86"/>
      <c r="L137" s="96">
        <v>181.65966696499999</v>
      </c>
      <c r="M137" s="97">
        <v>7.4319185988001467E-5</v>
      </c>
      <c r="N137" s="97">
        <f t="shared" si="4"/>
        <v>2.2691295134767029E-3</v>
      </c>
      <c r="O137" s="97">
        <f>L137/'סכום נכסי הקרן'!$C$42</f>
        <v>2.9249038217581895E-4</v>
      </c>
    </row>
    <row r="138" spans="2:15" s="137" customFormat="1">
      <c r="B138" s="89" t="s">
        <v>1247</v>
      </c>
      <c r="C138" s="86" t="s">
        <v>1248</v>
      </c>
      <c r="D138" s="99" t="s">
        <v>1224</v>
      </c>
      <c r="E138" s="99" t="s">
        <v>1225</v>
      </c>
      <c r="F138" s="86" t="s">
        <v>1249</v>
      </c>
      <c r="G138" s="99" t="s">
        <v>1250</v>
      </c>
      <c r="H138" s="99" t="s">
        <v>175</v>
      </c>
      <c r="I138" s="96">
        <v>6782.6587499999996</v>
      </c>
      <c r="J138" s="98">
        <v>406</v>
      </c>
      <c r="K138" s="86"/>
      <c r="L138" s="96">
        <v>103.21090430700001</v>
      </c>
      <c r="M138" s="97">
        <v>2.4955660357677526E-4</v>
      </c>
      <c r="N138" s="97">
        <f t="shared" si="4"/>
        <v>1.28921798101037E-3</v>
      </c>
      <c r="O138" s="97">
        <f>L138/'סכום נכסי הקרן'!$C$42</f>
        <v>1.6617996360899755E-4</v>
      </c>
    </row>
    <row r="139" spans="2:15" s="137" customFormat="1">
      <c r="B139" s="89" t="s">
        <v>1251</v>
      </c>
      <c r="C139" s="86" t="s">
        <v>1252</v>
      </c>
      <c r="D139" s="99" t="s">
        <v>1224</v>
      </c>
      <c r="E139" s="99" t="s">
        <v>1225</v>
      </c>
      <c r="F139" s="86" t="s">
        <v>1253</v>
      </c>
      <c r="G139" s="99" t="s">
        <v>951</v>
      </c>
      <c r="H139" s="99" t="s">
        <v>175</v>
      </c>
      <c r="I139" s="96">
        <v>848.93725900000004</v>
      </c>
      <c r="J139" s="98">
        <v>9238</v>
      </c>
      <c r="K139" s="86"/>
      <c r="L139" s="96">
        <v>293.936240274</v>
      </c>
      <c r="M139" s="97">
        <v>1.5861836797065274E-5</v>
      </c>
      <c r="N139" s="97">
        <f t="shared" si="4"/>
        <v>3.6715876948878175E-3</v>
      </c>
      <c r="O139" s="97">
        <f>L139/'סכום נכסי הקרן'!$C$42</f>
        <v>4.732669870501852E-4</v>
      </c>
    </row>
    <row r="140" spans="2:15" s="137" customFormat="1">
      <c r="B140" s="89" t="s">
        <v>1254</v>
      </c>
      <c r="C140" s="86" t="s">
        <v>1255</v>
      </c>
      <c r="D140" s="99" t="s">
        <v>1224</v>
      </c>
      <c r="E140" s="99" t="s">
        <v>1225</v>
      </c>
      <c r="F140" s="86" t="s">
        <v>967</v>
      </c>
      <c r="G140" s="99" t="s">
        <v>204</v>
      </c>
      <c r="H140" s="99" t="s">
        <v>175</v>
      </c>
      <c r="I140" s="96">
        <v>4135.3316649999997</v>
      </c>
      <c r="J140" s="98">
        <v>10821</v>
      </c>
      <c r="K140" s="86"/>
      <c r="L140" s="96">
        <v>1677.170929354</v>
      </c>
      <c r="M140" s="97">
        <v>6.6864724496257951E-5</v>
      </c>
      <c r="N140" s="97">
        <f t="shared" si="4"/>
        <v>2.0949713926732852E-2</v>
      </c>
      <c r="O140" s="97">
        <f>L140/'סכום נכסי הקרן'!$C$42</f>
        <v>2.7004143203424426E-3</v>
      </c>
    </row>
    <row r="141" spans="2:15" s="137" customFormat="1">
      <c r="B141" s="89" t="s">
        <v>1256</v>
      </c>
      <c r="C141" s="86" t="s">
        <v>1257</v>
      </c>
      <c r="D141" s="99" t="s">
        <v>1224</v>
      </c>
      <c r="E141" s="99" t="s">
        <v>1225</v>
      </c>
      <c r="F141" s="86" t="s">
        <v>1054</v>
      </c>
      <c r="G141" s="99" t="s">
        <v>951</v>
      </c>
      <c r="H141" s="99" t="s">
        <v>175</v>
      </c>
      <c r="I141" s="96">
        <v>3031.6670419999996</v>
      </c>
      <c r="J141" s="98">
        <v>2278</v>
      </c>
      <c r="K141" s="86"/>
      <c r="L141" s="96">
        <v>258.84203429700005</v>
      </c>
      <c r="M141" s="97">
        <v>1.0800441363336396E-4</v>
      </c>
      <c r="N141" s="97">
        <f t="shared" si="4"/>
        <v>3.2332223721671504E-3</v>
      </c>
      <c r="O141" s="97">
        <f>L141/'סכום נכסי הקרן'!$C$42</f>
        <v>4.1676177656586064E-4</v>
      </c>
    </row>
    <row r="142" spans="2:15" s="137" customFormat="1">
      <c r="B142" s="89" t="s">
        <v>1260</v>
      </c>
      <c r="C142" s="86" t="s">
        <v>1261</v>
      </c>
      <c r="D142" s="99" t="s">
        <v>1224</v>
      </c>
      <c r="E142" s="99" t="s">
        <v>1225</v>
      </c>
      <c r="F142" s="86" t="s">
        <v>861</v>
      </c>
      <c r="G142" s="99" t="s">
        <v>409</v>
      </c>
      <c r="H142" s="99" t="s">
        <v>175</v>
      </c>
      <c r="I142" s="96">
        <v>262.75309800000002</v>
      </c>
      <c r="J142" s="98">
        <v>472</v>
      </c>
      <c r="K142" s="86"/>
      <c r="L142" s="96">
        <v>4.6482494660000002</v>
      </c>
      <c r="M142" s="97">
        <v>1.6090132214318402E-6</v>
      </c>
      <c r="N142" s="97">
        <f t="shared" si="4"/>
        <v>5.8061760353965017E-5</v>
      </c>
      <c r="O142" s="97">
        <f>L142/'סכום נכסי הקרן'!$C$42</f>
        <v>7.4841503646532159E-6</v>
      </c>
    </row>
    <row r="143" spans="2:15" s="137" customFormat="1">
      <c r="B143" s="89" t="s">
        <v>1264</v>
      </c>
      <c r="C143" s="86" t="s">
        <v>1265</v>
      </c>
      <c r="D143" s="99" t="s">
        <v>135</v>
      </c>
      <c r="E143" s="99" t="s">
        <v>1225</v>
      </c>
      <c r="F143" s="86" t="s">
        <v>1193</v>
      </c>
      <c r="G143" s="99" t="s">
        <v>377</v>
      </c>
      <c r="H143" s="99" t="s">
        <v>178</v>
      </c>
      <c r="I143" s="96">
        <v>66.639532000000003</v>
      </c>
      <c r="J143" s="98">
        <v>35</v>
      </c>
      <c r="K143" s="86"/>
      <c r="L143" s="96">
        <v>0.11180047199999998</v>
      </c>
      <c r="M143" s="97">
        <v>9.720447931421933E-6</v>
      </c>
      <c r="N143" s="97">
        <f t="shared" si="4"/>
        <v>1.3965111511775677E-6</v>
      </c>
      <c r="O143" s="97">
        <f>L143/'סכום נכסי הקרן'!$C$42</f>
        <v>1.8001003375734084E-7</v>
      </c>
    </row>
    <row r="144" spans="2:15" s="137" customFormat="1">
      <c r="B144" s="89" t="s">
        <v>1266</v>
      </c>
      <c r="C144" s="86" t="s">
        <v>1267</v>
      </c>
      <c r="D144" s="99" t="s">
        <v>1224</v>
      </c>
      <c r="E144" s="99" t="s">
        <v>1225</v>
      </c>
      <c r="F144" s="86" t="s">
        <v>1215</v>
      </c>
      <c r="G144" s="99" t="s">
        <v>1073</v>
      </c>
      <c r="H144" s="99" t="s">
        <v>175</v>
      </c>
      <c r="I144" s="96">
        <v>1385.2794409999999</v>
      </c>
      <c r="J144" s="98">
        <v>555</v>
      </c>
      <c r="K144" s="86"/>
      <c r="L144" s="96">
        <v>28.815751759999998</v>
      </c>
      <c r="M144" s="97">
        <v>4.8831278150972843E-5</v>
      </c>
      <c r="N144" s="97">
        <f t="shared" si="4"/>
        <v>3.5994050778609084E-4</v>
      </c>
      <c r="O144" s="97">
        <f>L144/'סכום נכסי הקרן'!$C$42</f>
        <v>4.6396266082496986E-5</v>
      </c>
    </row>
    <row r="145" spans="2:15" s="137" customFormat="1">
      <c r="B145" s="89" t="s">
        <v>1270</v>
      </c>
      <c r="C145" s="86" t="s">
        <v>1271</v>
      </c>
      <c r="D145" s="99" t="s">
        <v>1224</v>
      </c>
      <c r="E145" s="99" t="s">
        <v>1225</v>
      </c>
      <c r="F145" s="86" t="s">
        <v>1272</v>
      </c>
      <c r="G145" s="99" t="s">
        <v>1273</v>
      </c>
      <c r="H145" s="99" t="s">
        <v>175</v>
      </c>
      <c r="I145" s="96">
        <v>1746.4801279999999</v>
      </c>
      <c r="J145" s="98">
        <v>3510</v>
      </c>
      <c r="K145" s="86"/>
      <c r="L145" s="96">
        <v>229.75784399200001</v>
      </c>
      <c r="M145" s="97">
        <v>3.8173123214473647E-5</v>
      </c>
      <c r="N145" s="97">
        <f t="shared" si="4"/>
        <v>2.8699287710104121E-3</v>
      </c>
      <c r="O145" s="97">
        <f>L145/'סכום נכסי הקרן'!$C$42</f>
        <v>3.6993329735686425E-4</v>
      </c>
    </row>
    <row r="146" spans="2:15" s="137" customFormat="1">
      <c r="B146" s="89" t="s">
        <v>1274</v>
      </c>
      <c r="C146" s="86" t="s">
        <v>1275</v>
      </c>
      <c r="D146" s="99" t="s">
        <v>1224</v>
      </c>
      <c r="E146" s="99" t="s">
        <v>1225</v>
      </c>
      <c r="F146" s="86" t="s">
        <v>954</v>
      </c>
      <c r="G146" s="99" t="s">
        <v>492</v>
      </c>
      <c r="H146" s="99" t="s">
        <v>175</v>
      </c>
      <c r="I146" s="96">
        <v>10135.376490000001</v>
      </c>
      <c r="J146" s="98">
        <v>1542</v>
      </c>
      <c r="K146" s="86"/>
      <c r="L146" s="96">
        <v>585.76557050700001</v>
      </c>
      <c r="M146" s="97">
        <v>9.9492123698467185E-6</v>
      </c>
      <c r="N146" s="97">
        <f t="shared" si="4"/>
        <v>7.3168577605729201E-3</v>
      </c>
      <c r="O146" s="97">
        <f>L146/'סכום נכסי הקרן'!$C$42</f>
        <v>9.4314163647585584E-4</v>
      </c>
    </row>
    <row r="147" spans="2:15" s="137" customFormat="1">
      <c r="B147" s="89" t="s">
        <v>1276</v>
      </c>
      <c r="C147" s="86" t="s">
        <v>1277</v>
      </c>
      <c r="D147" s="99" t="s">
        <v>1224</v>
      </c>
      <c r="E147" s="99" t="s">
        <v>1225</v>
      </c>
      <c r="F147" s="86" t="s">
        <v>950</v>
      </c>
      <c r="G147" s="99" t="s">
        <v>951</v>
      </c>
      <c r="H147" s="99" t="s">
        <v>175</v>
      </c>
      <c r="I147" s="96">
        <v>2515.653879</v>
      </c>
      <c r="J147" s="98">
        <v>1474</v>
      </c>
      <c r="K147" s="86"/>
      <c r="L147" s="96">
        <v>138.97860665500002</v>
      </c>
      <c r="M147" s="97">
        <v>2.3963308146711097E-5</v>
      </c>
      <c r="N147" s="97">
        <f t="shared" si="4"/>
        <v>1.7359960159097406E-3</v>
      </c>
      <c r="O147" s="97">
        <f>L147/'סכום נכסי הקרן'!$C$42</f>
        <v>2.2376957116526978E-4</v>
      </c>
    </row>
    <row r="148" spans="2:15" s="137" customFormat="1">
      <c r="B148" s="89" t="s">
        <v>1278</v>
      </c>
      <c r="C148" s="86" t="s">
        <v>1279</v>
      </c>
      <c r="D148" s="99" t="s">
        <v>1224</v>
      </c>
      <c r="E148" s="99" t="s">
        <v>1225</v>
      </c>
      <c r="F148" s="86" t="s">
        <v>1280</v>
      </c>
      <c r="G148" s="99" t="s">
        <v>1230</v>
      </c>
      <c r="H148" s="99" t="s">
        <v>175</v>
      </c>
      <c r="I148" s="96">
        <v>2.1316999999999999E-2</v>
      </c>
      <c r="J148" s="98">
        <v>4231</v>
      </c>
      <c r="K148" s="86"/>
      <c r="L148" s="96">
        <v>3.3803649999999998E-3</v>
      </c>
      <c r="M148" s="97">
        <v>3.2658896554902365E-10</v>
      </c>
      <c r="N148" s="97">
        <f t="shared" si="4"/>
        <v>4.2224485577756409E-8</v>
      </c>
      <c r="O148" s="97">
        <f>L148/'סכום נכסי הקרן'!$C$42</f>
        <v>5.4427285223101156E-9</v>
      </c>
    </row>
    <row r="149" spans="2:15" s="137" customFormat="1">
      <c r="B149" s="89" t="s">
        <v>1281</v>
      </c>
      <c r="C149" s="86" t="s">
        <v>1282</v>
      </c>
      <c r="D149" s="99" t="s">
        <v>1224</v>
      </c>
      <c r="E149" s="99" t="s">
        <v>1225</v>
      </c>
      <c r="F149" s="86" t="s">
        <v>1283</v>
      </c>
      <c r="G149" s="99" t="s">
        <v>1230</v>
      </c>
      <c r="H149" s="99" t="s">
        <v>175</v>
      </c>
      <c r="I149" s="96">
        <v>605.98736699999995</v>
      </c>
      <c r="J149" s="98">
        <v>9034</v>
      </c>
      <c r="K149" s="86"/>
      <c r="L149" s="96">
        <v>205.183880593</v>
      </c>
      <c r="M149" s="97">
        <v>1.2533454358836432E-5</v>
      </c>
      <c r="N149" s="97">
        <f t="shared" si="4"/>
        <v>2.5629728762684568E-3</v>
      </c>
      <c r="O149" s="97">
        <f>L149/'סכום נכסי הקרן'!$C$42</f>
        <v>3.3036673827287709E-4</v>
      </c>
    </row>
    <row r="150" spans="2:15" s="137" customFormat="1">
      <c r="B150" s="85"/>
      <c r="C150" s="86"/>
      <c r="D150" s="86"/>
      <c r="E150" s="86"/>
      <c r="F150" s="86"/>
      <c r="G150" s="86"/>
      <c r="H150" s="86"/>
      <c r="I150" s="96"/>
      <c r="J150" s="98"/>
      <c r="K150" s="86"/>
      <c r="L150" s="86"/>
      <c r="M150" s="86"/>
      <c r="N150" s="97"/>
      <c r="O150" s="86"/>
    </row>
    <row r="151" spans="2:15" s="137" customFormat="1">
      <c r="B151" s="104" t="s">
        <v>68</v>
      </c>
      <c r="C151" s="84"/>
      <c r="D151" s="84"/>
      <c r="E151" s="84"/>
      <c r="F151" s="84"/>
      <c r="G151" s="84"/>
      <c r="H151" s="84"/>
      <c r="I151" s="93"/>
      <c r="J151" s="95"/>
      <c r="K151" s="93">
        <v>7.1749099999999997</v>
      </c>
      <c r="L151" s="93">
        <f>SUM(L152:L222)</f>
        <v>15648.529702563997</v>
      </c>
      <c r="M151" s="84"/>
      <c r="N151" s="94">
        <f t="shared" ref="N151:N214" si="5">L151/$L$11</f>
        <v>0.19546738791195814</v>
      </c>
      <c r="O151" s="94">
        <f>L151/'סכום נכסי הקרן'!$C$42</f>
        <v>2.5195710801751321E-2</v>
      </c>
    </row>
    <row r="152" spans="2:15" s="137" customFormat="1">
      <c r="B152" s="89" t="s">
        <v>1284</v>
      </c>
      <c r="C152" s="86" t="s">
        <v>1285</v>
      </c>
      <c r="D152" s="99" t="s">
        <v>151</v>
      </c>
      <c r="E152" s="99" t="s">
        <v>1225</v>
      </c>
      <c r="F152" s="86"/>
      <c r="G152" s="99" t="s">
        <v>1286</v>
      </c>
      <c r="H152" s="99" t="s">
        <v>1287</v>
      </c>
      <c r="I152" s="96">
        <v>1662</v>
      </c>
      <c r="J152" s="98">
        <v>1869.5</v>
      </c>
      <c r="K152" s="86"/>
      <c r="L152" s="96">
        <v>118.29386</v>
      </c>
      <c r="M152" s="97">
        <v>7.6655274346127465E-7</v>
      </c>
      <c r="N152" s="97">
        <f t="shared" si="5"/>
        <v>1.4776207260183845E-3</v>
      </c>
      <c r="O152" s="97">
        <f>L152/'סכום נכסי הקרן'!$C$42</f>
        <v>1.9046504322348614E-4</v>
      </c>
    </row>
    <row r="153" spans="2:15" s="137" customFormat="1">
      <c r="B153" s="89" t="s">
        <v>1288</v>
      </c>
      <c r="C153" s="86" t="s">
        <v>1289</v>
      </c>
      <c r="D153" s="99" t="s">
        <v>28</v>
      </c>
      <c r="E153" s="99" t="s">
        <v>1225</v>
      </c>
      <c r="F153" s="86"/>
      <c r="G153" s="99" t="s">
        <v>1290</v>
      </c>
      <c r="H153" s="99" t="s">
        <v>177</v>
      </c>
      <c r="I153" s="96">
        <v>398</v>
      </c>
      <c r="J153" s="98">
        <v>18240</v>
      </c>
      <c r="K153" s="86"/>
      <c r="L153" s="96">
        <v>311.54955999999999</v>
      </c>
      <c r="M153" s="97">
        <v>1.9858675486420043E-6</v>
      </c>
      <c r="N153" s="97">
        <f t="shared" si="5"/>
        <v>3.8915974763010374E-3</v>
      </c>
      <c r="O153" s="97">
        <f>L153/'סכום נכסי הקרן'!$C$42</f>
        <v>5.0162620791694595E-4</v>
      </c>
    </row>
    <row r="154" spans="2:15" s="137" customFormat="1">
      <c r="B154" s="89" t="s">
        <v>1291</v>
      </c>
      <c r="C154" s="86" t="s">
        <v>1292</v>
      </c>
      <c r="D154" s="99" t="s">
        <v>28</v>
      </c>
      <c r="E154" s="99" t="s">
        <v>1225</v>
      </c>
      <c r="F154" s="86"/>
      <c r="G154" s="99" t="s">
        <v>1286</v>
      </c>
      <c r="H154" s="99" t="s">
        <v>177</v>
      </c>
      <c r="I154" s="96">
        <v>559</v>
      </c>
      <c r="J154" s="98">
        <v>8396</v>
      </c>
      <c r="K154" s="86"/>
      <c r="L154" s="96">
        <v>201.42041</v>
      </c>
      <c r="M154" s="97">
        <v>7.2001948261947737E-7</v>
      </c>
      <c r="N154" s="97">
        <f t="shared" si="5"/>
        <v>2.515962979474342E-3</v>
      </c>
      <c r="O154" s="97">
        <f>L154/'סכום נכסי הקרן'!$C$42</f>
        <v>3.2430717111388795E-4</v>
      </c>
    </row>
    <row r="155" spans="2:15" s="137" customFormat="1">
      <c r="B155" s="89" t="s">
        <v>1293</v>
      </c>
      <c r="C155" s="86" t="s">
        <v>1294</v>
      </c>
      <c r="D155" s="99" t="s">
        <v>1228</v>
      </c>
      <c r="E155" s="99" t="s">
        <v>1225</v>
      </c>
      <c r="F155" s="86"/>
      <c r="G155" s="99" t="s">
        <v>1295</v>
      </c>
      <c r="H155" s="99" t="s">
        <v>175</v>
      </c>
      <c r="I155" s="96">
        <v>287</v>
      </c>
      <c r="J155" s="98">
        <v>11524</v>
      </c>
      <c r="K155" s="96">
        <v>1.0434100000000002</v>
      </c>
      <c r="L155" s="96">
        <v>125.00431</v>
      </c>
      <c r="M155" s="97">
        <v>2.6691069682375621E-6</v>
      </c>
      <c r="N155" s="97">
        <f t="shared" si="5"/>
        <v>1.5614416445420515E-3</v>
      </c>
      <c r="O155" s="97">
        <f>L155/'סכום נכסי הקרן'!$C$42</f>
        <v>2.0126954439792617E-4</v>
      </c>
    </row>
    <row r="156" spans="2:15" s="137" customFormat="1">
      <c r="B156" s="89" t="s">
        <v>1296</v>
      </c>
      <c r="C156" s="86" t="s">
        <v>1297</v>
      </c>
      <c r="D156" s="99" t="s">
        <v>1228</v>
      </c>
      <c r="E156" s="99" t="s">
        <v>1225</v>
      </c>
      <c r="F156" s="86"/>
      <c r="G156" s="99" t="s">
        <v>1298</v>
      </c>
      <c r="H156" s="99" t="s">
        <v>175</v>
      </c>
      <c r="I156" s="96">
        <v>358</v>
      </c>
      <c r="J156" s="98">
        <v>13707</v>
      </c>
      <c r="K156" s="86"/>
      <c r="L156" s="96">
        <v>183.91833</v>
      </c>
      <c r="M156" s="97">
        <v>1.3810746627873396E-7</v>
      </c>
      <c r="N156" s="97">
        <f t="shared" si="5"/>
        <v>2.2973427048765577E-3</v>
      </c>
      <c r="O156" s="97">
        <f>L156/'סכום נכסי הקרן'!$C$42</f>
        <v>2.9612705742327954E-4</v>
      </c>
    </row>
    <row r="157" spans="2:15" s="137" customFormat="1">
      <c r="B157" s="89" t="s">
        <v>1299</v>
      </c>
      <c r="C157" s="86" t="s">
        <v>1300</v>
      </c>
      <c r="D157" s="99" t="s">
        <v>1224</v>
      </c>
      <c r="E157" s="99" t="s">
        <v>1225</v>
      </c>
      <c r="F157" s="86"/>
      <c r="G157" s="99" t="s">
        <v>1230</v>
      </c>
      <c r="H157" s="99" t="s">
        <v>175</v>
      </c>
      <c r="I157" s="96">
        <v>200</v>
      </c>
      <c r="J157" s="98">
        <v>103561</v>
      </c>
      <c r="K157" s="86"/>
      <c r="L157" s="96">
        <v>776.29326000000003</v>
      </c>
      <c r="M157" s="97">
        <v>5.720577614158453E-7</v>
      </c>
      <c r="N157" s="97">
        <f t="shared" si="5"/>
        <v>9.6967586520921595E-3</v>
      </c>
      <c r="O157" s="97">
        <f>L157/'סכום נכסי הקרן'!$C$42</f>
        <v>1.2499104291634493E-3</v>
      </c>
    </row>
    <row r="158" spans="2:15" s="137" customFormat="1">
      <c r="B158" s="89" t="s">
        <v>1301</v>
      </c>
      <c r="C158" s="86" t="s">
        <v>1302</v>
      </c>
      <c r="D158" s="99" t="s">
        <v>1224</v>
      </c>
      <c r="E158" s="99" t="s">
        <v>1225</v>
      </c>
      <c r="F158" s="86"/>
      <c r="G158" s="99" t="s">
        <v>1298</v>
      </c>
      <c r="H158" s="99" t="s">
        <v>175</v>
      </c>
      <c r="I158" s="96">
        <v>147</v>
      </c>
      <c r="J158" s="98">
        <v>150197</v>
      </c>
      <c r="K158" s="86"/>
      <c r="L158" s="96">
        <v>827.51939000000004</v>
      </c>
      <c r="M158" s="97">
        <v>3.0063278415481496E-7</v>
      </c>
      <c r="N158" s="97">
        <f t="shared" si="5"/>
        <v>1.0336629490711444E-2</v>
      </c>
      <c r="O158" s="97">
        <f>L158/'סכום נכסי הקרן'!$C$42</f>
        <v>1.332389664050382E-3</v>
      </c>
    </row>
    <row r="159" spans="2:15" s="137" customFormat="1">
      <c r="B159" s="89" t="s">
        <v>1303</v>
      </c>
      <c r="C159" s="86" t="s">
        <v>1304</v>
      </c>
      <c r="D159" s="99" t="s">
        <v>1224</v>
      </c>
      <c r="E159" s="99" t="s">
        <v>1225</v>
      </c>
      <c r="F159" s="86"/>
      <c r="G159" s="99" t="s">
        <v>1305</v>
      </c>
      <c r="H159" s="99" t="s">
        <v>175</v>
      </c>
      <c r="I159" s="96">
        <v>468</v>
      </c>
      <c r="J159" s="98">
        <v>15774</v>
      </c>
      <c r="K159" s="86"/>
      <c r="L159" s="96">
        <v>276.68604999999997</v>
      </c>
      <c r="M159" s="97">
        <v>9.8621864804595952E-8</v>
      </c>
      <c r="N159" s="97">
        <f t="shared" si="5"/>
        <v>3.4561138006669067E-3</v>
      </c>
      <c r="O159" s="97">
        <f>L159/'סכום נכסי הקרן'!$C$42</f>
        <v>4.454924412187213E-4</v>
      </c>
    </row>
    <row r="160" spans="2:15" s="137" customFormat="1">
      <c r="B160" s="89" t="s">
        <v>1306</v>
      </c>
      <c r="C160" s="86" t="s">
        <v>1307</v>
      </c>
      <c r="D160" s="99" t="s">
        <v>1228</v>
      </c>
      <c r="E160" s="99" t="s">
        <v>1225</v>
      </c>
      <c r="F160" s="86"/>
      <c r="G160" s="99" t="s">
        <v>1308</v>
      </c>
      <c r="H160" s="99" t="s">
        <v>175</v>
      </c>
      <c r="I160" s="96">
        <v>1056</v>
      </c>
      <c r="J160" s="98">
        <v>6157</v>
      </c>
      <c r="K160" s="86"/>
      <c r="L160" s="96">
        <v>243.68716000000001</v>
      </c>
      <c r="M160" s="97">
        <v>4.0080116052886943E-6</v>
      </c>
      <c r="N160" s="97">
        <f t="shared" si="5"/>
        <v>3.0439212845075666E-3</v>
      </c>
      <c r="O160" s="97">
        <f>L160/'סכום נכסי הקרן'!$C$42</f>
        <v>3.9236090074673855E-4</v>
      </c>
    </row>
    <row r="161" spans="2:15" s="137" customFormat="1">
      <c r="B161" s="89" t="s">
        <v>1309</v>
      </c>
      <c r="C161" s="86" t="s">
        <v>1310</v>
      </c>
      <c r="D161" s="99" t="s">
        <v>28</v>
      </c>
      <c r="E161" s="99" t="s">
        <v>1225</v>
      </c>
      <c r="F161" s="86"/>
      <c r="G161" s="99" t="s">
        <v>1273</v>
      </c>
      <c r="H161" s="99" t="s">
        <v>177</v>
      </c>
      <c r="I161" s="96">
        <v>209</v>
      </c>
      <c r="J161" s="98">
        <v>13716</v>
      </c>
      <c r="K161" s="86"/>
      <c r="L161" s="96">
        <v>123.02489999999999</v>
      </c>
      <c r="M161" s="97">
        <v>4.8439532399797554E-7</v>
      </c>
      <c r="N161" s="97">
        <f t="shared" si="5"/>
        <v>1.5367166314155202E-3</v>
      </c>
      <c r="O161" s="97">
        <f>L161/'סכום נכסי הקרן'!$C$42</f>
        <v>1.9808249469638626E-4</v>
      </c>
    </row>
    <row r="162" spans="2:15" s="137" customFormat="1">
      <c r="B162" s="89" t="s">
        <v>1311</v>
      </c>
      <c r="C162" s="86" t="s">
        <v>1312</v>
      </c>
      <c r="D162" s="99" t="s">
        <v>135</v>
      </c>
      <c r="E162" s="99" t="s">
        <v>1225</v>
      </c>
      <c r="F162" s="86"/>
      <c r="G162" s="99" t="s">
        <v>1286</v>
      </c>
      <c r="H162" s="99" t="s">
        <v>178</v>
      </c>
      <c r="I162" s="96">
        <v>4140</v>
      </c>
      <c r="J162" s="98">
        <v>459.2</v>
      </c>
      <c r="K162" s="86"/>
      <c r="L162" s="96">
        <v>91.126750000000001</v>
      </c>
      <c r="M162" s="97">
        <v>1.2954543698044165E-6</v>
      </c>
      <c r="N162" s="97">
        <f t="shared" si="5"/>
        <v>1.1382735713814378E-3</v>
      </c>
      <c r="O162" s="97">
        <f>L162/'סכום נכסי הקרן'!$C$42</f>
        <v>1.4672325662182142E-4</v>
      </c>
    </row>
    <row r="163" spans="2:15" s="137" customFormat="1">
      <c r="B163" s="89" t="s">
        <v>1313</v>
      </c>
      <c r="C163" s="86" t="s">
        <v>1314</v>
      </c>
      <c r="D163" s="99" t="s">
        <v>1228</v>
      </c>
      <c r="E163" s="99" t="s">
        <v>1225</v>
      </c>
      <c r="F163" s="86"/>
      <c r="G163" s="99" t="s">
        <v>1315</v>
      </c>
      <c r="H163" s="99" t="s">
        <v>175</v>
      </c>
      <c r="I163" s="96">
        <v>5125</v>
      </c>
      <c r="J163" s="98">
        <v>2464</v>
      </c>
      <c r="K163" s="86"/>
      <c r="L163" s="96">
        <v>473.29743999999999</v>
      </c>
      <c r="M163" s="97">
        <v>5.2220268973809738E-7</v>
      </c>
      <c r="N163" s="97">
        <f t="shared" si="5"/>
        <v>5.9120068185740393E-3</v>
      </c>
      <c r="O163" s="97">
        <f>L163/'סכום נכסי הקרן'!$C$42</f>
        <v>7.6205660519629119E-4</v>
      </c>
    </row>
    <row r="164" spans="2:15" s="137" customFormat="1">
      <c r="B164" s="89" t="s">
        <v>1316</v>
      </c>
      <c r="C164" s="86" t="s">
        <v>1317</v>
      </c>
      <c r="D164" s="99" t="s">
        <v>1228</v>
      </c>
      <c r="E164" s="99" t="s">
        <v>1225</v>
      </c>
      <c r="F164" s="86"/>
      <c r="G164" s="99" t="s">
        <v>1250</v>
      </c>
      <c r="H164" s="99" t="s">
        <v>175</v>
      </c>
      <c r="I164" s="96">
        <v>192</v>
      </c>
      <c r="J164" s="98">
        <v>22532</v>
      </c>
      <c r="K164" s="86"/>
      <c r="L164" s="96">
        <v>162.14388</v>
      </c>
      <c r="M164" s="97">
        <v>7.1255687846111047E-7</v>
      </c>
      <c r="N164" s="97">
        <f t="shared" si="5"/>
        <v>2.0253558188483983E-3</v>
      </c>
      <c r="O164" s="97">
        <f>L164/'סכום נכסי הקרן'!$C$42</f>
        <v>2.6106799721155224E-4</v>
      </c>
    </row>
    <row r="165" spans="2:15" s="137" customFormat="1">
      <c r="B165" s="89" t="s">
        <v>1318</v>
      </c>
      <c r="C165" s="86" t="s">
        <v>1319</v>
      </c>
      <c r="D165" s="99" t="s">
        <v>135</v>
      </c>
      <c r="E165" s="99" t="s">
        <v>1225</v>
      </c>
      <c r="F165" s="86"/>
      <c r="G165" s="99" t="s">
        <v>1320</v>
      </c>
      <c r="H165" s="99" t="s">
        <v>178</v>
      </c>
      <c r="I165" s="96">
        <v>1038</v>
      </c>
      <c r="J165" s="98">
        <v>1651.6</v>
      </c>
      <c r="K165" s="86"/>
      <c r="L165" s="96">
        <v>82.176179999999988</v>
      </c>
      <c r="M165" s="97">
        <v>4.9146056586042302E-7</v>
      </c>
      <c r="N165" s="97">
        <f t="shared" si="5"/>
        <v>1.0264710844080786E-3</v>
      </c>
      <c r="O165" s="97">
        <f>L165/'סכום נכסי הקרן'!$C$42</f>
        <v>1.3231193635613019E-4</v>
      </c>
    </row>
    <row r="166" spans="2:15" s="137" customFormat="1">
      <c r="B166" s="89" t="s">
        <v>1321</v>
      </c>
      <c r="C166" s="86" t="s">
        <v>1322</v>
      </c>
      <c r="D166" s="99" t="s">
        <v>1228</v>
      </c>
      <c r="E166" s="99" t="s">
        <v>1225</v>
      </c>
      <c r="F166" s="86"/>
      <c r="G166" s="99" t="s">
        <v>1323</v>
      </c>
      <c r="H166" s="99" t="s">
        <v>175</v>
      </c>
      <c r="I166" s="96">
        <v>70</v>
      </c>
      <c r="J166" s="98">
        <v>39282</v>
      </c>
      <c r="K166" s="86"/>
      <c r="L166" s="96">
        <v>103.06026</v>
      </c>
      <c r="M166" s="97">
        <v>4.4384620457631178E-7</v>
      </c>
      <c r="N166" s="97">
        <f t="shared" si="5"/>
        <v>1.2873362675361467E-3</v>
      </c>
      <c r="O166" s="97">
        <f>L166/'סכום נכסי הקרן'!$C$42</f>
        <v>1.6593741108392033E-4</v>
      </c>
    </row>
    <row r="167" spans="2:15" s="137" customFormat="1">
      <c r="B167" s="89" t="s">
        <v>1324</v>
      </c>
      <c r="C167" s="86" t="s">
        <v>1325</v>
      </c>
      <c r="D167" s="99" t="s">
        <v>1224</v>
      </c>
      <c r="E167" s="99" t="s">
        <v>1225</v>
      </c>
      <c r="F167" s="86"/>
      <c r="G167" s="99" t="s">
        <v>1298</v>
      </c>
      <c r="H167" s="99" t="s">
        <v>175</v>
      </c>
      <c r="I167" s="96">
        <v>22</v>
      </c>
      <c r="J167" s="98">
        <v>172242</v>
      </c>
      <c r="K167" s="86"/>
      <c r="L167" s="96">
        <v>142.02385999999998</v>
      </c>
      <c r="M167" s="97">
        <v>4.7485854935116407E-7</v>
      </c>
      <c r="N167" s="97">
        <f t="shared" si="5"/>
        <v>1.7740345874683045E-3</v>
      </c>
      <c r="O167" s="97">
        <f>L167/'סכום נכסי הקרן'!$C$42</f>
        <v>2.2867273613073698E-4</v>
      </c>
    </row>
    <row r="168" spans="2:15" s="137" customFormat="1">
      <c r="B168" s="89" t="s">
        <v>1326</v>
      </c>
      <c r="C168" s="86" t="s">
        <v>1327</v>
      </c>
      <c r="D168" s="99" t="s">
        <v>1228</v>
      </c>
      <c r="E168" s="99" t="s">
        <v>1225</v>
      </c>
      <c r="F168" s="86"/>
      <c r="G168" s="99" t="s">
        <v>1295</v>
      </c>
      <c r="H168" s="99" t="s">
        <v>175</v>
      </c>
      <c r="I168" s="96">
        <v>284</v>
      </c>
      <c r="J168" s="98">
        <v>11255</v>
      </c>
      <c r="K168" s="96">
        <v>1.0112099999999999</v>
      </c>
      <c r="L168" s="96">
        <v>120.81303</v>
      </c>
      <c r="M168" s="97">
        <v>1.8388958854704562E-6</v>
      </c>
      <c r="N168" s="97">
        <f t="shared" si="5"/>
        <v>1.5090879366104113E-3</v>
      </c>
      <c r="O168" s="97">
        <f>L168/'סכום נכסי הקרן'!$C$42</f>
        <v>1.9452116095383421E-4</v>
      </c>
    </row>
    <row r="169" spans="2:15" s="137" customFormat="1">
      <c r="B169" s="89" t="s">
        <v>1328</v>
      </c>
      <c r="C169" s="86" t="s">
        <v>1329</v>
      </c>
      <c r="D169" s="99" t="s">
        <v>135</v>
      </c>
      <c r="E169" s="99" t="s">
        <v>1225</v>
      </c>
      <c r="F169" s="86"/>
      <c r="G169" s="99" t="s">
        <v>1320</v>
      </c>
      <c r="H169" s="99" t="s">
        <v>178</v>
      </c>
      <c r="I169" s="96">
        <v>6477</v>
      </c>
      <c r="J169" s="98">
        <v>495.95</v>
      </c>
      <c r="K169" s="86"/>
      <c r="L169" s="96">
        <v>153.97685999999999</v>
      </c>
      <c r="M169" s="97">
        <v>3.2216540494228438E-7</v>
      </c>
      <c r="N169" s="97">
        <f t="shared" si="5"/>
        <v>1.9233407352100195E-3</v>
      </c>
      <c r="O169" s="97">
        <f>L169/'סכום נכסי הקרן'!$C$42</f>
        <v>2.4791827145818619E-4</v>
      </c>
    </row>
    <row r="170" spans="2:15" s="137" customFormat="1">
      <c r="B170" s="89" t="s">
        <v>1330</v>
      </c>
      <c r="C170" s="86" t="s">
        <v>1331</v>
      </c>
      <c r="D170" s="99" t="s">
        <v>135</v>
      </c>
      <c r="E170" s="99" t="s">
        <v>1225</v>
      </c>
      <c r="F170" s="86"/>
      <c r="G170" s="99" t="s">
        <v>1295</v>
      </c>
      <c r="H170" s="99" t="s">
        <v>178</v>
      </c>
      <c r="I170" s="96">
        <v>3779</v>
      </c>
      <c r="J170" s="98">
        <v>533.20000000000005</v>
      </c>
      <c r="K170" s="86"/>
      <c r="L170" s="96">
        <v>96.585239999999999</v>
      </c>
      <c r="M170" s="97">
        <v>3.9339208232716286E-6</v>
      </c>
      <c r="N170" s="97">
        <f t="shared" si="5"/>
        <v>1.2064561292653728E-3</v>
      </c>
      <c r="O170" s="97">
        <f>L170/'סכום נכסי הקרן'!$C$42</f>
        <v>1.5551197594998407E-4</v>
      </c>
    </row>
    <row r="171" spans="2:15" s="137" customFormat="1">
      <c r="B171" s="89" t="s">
        <v>1332</v>
      </c>
      <c r="C171" s="86" t="s">
        <v>1333</v>
      </c>
      <c r="D171" s="99" t="s">
        <v>1228</v>
      </c>
      <c r="E171" s="99" t="s">
        <v>1225</v>
      </c>
      <c r="F171" s="86"/>
      <c r="G171" s="99" t="s">
        <v>923</v>
      </c>
      <c r="H171" s="99" t="s">
        <v>175</v>
      </c>
      <c r="I171" s="96">
        <v>469</v>
      </c>
      <c r="J171" s="98">
        <v>4351</v>
      </c>
      <c r="K171" s="86"/>
      <c r="L171" s="96">
        <v>76.482399999999998</v>
      </c>
      <c r="M171" s="97">
        <v>2.0321375754885492E-6</v>
      </c>
      <c r="N171" s="97">
        <f t="shared" si="5"/>
        <v>9.5534949502559547E-4</v>
      </c>
      <c r="O171" s="97">
        <f>L171/'סכום נכסי הקרן'!$C$42</f>
        <v>1.2314437640158126E-4</v>
      </c>
    </row>
    <row r="172" spans="2:15" s="137" customFormat="1">
      <c r="B172" s="89" t="s">
        <v>1334</v>
      </c>
      <c r="C172" s="86" t="s">
        <v>1335</v>
      </c>
      <c r="D172" s="99" t="s">
        <v>1228</v>
      </c>
      <c r="E172" s="99" t="s">
        <v>1225</v>
      </c>
      <c r="F172" s="86"/>
      <c r="G172" s="99" t="s">
        <v>1320</v>
      </c>
      <c r="H172" s="99" t="s">
        <v>175</v>
      </c>
      <c r="I172" s="96">
        <v>546</v>
      </c>
      <c r="J172" s="98">
        <v>5919</v>
      </c>
      <c r="K172" s="86"/>
      <c r="L172" s="96">
        <v>121.12689</v>
      </c>
      <c r="M172" s="97">
        <v>2.1254641394726764E-6</v>
      </c>
      <c r="N172" s="97">
        <f t="shared" si="5"/>
        <v>1.5130083940294874E-3</v>
      </c>
      <c r="O172" s="97">
        <f>L172/'סכום נכסי הקרן'!$C$42</f>
        <v>1.9502650720313339E-4</v>
      </c>
    </row>
    <row r="173" spans="2:15" s="137" customFormat="1">
      <c r="B173" s="89" t="s">
        <v>1336</v>
      </c>
      <c r="C173" s="86" t="s">
        <v>1337</v>
      </c>
      <c r="D173" s="99" t="s">
        <v>1224</v>
      </c>
      <c r="E173" s="99" t="s">
        <v>1225</v>
      </c>
      <c r="F173" s="86"/>
      <c r="G173" s="99" t="s">
        <v>1305</v>
      </c>
      <c r="H173" s="99" t="s">
        <v>175</v>
      </c>
      <c r="I173" s="96">
        <v>1415</v>
      </c>
      <c r="J173" s="98">
        <v>4333</v>
      </c>
      <c r="K173" s="86"/>
      <c r="L173" s="96">
        <v>229.79718</v>
      </c>
      <c r="M173" s="97">
        <v>3.1472687824680392E-7</v>
      </c>
      <c r="N173" s="97">
        <f t="shared" si="5"/>
        <v>2.8704201211168304E-3</v>
      </c>
      <c r="O173" s="97">
        <f>L173/'סכום נכסי הקרן'!$C$42</f>
        <v>3.6999663229634428E-4</v>
      </c>
    </row>
    <row r="174" spans="2:15" s="137" customFormat="1">
      <c r="B174" s="89" t="s">
        <v>1338</v>
      </c>
      <c r="C174" s="86" t="s">
        <v>1339</v>
      </c>
      <c r="D174" s="99" t="s">
        <v>1228</v>
      </c>
      <c r="E174" s="99" t="s">
        <v>1225</v>
      </c>
      <c r="F174" s="86"/>
      <c r="G174" s="99" t="s">
        <v>1315</v>
      </c>
      <c r="H174" s="99" t="s">
        <v>175</v>
      </c>
      <c r="I174" s="96">
        <v>1315</v>
      </c>
      <c r="J174" s="98">
        <v>5206</v>
      </c>
      <c r="K174" s="86"/>
      <c r="L174" s="96">
        <v>256.58395999999999</v>
      </c>
      <c r="M174" s="97">
        <v>5.384628711217089E-7</v>
      </c>
      <c r="N174" s="97">
        <f t="shared" si="5"/>
        <v>3.2050165347539774E-3</v>
      </c>
      <c r="O174" s="97">
        <f>L174/'סכום נכסי הקרן'!$C$42</f>
        <v>4.1312604924594769E-4</v>
      </c>
    </row>
    <row r="175" spans="2:15" s="137" customFormat="1">
      <c r="B175" s="89" t="s">
        <v>1340</v>
      </c>
      <c r="C175" s="86" t="s">
        <v>1341</v>
      </c>
      <c r="D175" s="99" t="s">
        <v>1224</v>
      </c>
      <c r="E175" s="99" t="s">
        <v>1225</v>
      </c>
      <c r="F175" s="86"/>
      <c r="G175" s="99" t="s">
        <v>1342</v>
      </c>
      <c r="H175" s="99" t="s">
        <v>175</v>
      </c>
      <c r="I175" s="96">
        <v>448</v>
      </c>
      <c r="J175" s="98">
        <v>2706</v>
      </c>
      <c r="K175" s="86"/>
      <c r="L175" s="96">
        <v>45.436550000000004</v>
      </c>
      <c r="M175" s="97">
        <v>8.2168949190463447E-7</v>
      </c>
      <c r="N175" s="97">
        <f t="shared" si="5"/>
        <v>5.6755260162083337E-4</v>
      </c>
      <c r="O175" s="97">
        <f>L175/'סכום נכסי הקרן'!$C$42</f>
        <v>7.3157427272016411E-5</v>
      </c>
    </row>
    <row r="176" spans="2:15" s="137" customFormat="1">
      <c r="B176" s="89" t="s">
        <v>1343</v>
      </c>
      <c r="C176" s="86" t="s">
        <v>1344</v>
      </c>
      <c r="D176" s="99" t="s">
        <v>28</v>
      </c>
      <c r="E176" s="99" t="s">
        <v>1225</v>
      </c>
      <c r="F176" s="86"/>
      <c r="G176" s="99" t="s">
        <v>1345</v>
      </c>
      <c r="H176" s="99" t="s">
        <v>177</v>
      </c>
      <c r="I176" s="96">
        <v>991</v>
      </c>
      <c r="J176" s="98">
        <v>2391</v>
      </c>
      <c r="K176" s="86"/>
      <c r="L176" s="96">
        <v>101.68865</v>
      </c>
      <c r="M176" s="97">
        <v>8.014513408737461E-7</v>
      </c>
      <c r="N176" s="97">
        <f t="shared" si="5"/>
        <v>1.2702033464867017E-3</v>
      </c>
      <c r="O176" s="97">
        <f>L176/'סכום נכסי הקרן'!$C$42</f>
        <v>1.6372898067226781E-4</v>
      </c>
    </row>
    <row r="177" spans="2:15" s="137" customFormat="1">
      <c r="B177" s="89" t="s">
        <v>1346</v>
      </c>
      <c r="C177" s="86" t="s">
        <v>1347</v>
      </c>
      <c r="D177" s="99" t="s">
        <v>28</v>
      </c>
      <c r="E177" s="99" t="s">
        <v>1225</v>
      </c>
      <c r="F177" s="86"/>
      <c r="G177" s="99" t="s">
        <v>1295</v>
      </c>
      <c r="H177" s="99" t="s">
        <v>177</v>
      </c>
      <c r="I177" s="96">
        <v>841</v>
      </c>
      <c r="J177" s="98">
        <v>4000</v>
      </c>
      <c r="K177" s="86"/>
      <c r="L177" s="96">
        <v>144.36942999999999</v>
      </c>
      <c r="M177" s="97">
        <v>2.3561247217002773E-6</v>
      </c>
      <c r="N177" s="97">
        <f t="shared" si="5"/>
        <v>1.8033333426727334E-3</v>
      </c>
      <c r="O177" s="97">
        <f>L177/'סכום נכסי הקרן'!$C$42</f>
        <v>2.3244934035545088E-4</v>
      </c>
    </row>
    <row r="178" spans="2:15" s="137" customFormat="1">
      <c r="B178" s="89" t="s">
        <v>1348</v>
      </c>
      <c r="C178" s="86" t="s">
        <v>1349</v>
      </c>
      <c r="D178" s="99" t="s">
        <v>28</v>
      </c>
      <c r="E178" s="99" t="s">
        <v>1225</v>
      </c>
      <c r="F178" s="86"/>
      <c r="G178" s="99" t="s">
        <v>1286</v>
      </c>
      <c r="H178" s="99" t="s">
        <v>177</v>
      </c>
      <c r="I178" s="96">
        <v>495</v>
      </c>
      <c r="J178" s="98">
        <v>7296</v>
      </c>
      <c r="K178" s="86"/>
      <c r="L178" s="96">
        <v>154.99199999999999</v>
      </c>
      <c r="M178" s="97">
        <v>5.0510204081632655E-6</v>
      </c>
      <c r="N178" s="97">
        <f t="shared" si="5"/>
        <v>1.9360209529644349E-3</v>
      </c>
      <c r="O178" s="97">
        <f>L178/'סכום נכסי הקרן'!$C$42</f>
        <v>2.4955274922379374E-4</v>
      </c>
    </row>
    <row r="179" spans="2:15" s="137" customFormat="1">
      <c r="B179" s="89" t="s">
        <v>1350</v>
      </c>
      <c r="C179" s="86" t="s">
        <v>1351</v>
      </c>
      <c r="D179" s="99" t="s">
        <v>135</v>
      </c>
      <c r="E179" s="99" t="s">
        <v>1225</v>
      </c>
      <c r="F179" s="86"/>
      <c r="G179" s="99" t="s">
        <v>1320</v>
      </c>
      <c r="H179" s="99" t="s">
        <v>178</v>
      </c>
      <c r="I179" s="96">
        <v>7460.8422</v>
      </c>
      <c r="J179" s="98">
        <v>628.29999999999995</v>
      </c>
      <c r="K179" s="86"/>
      <c r="L179" s="96">
        <v>224.69767869199998</v>
      </c>
      <c r="M179" s="97">
        <v>4.8715034935412822E-5</v>
      </c>
      <c r="N179" s="97">
        <f t="shared" si="5"/>
        <v>2.80672172776777E-3</v>
      </c>
      <c r="O179" s="97">
        <f>L179/'סכום נכסי הקרן'!$C$42</f>
        <v>3.6178592096232874E-4</v>
      </c>
    </row>
    <row r="180" spans="2:15" s="137" customFormat="1">
      <c r="B180" s="89" t="s">
        <v>1352</v>
      </c>
      <c r="C180" s="86" t="s">
        <v>1353</v>
      </c>
      <c r="D180" s="99" t="s">
        <v>28</v>
      </c>
      <c r="E180" s="99" t="s">
        <v>1225</v>
      </c>
      <c r="F180" s="86"/>
      <c r="G180" s="99" t="s">
        <v>1305</v>
      </c>
      <c r="H180" s="99" t="s">
        <v>182</v>
      </c>
      <c r="I180" s="96">
        <v>8362</v>
      </c>
      <c r="J180" s="98">
        <v>7792</v>
      </c>
      <c r="K180" s="86"/>
      <c r="L180" s="96">
        <v>272.94142999999997</v>
      </c>
      <c r="M180" s="97">
        <v>2.7216545897632788E-6</v>
      </c>
      <c r="N180" s="97">
        <f t="shared" si="5"/>
        <v>3.4093393685614456E-3</v>
      </c>
      <c r="O180" s="97">
        <f>L180/'סכום נכסי הקרן'!$C$42</f>
        <v>4.3946322541533529E-4</v>
      </c>
    </row>
    <row r="181" spans="2:15" s="137" customFormat="1">
      <c r="B181" s="89" t="s">
        <v>1354</v>
      </c>
      <c r="C181" s="86" t="s">
        <v>1355</v>
      </c>
      <c r="D181" s="99" t="s">
        <v>1224</v>
      </c>
      <c r="E181" s="99" t="s">
        <v>1225</v>
      </c>
      <c r="F181" s="86"/>
      <c r="G181" s="99" t="s">
        <v>1298</v>
      </c>
      <c r="H181" s="99" t="s">
        <v>175</v>
      </c>
      <c r="I181" s="96">
        <v>308</v>
      </c>
      <c r="J181" s="98">
        <v>11265</v>
      </c>
      <c r="K181" s="86"/>
      <c r="L181" s="96">
        <v>130.04136</v>
      </c>
      <c r="M181" s="97">
        <v>2.2618049013650013E-6</v>
      </c>
      <c r="N181" s="97">
        <f t="shared" si="5"/>
        <v>1.6243599522039276E-3</v>
      </c>
      <c r="O181" s="97">
        <f>L181/'סכום נכסי הקרן'!$C$42</f>
        <v>2.0937970282854007E-4</v>
      </c>
    </row>
    <row r="182" spans="2:15" s="137" customFormat="1">
      <c r="B182" s="89" t="s">
        <v>1356</v>
      </c>
      <c r="C182" s="86" t="s">
        <v>1357</v>
      </c>
      <c r="D182" s="99" t="s">
        <v>1224</v>
      </c>
      <c r="E182" s="99" t="s">
        <v>1225</v>
      </c>
      <c r="F182" s="86"/>
      <c r="G182" s="99" t="s">
        <v>1305</v>
      </c>
      <c r="H182" s="99" t="s">
        <v>175</v>
      </c>
      <c r="I182" s="96">
        <v>1495</v>
      </c>
      <c r="J182" s="98">
        <v>13109</v>
      </c>
      <c r="K182" s="86"/>
      <c r="L182" s="96">
        <v>734.53134999999997</v>
      </c>
      <c r="M182" s="97">
        <v>6.2227722211240701E-7</v>
      </c>
      <c r="N182" s="97">
        <f t="shared" si="5"/>
        <v>9.1751063552264166E-3</v>
      </c>
      <c r="O182" s="97">
        <f>L182/'סכום נכסי הקרן'!$C$42</f>
        <v>1.182669542838112E-3</v>
      </c>
    </row>
    <row r="183" spans="2:15" s="137" customFormat="1">
      <c r="B183" s="89" t="s">
        <v>1358</v>
      </c>
      <c r="C183" s="86" t="s">
        <v>1359</v>
      </c>
      <c r="D183" s="99" t="s">
        <v>28</v>
      </c>
      <c r="E183" s="99" t="s">
        <v>1225</v>
      </c>
      <c r="F183" s="86"/>
      <c r="G183" s="99" t="s">
        <v>1295</v>
      </c>
      <c r="H183" s="99" t="s">
        <v>177</v>
      </c>
      <c r="I183" s="96">
        <v>189</v>
      </c>
      <c r="J183" s="98">
        <v>11300</v>
      </c>
      <c r="K183" s="86"/>
      <c r="L183" s="96">
        <v>91.655699999999996</v>
      </c>
      <c r="M183" s="97">
        <v>2.4781850223951874E-6</v>
      </c>
      <c r="N183" s="97">
        <f t="shared" si="5"/>
        <v>1.144880740029307E-3</v>
      </c>
      <c r="O183" s="97">
        <f>L183/'סכום נכסי הקרן'!$C$42</f>
        <v>1.47574919460561E-4</v>
      </c>
    </row>
    <row r="184" spans="2:15" s="137" customFormat="1">
      <c r="B184" s="89" t="s">
        <v>1360</v>
      </c>
      <c r="C184" s="86" t="s">
        <v>1361</v>
      </c>
      <c r="D184" s="99" t="s">
        <v>1228</v>
      </c>
      <c r="E184" s="99" t="s">
        <v>1225</v>
      </c>
      <c r="F184" s="86"/>
      <c r="G184" s="99" t="s">
        <v>1323</v>
      </c>
      <c r="H184" s="99" t="s">
        <v>175</v>
      </c>
      <c r="I184" s="96">
        <v>423</v>
      </c>
      <c r="J184" s="98">
        <v>16705</v>
      </c>
      <c r="K184" s="86"/>
      <c r="L184" s="96">
        <v>264.84174000000002</v>
      </c>
      <c r="M184" s="97">
        <v>1.1371770491110475E-6</v>
      </c>
      <c r="N184" s="97">
        <f t="shared" si="5"/>
        <v>3.3081653108519094E-3</v>
      </c>
      <c r="O184" s="97">
        <f>L184/'סכום נכסי הקרן'!$C$42</f>
        <v>4.2642190775145291E-4</v>
      </c>
    </row>
    <row r="185" spans="2:15" s="137" customFormat="1">
      <c r="B185" s="89" t="s">
        <v>1362</v>
      </c>
      <c r="C185" s="86" t="s">
        <v>1363</v>
      </c>
      <c r="D185" s="99" t="s">
        <v>136</v>
      </c>
      <c r="E185" s="99" t="s">
        <v>1225</v>
      </c>
      <c r="F185" s="86"/>
      <c r="G185" s="99" t="s">
        <v>1320</v>
      </c>
      <c r="H185" s="99" t="s">
        <v>185</v>
      </c>
      <c r="I185" s="96">
        <v>3432</v>
      </c>
      <c r="J185" s="98">
        <v>981.7</v>
      </c>
      <c r="K185" s="86"/>
      <c r="L185" s="96">
        <v>114.93330999999999</v>
      </c>
      <c r="M185" s="97">
        <v>2.3469497449128224E-6</v>
      </c>
      <c r="N185" s="97">
        <f t="shared" si="5"/>
        <v>1.4356437516359348E-3</v>
      </c>
      <c r="O185" s="97">
        <f>L185/'סכום נכסי הקרן'!$C$42</f>
        <v>1.8505421884929896E-4</v>
      </c>
    </row>
    <row r="186" spans="2:15" s="137" customFormat="1">
      <c r="B186" s="89" t="s">
        <v>1364</v>
      </c>
      <c r="C186" s="86" t="s">
        <v>1365</v>
      </c>
      <c r="D186" s="99" t="s">
        <v>1228</v>
      </c>
      <c r="E186" s="99" t="s">
        <v>1225</v>
      </c>
      <c r="F186" s="86"/>
      <c r="G186" s="99" t="s">
        <v>1315</v>
      </c>
      <c r="H186" s="99" t="s">
        <v>175</v>
      </c>
      <c r="I186" s="96">
        <v>1723</v>
      </c>
      <c r="J186" s="98">
        <v>9762</v>
      </c>
      <c r="K186" s="86"/>
      <c r="L186" s="96">
        <v>630.41081999999994</v>
      </c>
      <c r="M186" s="97">
        <v>5.1813148584826319E-7</v>
      </c>
      <c r="N186" s="97">
        <f t="shared" si="5"/>
        <v>7.8745261464816946E-3</v>
      </c>
      <c r="O186" s="97">
        <f>L186/'סכום נכסי הקרן'!$C$42</f>
        <v>1.0150249901377242E-3</v>
      </c>
    </row>
    <row r="187" spans="2:15" s="137" customFormat="1">
      <c r="B187" s="89" t="s">
        <v>1366</v>
      </c>
      <c r="C187" s="86" t="s">
        <v>1367</v>
      </c>
      <c r="D187" s="99" t="s">
        <v>28</v>
      </c>
      <c r="E187" s="99" t="s">
        <v>1225</v>
      </c>
      <c r="F187" s="86"/>
      <c r="G187" s="99" t="s">
        <v>923</v>
      </c>
      <c r="H187" s="99" t="s">
        <v>177</v>
      </c>
      <c r="I187" s="96">
        <v>933</v>
      </c>
      <c r="J187" s="98">
        <v>1572</v>
      </c>
      <c r="K187" s="86"/>
      <c r="L187" s="96">
        <v>62.943870000000004</v>
      </c>
      <c r="M187" s="97">
        <v>4.8746081504702193E-6</v>
      </c>
      <c r="N187" s="97">
        <f t="shared" si="5"/>
        <v>7.8623832959552435E-4</v>
      </c>
      <c r="O187" s="97">
        <f>L187/'סכום נכסי הקרן'!$C$42</f>
        <v>1.0134597789102067E-4</v>
      </c>
    </row>
    <row r="188" spans="2:15" s="137" customFormat="1">
      <c r="B188" s="89" t="s">
        <v>1368</v>
      </c>
      <c r="C188" s="86" t="s">
        <v>1369</v>
      </c>
      <c r="D188" s="99" t="s">
        <v>1228</v>
      </c>
      <c r="E188" s="99" t="s">
        <v>1225</v>
      </c>
      <c r="F188" s="86"/>
      <c r="G188" s="99" t="s">
        <v>1230</v>
      </c>
      <c r="H188" s="99" t="s">
        <v>175</v>
      </c>
      <c r="I188" s="96">
        <v>342</v>
      </c>
      <c r="J188" s="98">
        <v>18865</v>
      </c>
      <c r="K188" s="86"/>
      <c r="L188" s="96">
        <v>241.81459000000001</v>
      </c>
      <c r="M188" s="97">
        <v>3.3498819558899355E-7</v>
      </c>
      <c r="N188" s="97">
        <f t="shared" si="5"/>
        <v>3.0205308207681952E-3</v>
      </c>
      <c r="O188" s="97">
        <f>L188/'סכום נכסי הקרן'!$C$42</f>
        <v>3.8934587421882746E-4</v>
      </c>
    </row>
    <row r="189" spans="2:15" s="137" customFormat="1">
      <c r="B189" s="89" t="s">
        <v>1370</v>
      </c>
      <c r="C189" s="86" t="s">
        <v>1371</v>
      </c>
      <c r="D189" s="99" t="s">
        <v>1228</v>
      </c>
      <c r="E189" s="99" t="s">
        <v>1225</v>
      </c>
      <c r="F189" s="86"/>
      <c r="G189" s="99" t="s">
        <v>1250</v>
      </c>
      <c r="H189" s="99" t="s">
        <v>175</v>
      </c>
      <c r="I189" s="96">
        <v>378</v>
      </c>
      <c r="J189" s="98">
        <v>7641</v>
      </c>
      <c r="K189" s="96">
        <v>0.77921000000000007</v>
      </c>
      <c r="L189" s="96">
        <v>109.03261000000001</v>
      </c>
      <c r="M189" s="97">
        <v>1.4536356562213203E-7</v>
      </c>
      <c r="N189" s="97">
        <f t="shared" si="5"/>
        <v>1.3619375033317822E-3</v>
      </c>
      <c r="O189" s="97">
        <f>L189/'סכום נכסי הקרן'!$C$42</f>
        <v>1.7555349682916348E-4</v>
      </c>
    </row>
    <row r="190" spans="2:15" s="137" customFormat="1">
      <c r="B190" s="89" t="s">
        <v>1372</v>
      </c>
      <c r="C190" s="86" t="s">
        <v>1373</v>
      </c>
      <c r="D190" s="99" t="s">
        <v>1224</v>
      </c>
      <c r="E190" s="99" t="s">
        <v>1225</v>
      </c>
      <c r="F190" s="86"/>
      <c r="G190" s="99" t="s">
        <v>1374</v>
      </c>
      <c r="H190" s="99" t="s">
        <v>175</v>
      </c>
      <c r="I190" s="96">
        <v>2006</v>
      </c>
      <c r="J190" s="98">
        <v>10157</v>
      </c>
      <c r="K190" s="86"/>
      <c r="L190" s="96">
        <v>763.65281999999991</v>
      </c>
      <c r="M190" s="97">
        <v>2.5954485416590034E-7</v>
      </c>
      <c r="N190" s="97">
        <f t="shared" si="5"/>
        <v>9.5388656208731937E-3</v>
      </c>
      <c r="O190" s="97">
        <f>L190/'סכום נכסי הקרן'!$C$42</f>
        <v>1.2295580461153021E-3</v>
      </c>
    </row>
    <row r="191" spans="2:15" s="137" customFormat="1">
      <c r="B191" s="89" t="s">
        <v>1375</v>
      </c>
      <c r="C191" s="86" t="s">
        <v>1376</v>
      </c>
      <c r="D191" s="99" t="s">
        <v>1228</v>
      </c>
      <c r="E191" s="99" t="s">
        <v>1225</v>
      </c>
      <c r="F191" s="86"/>
      <c r="G191" s="99" t="s">
        <v>1323</v>
      </c>
      <c r="H191" s="99" t="s">
        <v>175</v>
      </c>
      <c r="I191" s="96">
        <v>138</v>
      </c>
      <c r="J191" s="98">
        <v>14004</v>
      </c>
      <c r="K191" s="86"/>
      <c r="L191" s="96">
        <v>72.432040000000001</v>
      </c>
      <c r="M191" s="97">
        <v>7.2025052192066805E-7</v>
      </c>
      <c r="N191" s="97">
        <f t="shared" si="5"/>
        <v>9.0475603325305867E-4</v>
      </c>
      <c r="O191" s="97">
        <f>L191/'סכום נכסי הקרן'!$C$42</f>
        <v>1.1662288836770799E-4</v>
      </c>
    </row>
    <row r="192" spans="2:15" s="137" customFormat="1">
      <c r="B192" s="89" t="s">
        <v>1377</v>
      </c>
      <c r="C192" s="86" t="s">
        <v>1378</v>
      </c>
      <c r="D192" s="99" t="s">
        <v>1228</v>
      </c>
      <c r="E192" s="99" t="s">
        <v>1225</v>
      </c>
      <c r="F192" s="86"/>
      <c r="G192" s="99" t="s">
        <v>923</v>
      </c>
      <c r="H192" s="99" t="s">
        <v>175</v>
      </c>
      <c r="I192" s="96">
        <v>689</v>
      </c>
      <c r="J192" s="98">
        <v>2921</v>
      </c>
      <c r="K192" s="86"/>
      <c r="L192" s="96">
        <v>75.431089999999998</v>
      </c>
      <c r="M192" s="97">
        <v>1.787427940095533E-6</v>
      </c>
      <c r="N192" s="97">
        <f t="shared" si="5"/>
        <v>9.4221747409508911E-4</v>
      </c>
      <c r="O192" s="97">
        <f>L192/'סכום נכסי הקרן'!$C$42</f>
        <v>1.2145166128863048E-4</v>
      </c>
    </row>
    <row r="193" spans="2:15" s="137" customFormat="1">
      <c r="B193" s="89" t="s">
        <v>1379</v>
      </c>
      <c r="C193" s="86" t="s">
        <v>1380</v>
      </c>
      <c r="D193" s="99" t="s">
        <v>1224</v>
      </c>
      <c r="E193" s="99" t="s">
        <v>1225</v>
      </c>
      <c r="F193" s="86"/>
      <c r="G193" s="99" t="s">
        <v>1381</v>
      </c>
      <c r="H193" s="99" t="s">
        <v>175</v>
      </c>
      <c r="I193" s="96">
        <v>4760.7278800000004</v>
      </c>
      <c r="J193" s="98">
        <v>2740</v>
      </c>
      <c r="K193" s="86"/>
      <c r="L193" s="96">
        <v>488.90390178199999</v>
      </c>
      <c r="M193" s="97">
        <v>9.2328105693606679E-6</v>
      </c>
      <c r="N193" s="97">
        <f t="shared" si="5"/>
        <v>6.1069487317798217E-3</v>
      </c>
      <c r="O193" s="97">
        <f>L193/'סכום נכסי הקרן'!$C$42</f>
        <v>7.871845824038514E-4</v>
      </c>
    </row>
    <row r="194" spans="2:15" s="137" customFormat="1">
      <c r="B194" s="89" t="s">
        <v>1382</v>
      </c>
      <c r="C194" s="86" t="s">
        <v>1383</v>
      </c>
      <c r="D194" s="99" t="s">
        <v>1224</v>
      </c>
      <c r="E194" s="99" t="s">
        <v>1225</v>
      </c>
      <c r="F194" s="86"/>
      <c r="G194" s="99" t="s">
        <v>1374</v>
      </c>
      <c r="H194" s="99" t="s">
        <v>175</v>
      </c>
      <c r="I194" s="96">
        <v>191</v>
      </c>
      <c r="J194" s="98">
        <v>26766</v>
      </c>
      <c r="K194" s="86"/>
      <c r="L194" s="96">
        <v>191.60923</v>
      </c>
      <c r="M194" s="97">
        <v>4.3798801194707469E-7</v>
      </c>
      <c r="N194" s="97">
        <f t="shared" si="5"/>
        <v>2.3934105248101939E-3</v>
      </c>
      <c r="O194" s="97">
        <f>L194/'סכום נכסי הקרן'!$C$42</f>
        <v>3.085101819652254E-4</v>
      </c>
    </row>
    <row r="195" spans="2:15" s="137" customFormat="1">
      <c r="B195" s="89" t="s">
        <v>1384</v>
      </c>
      <c r="C195" s="86" t="s">
        <v>1385</v>
      </c>
      <c r="D195" s="99" t="s">
        <v>1228</v>
      </c>
      <c r="E195" s="99" t="s">
        <v>1225</v>
      </c>
      <c r="F195" s="86"/>
      <c r="G195" s="99" t="s">
        <v>1290</v>
      </c>
      <c r="H195" s="99" t="s">
        <v>175</v>
      </c>
      <c r="I195" s="96">
        <v>611</v>
      </c>
      <c r="J195" s="98">
        <v>7414</v>
      </c>
      <c r="K195" s="96">
        <v>0.25808999999999999</v>
      </c>
      <c r="L195" s="96">
        <v>170.04076000000001</v>
      </c>
      <c r="M195" s="97">
        <v>4.7994346878631485E-7</v>
      </c>
      <c r="N195" s="97">
        <f t="shared" si="5"/>
        <v>2.1239965560673891E-3</v>
      </c>
      <c r="O195" s="97">
        <f>L195/'סכום נכסי הקרן'!$C$42</f>
        <v>2.7378277032429608E-4</v>
      </c>
    </row>
    <row r="196" spans="2:15" s="137" customFormat="1">
      <c r="B196" s="89" t="s">
        <v>1386</v>
      </c>
      <c r="C196" s="86" t="s">
        <v>1387</v>
      </c>
      <c r="D196" s="99" t="s">
        <v>28</v>
      </c>
      <c r="E196" s="99" t="s">
        <v>1225</v>
      </c>
      <c r="F196" s="86"/>
      <c r="G196" s="99" t="s">
        <v>1305</v>
      </c>
      <c r="H196" s="99" t="s">
        <v>177</v>
      </c>
      <c r="I196" s="96">
        <v>4938</v>
      </c>
      <c r="J196" s="98">
        <v>503</v>
      </c>
      <c r="K196" s="86"/>
      <c r="L196" s="96">
        <v>106.59536999999999</v>
      </c>
      <c r="M196" s="97">
        <v>8.7616540127590503E-7</v>
      </c>
      <c r="N196" s="97">
        <f t="shared" si="5"/>
        <v>1.3314936887645588E-3</v>
      </c>
      <c r="O196" s="97">
        <f>L196/'סכום נכסי הקרן'!$C$42</f>
        <v>1.7162929466054701E-4</v>
      </c>
    </row>
    <row r="197" spans="2:15" s="137" customFormat="1">
      <c r="B197" s="89" t="s">
        <v>1388</v>
      </c>
      <c r="C197" s="86" t="s">
        <v>1389</v>
      </c>
      <c r="D197" s="99" t="s">
        <v>1228</v>
      </c>
      <c r="E197" s="99" t="s">
        <v>1225</v>
      </c>
      <c r="F197" s="86"/>
      <c r="G197" s="99" t="s">
        <v>923</v>
      </c>
      <c r="H197" s="99" t="s">
        <v>175</v>
      </c>
      <c r="I197" s="96">
        <v>1025</v>
      </c>
      <c r="J197" s="98">
        <v>4700</v>
      </c>
      <c r="K197" s="96">
        <v>1.6519300000000001</v>
      </c>
      <c r="L197" s="96">
        <v>182.21182999999999</v>
      </c>
      <c r="M197" s="97">
        <v>1.6730384922527487E-6</v>
      </c>
      <c r="N197" s="97">
        <f t="shared" si="5"/>
        <v>2.2760266385232373E-3</v>
      </c>
      <c r="O197" s="97">
        <f>L197/'סכום נכסי הקרן'!$C$42</f>
        <v>2.9337942034168564E-4</v>
      </c>
    </row>
    <row r="198" spans="2:15" s="137" customFormat="1">
      <c r="B198" s="89" t="s">
        <v>1258</v>
      </c>
      <c r="C198" s="86" t="s">
        <v>1259</v>
      </c>
      <c r="D198" s="99" t="s">
        <v>1228</v>
      </c>
      <c r="E198" s="99" t="s">
        <v>1225</v>
      </c>
      <c r="F198" s="86"/>
      <c r="G198" s="99" t="s">
        <v>202</v>
      </c>
      <c r="H198" s="99" t="s">
        <v>175</v>
      </c>
      <c r="I198" s="96">
        <v>3621.5552259999995</v>
      </c>
      <c r="J198" s="98">
        <v>5230</v>
      </c>
      <c r="K198" s="86"/>
      <c r="L198" s="96">
        <v>709.89870405800002</v>
      </c>
      <c r="M198" s="97">
        <v>7.1469807027556547E-5</v>
      </c>
      <c r="N198" s="97">
        <f t="shared" si="5"/>
        <v>8.8674174508270535E-3</v>
      </c>
      <c r="O198" s="97">
        <f>L198/'סכום נכסי הקרן'!$C$42</f>
        <v>1.1430084989424115E-3</v>
      </c>
    </row>
    <row r="199" spans="2:15" s="137" customFormat="1">
      <c r="B199" s="89" t="s">
        <v>1390</v>
      </c>
      <c r="C199" s="86" t="s">
        <v>1391</v>
      </c>
      <c r="D199" s="99" t="s">
        <v>1228</v>
      </c>
      <c r="E199" s="99" t="s">
        <v>1225</v>
      </c>
      <c r="F199" s="86"/>
      <c r="G199" s="99" t="s">
        <v>1305</v>
      </c>
      <c r="H199" s="99" t="s">
        <v>175</v>
      </c>
      <c r="I199" s="96">
        <v>222.40415300000001</v>
      </c>
      <c r="J199" s="98">
        <v>18835</v>
      </c>
      <c r="K199" s="86"/>
      <c r="L199" s="96">
        <v>157.00305381300001</v>
      </c>
      <c r="M199" s="97">
        <v>2.3440357682217711E-6</v>
      </c>
      <c r="N199" s="97">
        <f t="shared" si="5"/>
        <v>1.9611412322014733E-3</v>
      </c>
      <c r="O199" s="97">
        <f>L199/'סכום נכסי הקרן'!$C$42</f>
        <v>2.5279074865519114E-4</v>
      </c>
    </row>
    <row r="200" spans="2:15" s="137" customFormat="1">
      <c r="B200" s="89" t="s">
        <v>1392</v>
      </c>
      <c r="C200" s="86" t="s">
        <v>1393</v>
      </c>
      <c r="D200" s="99" t="s">
        <v>1224</v>
      </c>
      <c r="E200" s="99" t="s">
        <v>1225</v>
      </c>
      <c r="F200" s="86"/>
      <c r="G200" s="99" t="s">
        <v>1305</v>
      </c>
      <c r="H200" s="99" t="s">
        <v>175</v>
      </c>
      <c r="I200" s="96">
        <v>440</v>
      </c>
      <c r="J200" s="98">
        <v>8409</v>
      </c>
      <c r="K200" s="86"/>
      <c r="L200" s="96">
        <v>138.67449999999999</v>
      </c>
      <c r="M200" s="97">
        <v>3.7351443123938882E-7</v>
      </c>
      <c r="N200" s="97">
        <f t="shared" si="5"/>
        <v>1.7321973885224174E-3</v>
      </c>
      <c r="O200" s="97">
        <f>L200/'סכום נכסי הקרן'!$C$42</f>
        <v>2.232799287849372E-4</v>
      </c>
    </row>
    <row r="201" spans="2:15" s="137" customFormat="1">
      <c r="B201" s="89" t="s">
        <v>1262</v>
      </c>
      <c r="C201" s="86" t="s">
        <v>1263</v>
      </c>
      <c r="D201" s="99" t="s">
        <v>1224</v>
      </c>
      <c r="E201" s="99" t="s">
        <v>1225</v>
      </c>
      <c r="F201" s="86"/>
      <c r="G201" s="99" t="s">
        <v>492</v>
      </c>
      <c r="H201" s="99" t="s">
        <v>175</v>
      </c>
      <c r="I201" s="96">
        <v>2686.148334</v>
      </c>
      <c r="J201" s="98">
        <v>3875</v>
      </c>
      <c r="K201" s="86"/>
      <c r="L201" s="96">
        <v>390.12275326500003</v>
      </c>
      <c r="M201" s="97">
        <v>1.9771946605678412E-5</v>
      </c>
      <c r="N201" s="97">
        <f t="shared" si="5"/>
        <v>4.8730632842289567E-3</v>
      </c>
      <c r="O201" s="97">
        <f>L201/'סכום נכסי הקרן'!$C$42</f>
        <v>6.2813697230848379E-4</v>
      </c>
    </row>
    <row r="202" spans="2:15" s="137" customFormat="1">
      <c r="B202" s="89" t="s">
        <v>1394</v>
      </c>
      <c r="C202" s="86" t="s">
        <v>1395</v>
      </c>
      <c r="D202" s="99" t="s">
        <v>1228</v>
      </c>
      <c r="E202" s="99" t="s">
        <v>1225</v>
      </c>
      <c r="F202" s="86"/>
      <c r="G202" s="99" t="s">
        <v>1250</v>
      </c>
      <c r="H202" s="99" t="s">
        <v>175</v>
      </c>
      <c r="I202" s="96">
        <v>1621</v>
      </c>
      <c r="J202" s="98">
        <v>4365</v>
      </c>
      <c r="K202" s="86"/>
      <c r="L202" s="96">
        <v>265.19592</v>
      </c>
      <c r="M202" s="97">
        <v>2.8042680200850455E-7</v>
      </c>
      <c r="N202" s="97">
        <f t="shared" si="5"/>
        <v>3.3125894095222983E-3</v>
      </c>
      <c r="O202" s="97">
        <f>L202/'סכום נכסי הקרן'!$C$42</f>
        <v>4.2699217326657677E-4</v>
      </c>
    </row>
    <row r="203" spans="2:15" s="137" customFormat="1">
      <c r="B203" s="89" t="s">
        <v>1396</v>
      </c>
      <c r="C203" s="86" t="s">
        <v>1397</v>
      </c>
      <c r="D203" s="99" t="s">
        <v>1228</v>
      </c>
      <c r="E203" s="99" t="s">
        <v>1225</v>
      </c>
      <c r="F203" s="86"/>
      <c r="G203" s="99" t="s">
        <v>1295</v>
      </c>
      <c r="H203" s="99" t="s">
        <v>175</v>
      </c>
      <c r="I203" s="96">
        <v>1709</v>
      </c>
      <c r="J203" s="98">
        <v>5872</v>
      </c>
      <c r="K203" s="86"/>
      <c r="L203" s="96">
        <v>376.12109999999996</v>
      </c>
      <c r="M203" s="97">
        <v>2.7147901585155491E-6</v>
      </c>
      <c r="N203" s="97">
        <f t="shared" si="5"/>
        <v>4.6981671986427139E-3</v>
      </c>
      <c r="O203" s="97">
        <f>L203/'סכום נכסי הקרן'!$C$42</f>
        <v>6.0559289864042939E-4</v>
      </c>
    </row>
    <row r="204" spans="2:15" s="137" customFormat="1">
      <c r="B204" s="89" t="s">
        <v>1398</v>
      </c>
      <c r="C204" s="86" t="s">
        <v>1399</v>
      </c>
      <c r="D204" s="99" t="s">
        <v>135</v>
      </c>
      <c r="E204" s="99" t="s">
        <v>1225</v>
      </c>
      <c r="F204" s="86"/>
      <c r="G204" s="99" t="s">
        <v>923</v>
      </c>
      <c r="H204" s="99" t="s">
        <v>178</v>
      </c>
      <c r="I204" s="96">
        <v>430</v>
      </c>
      <c r="J204" s="98">
        <v>3730</v>
      </c>
      <c r="K204" s="86"/>
      <c r="L204" s="96">
        <v>76.881339999999994</v>
      </c>
      <c r="M204" s="97">
        <v>3.3643098353757054E-7</v>
      </c>
      <c r="N204" s="97">
        <f t="shared" si="5"/>
        <v>9.603326954422339E-4</v>
      </c>
      <c r="O204" s="97">
        <f>L204/'סכום נכסי הקרן'!$C$42</f>
        <v>1.2378671003025461E-4</v>
      </c>
    </row>
    <row r="205" spans="2:15" s="137" customFormat="1">
      <c r="B205" s="89" t="s">
        <v>1400</v>
      </c>
      <c r="C205" s="86" t="s">
        <v>1401</v>
      </c>
      <c r="D205" s="99" t="s">
        <v>135</v>
      </c>
      <c r="E205" s="99" t="s">
        <v>1225</v>
      </c>
      <c r="F205" s="86"/>
      <c r="G205" s="99" t="s">
        <v>1320</v>
      </c>
      <c r="H205" s="99" t="s">
        <v>178</v>
      </c>
      <c r="I205" s="96">
        <v>1462</v>
      </c>
      <c r="J205" s="98">
        <v>2307.5</v>
      </c>
      <c r="K205" s="86"/>
      <c r="L205" s="96">
        <v>161.70847000000001</v>
      </c>
      <c r="M205" s="97">
        <v>3.2693153152454334E-7</v>
      </c>
      <c r="N205" s="97">
        <f t="shared" si="5"/>
        <v>2.01991706792493E-3</v>
      </c>
      <c r="O205" s="97">
        <f>L205/'סכום נכסי הקרן'!$C$42</f>
        <v>2.60366943205284E-4</v>
      </c>
    </row>
    <row r="206" spans="2:15" s="137" customFormat="1">
      <c r="B206" s="89" t="s">
        <v>1402</v>
      </c>
      <c r="C206" s="86" t="s">
        <v>1403</v>
      </c>
      <c r="D206" s="99" t="s">
        <v>1228</v>
      </c>
      <c r="E206" s="99" t="s">
        <v>1225</v>
      </c>
      <c r="F206" s="86"/>
      <c r="G206" s="99" t="s">
        <v>1323</v>
      </c>
      <c r="H206" s="99" t="s">
        <v>175</v>
      </c>
      <c r="I206" s="96">
        <v>117</v>
      </c>
      <c r="J206" s="98">
        <v>16994</v>
      </c>
      <c r="K206" s="86"/>
      <c r="L206" s="96">
        <v>74.521410000000003</v>
      </c>
      <c r="M206" s="97">
        <v>4.6632124352331608E-7</v>
      </c>
      <c r="N206" s="97">
        <f t="shared" si="5"/>
        <v>9.3085456800643502E-4</v>
      </c>
      <c r="O206" s="97">
        <f>L206/'סכום נכסי הקרן'!$C$42</f>
        <v>1.1998698475749404E-4</v>
      </c>
    </row>
    <row r="207" spans="2:15" s="137" customFormat="1">
      <c r="B207" s="89" t="s">
        <v>1404</v>
      </c>
      <c r="C207" s="86" t="s">
        <v>1405</v>
      </c>
      <c r="D207" s="99" t="s">
        <v>28</v>
      </c>
      <c r="E207" s="99" t="s">
        <v>1225</v>
      </c>
      <c r="F207" s="86"/>
      <c r="G207" s="99" t="s">
        <v>1286</v>
      </c>
      <c r="H207" s="99" t="s">
        <v>182</v>
      </c>
      <c r="I207" s="96">
        <v>498</v>
      </c>
      <c r="J207" s="98">
        <v>30780</v>
      </c>
      <c r="K207" s="86"/>
      <c r="L207" s="96">
        <v>64.21083999999999</v>
      </c>
      <c r="M207" s="97">
        <v>3.7362712008913572E-6</v>
      </c>
      <c r="N207" s="97">
        <f t="shared" si="5"/>
        <v>8.0206418168322783E-4</v>
      </c>
      <c r="O207" s="97">
        <f>L207/'סכום נכסי הקרן'!$C$42</f>
        <v>1.0338592735088999E-4</v>
      </c>
    </row>
    <row r="208" spans="2:15" s="137" customFormat="1">
      <c r="B208" s="89" t="s">
        <v>1406</v>
      </c>
      <c r="C208" s="86" t="s">
        <v>1407</v>
      </c>
      <c r="D208" s="99" t="s">
        <v>28</v>
      </c>
      <c r="E208" s="99" t="s">
        <v>1225</v>
      </c>
      <c r="F208" s="86"/>
      <c r="G208" s="99" t="s">
        <v>1286</v>
      </c>
      <c r="H208" s="99" t="s">
        <v>182</v>
      </c>
      <c r="I208" s="96">
        <v>124</v>
      </c>
      <c r="J208" s="98">
        <v>30540</v>
      </c>
      <c r="K208" s="86"/>
      <c r="L208" s="96">
        <v>15.863580000000001</v>
      </c>
      <c r="M208" s="86"/>
      <c r="N208" s="97">
        <f t="shared" si="5"/>
        <v>1.9815360321195644E-4</v>
      </c>
      <c r="O208" s="97">
        <f>L208/'סכום נכסי הקרן'!$C$42</f>
        <v>2.5541963466060119E-5</v>
      </c>
    </row>
    <row r="209" spans="2:15" s="137" customFormat="1">
      <c r="B209" s="89" t="s">
        <v>1268</v>
      </c>
      <c r="C209" s="86" t="s">
        <v>1269</v>
      </c>
      <c r="D209" s="99" t="s">
        <v>1224</v>
      </c>
      <c r="E209" s="99" t="s">
        <v>1225</v>
      </c>
      <c r="F209" s="86"/>
      <c r="G209" s="99" t="s">
        <v>204</v>
      </c>
      <c r="H209" s="99" t="s">
        <v>175</v>
      </c>
      <c r="I209" s="96">
        <v>3626.903691</v>
      </c>
      <c r="J209" s="98">
        <v>1103</v>
      </c>
      <c r="K209" s="86"/>
      <c r="L209" s="96">
        <v>149.937794419</v>
      </c>
      <c r="M209" s="97">
        <v>7.2834780866817158E-5</v>
      </c>
      <c r="N209" s="97">
        <f t="shared" si="5"/>
        <v>1.8728883531824734E-3</v>
      </c>
      <c r="O209" s="97">
        <f>L209/'סכום נכסי הקרן'!$C$42</f>
        <v>2.4141496857781983E-4</v>
      </c>
    </row>
    <row r="210" spans="2:15" s="137" customFormat="1">
      <c r="B210" s="89" t="s">
        <v>1408</v>
      </c>
      <c r="C210" s="86" t="s">
        <v>1409</v>
      </c>
      <c r="D210" s="99" t="s">
        <v>135</v>
      </c>
      <c r="E210" s="99" t="s">
        <v>1225</v>
      </c>
      <c r="F210" s="86"/>
      <c r="G210" s="99" t="s">
        <v>1295</v>
      </c>
      <c r="H210" s="99" t="s">
        <v>178</v>
      </c>
      <c r="I210" s="96">
        <v>3653</v>
      </c>
      <c r="J210" s="98">
        <v>588.6</v>
      </c>
      <c r="K210" s="86"/>
      <c r="L210" s="96">
        <v>103.06558</v>
      </c>
      <c r="M210" s="97">
        <v>3.6043315686593068E-6</v>
      </c>
      <c r="N210" s="97">
        <f t="shared" si="5"/>
        <v>1.2874027202012504E-3</v>
      </c>
      <c r="O210" s="97">
        <f>L210/'סכום נכסי הקרן'!$C$42</f>
        <v>1.6594597682038331E-4</v>
      </c>
    </row>
    <row r="211" spans="2:15" s="137" customFormat="1">
      <c r="B211" s="89" t="s">
        <v>1410</v>
      </c>
      <c r="C211" s="86" t="s">
        <v>1411</v>
      </c>
      <c r="D211" s="99" t="s">
        <v>28</v>
      </c>
      <c r="E211" s="99" t="s">
        <v>1225</v>
      </c>
      <c r="F211" s="86"/>
      <c r="G211" s="99" t="s">
        <v>1286</v>
      </c>
      <c r="H211" s="99" t="s">
        <v>177</v>
      </c>
      <c r="I211" s="96">
        <v>236</v>
      </c>
      <c r="J211" s="98">
        <v>9738</v>
      </c>
      <c r="K211" s="86"/>
      <c r="L211" s="96">
        <v>98.628179999999986</v>
      </c>
      <c r="M211" s="97">
        <v>2.7764705882352939E-7</v>
      </c>
      <c r="N211" s="97">
        <f t="shared" si="5"/>
        <v>1.2319747021313861E-3</v>
      </c>
      <c r="O211" s="97">
        <f>L211/'סכום נכסי הקרן'!$C$42</f>
        <v>1.5880131535781966E-4</v>
      </c>
    </row>
    <row r="212" spans="2:15" s="137" customFormat="1">
      <c r="B212" s="89" t="s">
        <v>1412</v>
      </c>
      <c r="C212" s="86" t="s">
        <v>1413</v>
      </c>
      <c r="D212" s="99" t="s">
        <v>1228</v>
      </c>
      <c r="E212" s="99" t="s">
        <v>1225</v>
      </c>
      <c r="F212" s="86"/>
      <c r="G212" s="99" t="s">
        <v>1295</v>
      </c>
      <c r="H212" s="99" t="s">
        <v>175</v>
      </c>
      <c r="I212" s="96">
        <v>483</v>
      </c>
      <c r="J212" s="98">
        <v>16799</v>
      </c>
      <c r="K212" s="86"/>
      <c r="L212" s="96">
        <v>304.10960999999998</v>
      </c>
      <c r="M212" s="97">
        <v>1.561608788773061E-6</v>
      </c>
      <c r="N212" s="97">
        <f t="shared" si="5"/>
        <v>3.7986642985305217E-3</v>
      </c>
      <c r="O212" s="97">
        <f>L212/'סכום נכסי הקרן'!$C$42</f>
        <v>4.8964713818052362E-4</v>
      </c>
    </row>
    <row r="213" spans="2:15" s="137" customFormat="1">
      <c r="B213" s="89" t="s">
        <v>1414</v>
      </c>
      <c r="C213" s="86" t="s">
        <v>1415</v>
      </c>
      <c r="D213" s="99" t="s">
        <v>1228</v>
      </c>
      <c r="E213" s="99" t="s">
        <v>1225</v>
      </c>
      <c r="F213" s="86"/>
      <c r="G213" s="99" t="s">
        <v>1295</v>
      </c>
      <c r="H213" s="99" t="s">
        <v>175</v>
      </c>
      <c r="I213" s="96">
        <v>387</v>
      </c>
      <c r="J213" s="98">
        <v>7908</v>
      </c>
      <c r="K213" s="96">
        <v>1.2329000000000001</v>
      </c>
      <c r="L213" s="96">
        <v>115.93653999999999</v>
      </c>
      <c r="M213" s="97">
        <v>4.5384860450232357E-6</v>
      </c>
      <c r="N213" s="97">
        <f t="shared" si="5"/>
        <v>1.4481752003600143E-3</v>
      </c>
      <c r="O213" s="97">
        <f>L213/'סכום נכסי הקרן'!$C$42</f>
        <v>1.8666952031391512E-4</v>
      </c>
    </row>
    <row r="214" spans="2:15" s="137" customFormat="1">
      <c r="B214" s="89" t="s">
        <v>1416</v>
      </c>
      <c r="C214" s="86" t="s">
        <v>1417</v>
      </c>
      <c r="D214" s="99" t="s">
        <v>28</v>
      </c>
      <c r="E214" s="99" t="s">
        <v>1225</v>
      </c>
      <c r="F214" s="86"/>
      <c r="G214" s="99" t="s">
        <v>1286</v>
      </c>
      <c r="H214" s="99" t="s">
        <v>177</v>
      </c>
      <c r="I214" s="96">
        <v>310</v>
      </c>
      <c r="J214" s="98">
        <v>10200</v>
      </c>
      <c r="K214" s="86"/>
      <c r="L214" s="96">
        <v>135.70039000000003</v>
      </c>
      <c r="M214" s="97">
        <v>1.4547365685357533E-6</v>
      </c>
      <c r="N214" s="97">
        <f t="shared" si="5"/>
        <v>1.6950474757758177E-3</v>
      </c>
      <c r="O214" s="97">
        <f>L214/'סכום נכסי הקרן'!$C$42</f>
        <v>2.1849131177893708E-4</v>
      </c>
    </row>
    <row r="215" spans="2:15" s="137" customFormat="1">
      <c r="B215" s="89" t="s">
        <v>1418</v>
      </c>
      <c r="C215" s="86" t="s">
        <v>1419</v>
      </c>
      <c r="D215" s="99" t="s">
        <v>1224</v>
      </c>
      <c r="E215" s="99" t="s">
        <v>1225</v>
      </c>
      <c r="F215" s="86"/>
      <c r="G215" s="99" t="s">
        <v>1298</v>
      </c>
      <c r="H215" s="99" t="s">
        <v>175</v>
      </c>
      <c r="I215" s="96">
        <v>688</v>
      </c>
      <c r="J215" s="98">
        <v>5394</v>
      </c>
      <c r="K215" s="86"/>
      <c r="L215" s="96">
        <v>139.09098</v>
      </c>
      <c r="M215" s="97">
        <v>5.5098897194771794E-6</v>
      </c>
      <c r="N215" s="97">
        <f t="shared" ref="N215:N222" si="6">L215/$L$11</f>
        <v>1.7373996828762592E-3</v>
      </c>
      <c r="O215" s="97">
        <f>L215/'סכום נכסי הקרן'!$C$42</f>
        <v>2.2395050358232498E-4</v>
      </c>
    </row>
    <row r="216" spans="2:15" s="137" customFormat="1">
      <c r="B216" s="89" t="s">
        <v>1420</v>
      </c>
      <c r="C216" s="86" t="s">
        <v>1421</v>
      </c>
      <c r="D216" s="99" t="s">
        <v>1228</v>
      </c>
      <c r="E216" s="99" t="s">
        <v>1225</v>
      </c>
      <c r="F216" s="86"/>
      <c r="G216" s="99" t="s">
        <v>1315</v>
      </c>
      <c r="H216" s="99" t="s">
        <v>175</v>
      </c>
      <c r="I216" s="96">
        <v>864</v>
      </c>
      <c r="J216" s="98">
        <v>4570</v>
      </c>
      <c r="K216" s="96">
        <v>1.1981600000000001</v>
      </c>
      <c r="L216" s="96">
        <v>149.18719000000002</v>
      </c>
      <c r="M216" s="97">
        <v>5.3462272784799232E-7</v>
      </c>
      <c r="N216" s="97">
        <f t="shared" si="6"/>
        <v>1.8635124764754714E-3</v>
      </c>
      <c r="O216" s="97">
        <f>L216/'סכום נכסי הקרן'!$C$42</f>
        <v>2.4020641977310101E-4</v>
      </c>
    </row>
    <row r="217" spans="2:15" s="137" customFormat="1">
      <c r="B217" s="89" t="s">
        <v>1422</v>
      </c>
      <c r="C217" s="86" t="s">
        <v>1423</v>
      </c>
      <c r="D217" s="99" t="s">
        <v>1224</v>
      </c>
      <c r="E217" s="99" t="s">
        <v>1225</v>
      </c>
      <c r="F217" s="86"/>
      <c r="G217" s="99" t="s">
        <v>1230</v>
      </c>
      <c r="H217" s="99" t="s">
        <v>175</v>
      </c>
      <c r="I217" s="96">
        <v>1023.2012159999999</v>
      </c>
      <c r="J217" s="98">
        <v>5290</v>
      </c>
      <c r="K217" s="86"/>
      <c r="L217" s="96">
        <v>202.86928653499999</v>
      </c>
      <c r="M217" s="97">
        <v>3.4726325554231596E-5</v>
      </c>
      <c r="N217" s="97">
        <f t="shared" si="6"/>
        <v>2.5340610447294422E-3</v>
      </c>
      <c r="O217" s="97">
        <f>L217/'סכום נכסי הקרן'!$C$42</f>
        <v>3.2664000843836335E-4</v>
      </c>
    </row>
    <row r="218" spans="2:15" s="137" customFormat="1">
      <c r="B218" s="89" t="s">
        <v>1424</v>
      </c>
      <c r="C218" s="86" t="s">
        <v>1425</v>
      </c>
      <c r="D218" s="99" t="s">
        <v>28</v>
      </c>
      <c r="E218" s="99" t="s">
        <v>1225</v>
      </c>
      <c r="F218" s="86"/>
      <c r="G218" s="99" t="s">
        <v>1286</v>
      </c>
      <c r="H218" s="99" t="s">
        <v>177</v>
      </c>
      <c r="I218" s="96">
        <v>1098</v>
      </c>
      <c r="J218" s="98">
        <v>7202</v>
      </c>
      <c r="K218" s="86"/>
      <c r="L218" s="96">
        <v>339.37097999999997</v>
      </c>
      <c r="M218" s="97">
        <v>1.837689526983787E-6</v>
      </c>
      <c r="N218" s="97">
        <f t="shared" si="6"/>
        <v>4.2391176841906301E-3</v>
      </c>
      <c r="O218" s="97">
        <f>L218/'סכום נכסי הקרן'!$C$42</f>
        <v>5.464214995985155E-4</v>
      </c>
    </row>
    <row r="219" spans="2:15" s="137" customFormat="1">
      <c r="B219" s="89" t="s">
        <v>1426</v>
      </c>
      <c r="C219" s="86" t="s">
        <v>1427</v>
      </c>
      <c r="D219" s="99" t="s">
        <v>1228</v>
      </c>
      <c r="E219" s="99" t="s">
        <v>1225</v>
      </c>
      <c r="F219" s="86"/>
      <c r="G219" s="99" t="s">
        <v>1230</v>
      </c>
      <c r="H219" s="99" t="s">
        <v>175</v>
      </c>
      <c r="I219" s="96">
        <v>501</v>
      </c>
      <c r="J219" s="98">
        <v>13194</v>
      </c>
      <c r="K219" s="86"/>
      <c r="L219" s="96">
        <v>247.75006999999999</v>
      </c>
      <c r="M219" s="97">
        <v>2.8510579142325434E-7</v>
      </c>
      <c r="N219" s="97">
        <f t="shared" si="6"/>
        <v>3.0946715096160154E-3</v>
      </c>
      <c r="O219" s="97">
        <f>L219/'סכום נכסי הקרן'!$C$42</f>
        <v>3.989025955461401E-4</v>
      </c>
    </row>
    <row r="220" spans="2:15" s="137" customFormat="1">
      <c r="B220" s="89" t="s">
        <v>1428</v>
      </c>
      <c r="C220" s="86" t="s">
        <v>1429</v>
      </c>
      <c r="D220" s="99" t="s">
        <v>28</v>
      </c>
      <c r="E220" s="99" t="s">
        <v>1225</v>
      </c>
      <c r="F220" s="86"/>
      <c r="G220" s="99" t="s">
        <v>1295</v>
      </c>
      <c r="H220" s="99" t="s">
        <v>177</v>
      </c>
      <c r="I220" s="96">
        <v>890</v>
      </c>
      <c r="J220" s="98">
        <v>3959</v>
      </c>
      <c r="K220" s="86"/>
      <c r="L220" s="96">
        <v>151.21495000000002</v>
      </c>
      <c r="M220" s="97">
        <v>1.7178882588734228E-6</v>
      </c>
      <c r="N220" s="97">
        <f t="shared" si="6"/>
        <v>1.8888414344060947E-3</v>
      </c>
      <c r="O220" s="97">
        <f>L220/'סכום נכסי הקרן'!$C$42</f>
        <v>2.4347131785020204E-4</v>
      </c>
    </row>
    <row r="221" spans="2:15" s="137" customFormat="1">
      <c r="B221" s="89" t="s">
        <v>1430</v>
      </c>
      <c r="C221" s="86" t="s">
        <v>1431</v>
      </c>
      <c r="D221" s="99" t="s">
        <v>1228</v>
      </c>
      <c r="E221" s="99" t="s">
        <v>1225</v>
      </c>
      <c r="F221" s="86"/>
      <c r="G221" s="99" t="s">
        <v>1315</v>
      </c>
      <c r="H221" s="99" t="s">
        <v>175</v>
      </c>
      <c r="I221" s="96">
        <v>1711</v>
      </c>
      <c r="J221" s="98">
        <v>4608</v>
      </c>
      <c r="K221" s="86"/>
      <c r="L221" s="96">
        <v>295.50310999999999</v>
      </c>
      <c r="M221" s="97">
        <v>3.634823134162944E-7</v>
      </c>
      <c r="N221" s="97">
        <f t="shared" si="6"/>
        <v>3.6911596251816494E-3</v>
      </c>
      <c r="O221" s="97">
        <f>L221/'סכום נכסי הקרן'!$C$42</f>
        <v>4.75789805310475E-4</v>
      </c>
    </row>
    <row r="222" spans="2:15" s="137" customFormat="1">
      <c r="B222" s="89" t="s">
        <v>1432</v>
      </c>
      <c r="C222" s="86" t="s">
        <v>1433</v>
      </c>
      <c r="D222" s="99" t="s">
        <v>147</v>
      </c>
      <c r="E222" s="99" t="s">
        <v>1225</v>
      </c>
      <c r="F222" s="86"/>
      <c r="G222" s="99" t="s">
        <v>1320</v>
      </c>
      <c r="H222" s="99" t="s">
        <v>179</v>
      </c>
      <c r="I222" s="96">
        <v>1378</v>
      </c>
      <c r="J222" s="98">
        <v>3132</v>
      </c>
      <c r="K222" s="86"/>
      <c r="L222" s="96">
        <v>114.16408</v>
      </c>
      <c r="M222" s="97">
        <v>1.4719838913603079E-6</v>
      </c>
      <c r="N222" s="97">
        <f t="shared" si="6"/>
        <v>1.4260352208882263E-3</v>
      </c>
      <c r="O222" s="97">
        <f>L222/'סכום נכסי הקרן'!$C$42</f>
        <v>1.8381568098098695E-4</v>
      </c>
    </row>
    <row r="223" spans="2:15" s="137" customFormat="1">
      <c r="B223" s="139"/>
      <c r="C223" s="139"/>
      <c r="D223" s="139"/>
    </row>
    <row r="224" spans="2:15" s="137" customFormat="1">
      <c r="B224" s="139"/>
      <c r="C224" s="139"/>
      <c r="D224" s="139"/>
    </row>
    <row r="225" spans="2:7" s="137" customFormat="1">
      <c r="B225" s="139"/>
      <c r="C225" s="139"/>
      <c r="D225" s="139"/>
    </row>
    <row r="226" spans="2:7" s="137" customFormat="1">
      <c r="B226" s="140" t="s">
        <v>265</v>
      </c>
      <c r="C226" s="139"/>
      <c r="D226" s="139"/>
    </row>
    <row r="227" spans="2:7" s="137" customFormat="1">
      <c r="B227" s="140" t="s">
        <v>123</v>
      </c>
      <c r="C227" s="139"/>
      <c r="D227" s="139"/>
    </row>
    <row r="228" spans="2:7" s="137" customFormat="1">
      <c r="B228" s="140" t="s">
        <v>248</v>
      </c>
      <c r="C228" s="139"/>
      <c r="D228" s="139"/>
    </row>
    <row r="229" spans="2:7" s="137" customFormat="1">
      <c r="B229" s="140" t="s">
        <v>256</v>
      </c>
      <c r="C229" s="139"/>
      <c r="D229" s="139"/>
    </row>
    <row r="230" spans="2:7" s="137" customFormat="1">
      <c r="B230" s="140" t="s">
        <v>262</v>
      </c>
      <c r="C230" s="139"/>
      <c r="D230" s="139"/>
    </row>
    <row r="231" spans="2:7" s="137" customFormat="1">
      <c r="B231" s="139"/>
      <c r="C231" s="139"/>
      <c r="D231" s="139"/>
    </row>
    <row r="232" spans="2:7" s="137" customFormat="1">
      <c r="B232" s="139"/>
      <c r="C232" s="139"/>
      <c r="D232" s="139"/>
    </row>
    <row r="233" spans="2:7" s="137" customFormat="1">
      <c r="B233" s="139"/>
      <c r="C233" s="139"/>
      <c r="D233" s="139"/>
    </row>
    <row r="234" spans="2:7" s="137" customFormat="1">
      <c r="B234" s="139"/>
      <c r="C234" s="139"/>
      <c r="D234" s="139"/>
    </row>
    <row r="235" spans="2:7" s="137" customFormat="1">
      <c r="B235" s="139"/>
      <c r="C235" s="139"/>
      <c r="D235" s="139"/>
    </row>
    <row r="236" spans="2:7" s="137" customFormat="1">
      <c r="B236" s="139"/>
      <c r="C236" s="139"/>
      <c r="D236" s="139"/>
    </row>
    <row r="237" spans="2:7" s="137" customFormat="1">
      <c r="B237" s="139"/>
      <c r="C237" s="139"/>
      <c r="D237" s="139"/>
    </row>
    <row r="238" spans="2:7" s="137" customFormat="1">
      <c r="B238" s="139"/>
      <c r="C238" s="139"/>
      <c r="D238" s="139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8 B230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191</v>
      </c>
      <c r="C1" s="80" t="s" vm="1">
        <v>266</v>
      </c>
    </row>
    <row r="2" spans="2:63">
      <c r="B2" s="58" t="s">
        <v>190</v>
      </c>
      <c r="C2" s="80" t="s">
        <v>267</v>
      </c>
    </row>
    <row r="3" spans="2:63">
      <c r="B3" s="58" t="s">
        <v>192</v>
      </c>
      <c r="C3" s="80" t="s">
        <v>268</v>
      </c>
    </row>
    <row r="4" spans="2:63">
      <c r="B4" s="58" t="s">
        <v>193</v>
      </c>
      <c r="C4" s="80">
        <v>2145</v>
      </c>
    </row>
    <row r="6" spans="2:63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K6" s="3"/>
    </row>
    <row r="7" spans="2:63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H7" s="3"/>
      <c r="BK7" s="3"/>
    </row>
    <row r="8" spans="2:63" s="3" customFormat="1" ht="74.25" customHeight="1">
      <c r="B8" s="23" t="s">
        <v>126</v>
      </c>
      <c r="C8" s="31" t="s">
        <v>48</v>
      </c>
      <c r="D8" s="31" t="s">
        <v>131</v>
      </c>
      <c r="E8" s="31" t="s">
        <v>128</v>
      </c>
      <c r="F8" s="31" t="s">
        <v>70</v>
      </c>
      <c r="G8" s="31" t="s">
        <v>111</v>
      </c>
      <c r="H8" s="31" t="s">
        <v>250</v>
      </c>
      <c r="I8" s="31" t="s">
        <v>249</v>
      </c>
      <c r="J8" s="31" t="s">
        <v>264</v>
      </c>
      <c r="K8" s="31" t="s">
        <v>67</v>
      </c>
      <c r="L8" s="31" t="s">
        <v>64</v>
      </c>
      <c r="M8" s="31" t="s">
        <v>194</v>
      </c>
      <c r="N8" s="15" t="s">
        <v>196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257</v>
      </c>
      <c r="I9" s="33"/>
      <c r="J9" s="17" t="s">
        <v>253</v>
      </c>
      <c r="K9" s="33" t="s">
        <v>253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6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38.072119999999991</v>
      </c>
      <c r="K11" s="90">
        <v>116078.52387302803</v>
      </c>
      <c r="L11" s="82"/>
      <c r="M11" s="91">
        <v>1</v>
      </c>
      <c r="N11" s="91">
        <f>K11/'סכום נכסי הקרן'!$C$42</f>
        <v>0.18689812866698874</v>
      </c>
      <c r="O11" s="142"/>
      <c r="BH11" s="137"/>
      <c r="BI11" s="143"/>
      <c r="BK11" s="137"/>
    </row>
    <row r="12" spans="2:63" s="137" customFormat="1" ht="20.25">
      <c r="B12" s="83" t="s">
        <v>245</v>
      </c>
      <c r="C12" s="84"/>
      <c r="D12" s="84"/>
      <c r="E12" s="84"/>
      <c r="F12" s="84"/>
      <c r="G12" s="84"/>
      <c r="H12" s="93"/>
      <c r="I12" s="95"/>
      <c r="J12" s="84"/>
      <c r="K12" s="93">
        <v>3383.0758930280003</v>
      </c>
      <c r="L12" s="84"/>
      <c r="M12" s="94">
        <v>2.9144718421200488E-2</v>
      </c>
      <c r="N12" s="94">
        <f>K12/'סכום נכסי הקרן'!$C$42</f>
        <v>5.4470933334486854E-3</v>
      </c>
      <c r="BI12" s="136"/>
    </row>
    <row r="13" spans="2:63" s="137" customFormat="1">
      <c r="B13" s="104" t="s">
        <v>72</v>
      </c>
      <c r="C13" s="84"/>
      <c r="D13" s="84"/>
      <c r="E13" s="84"/>
      <c r="F13" s="84"/>
      <c r="G13" s="84"/>
      <c r="H13" s="93"/>
      <c r="I13" s="95"/>
      <c r="J13" s="84"/>
      <c r="K13" s="93">
        <v>0.28373952400000002</v>
      </c>
      <c r="L13" s="84"/>
      <c r="M13" s="94">
        <v>2.4443757082091018E-6</v>
      </c>
      <c r="N13" s="94">
        <f>K13/'סכום נכסי הקרן'!$C$42</f>
        <v>4.5684924562332644E-7</v>
      </c>
    </row>
    <row r="14" spans="2:63" s="137" customFormat="1">
      <c r="B14" s="89" t="s">
        <v>1434</v>
      </c>
      <c r="C14" s="86" t="s">
        <v>1435</v>
      </c>
      <c r="D14" s="99" t="s">
        <v>132</v>
      </c>
      <c r="E14" s="86" t="s">
        <v>1436</v>
      </c>
      <c r="F14" s="99" t="s">
        <v>1437</v>
      </c>
      <c r="G14" s="99" t="s">
        <v>176</v>
      </c>
      <c r="H14" s="96">
        <v>28.422256000000001</v>
      </c>
      <c r="I14" s="98">
        <v>995.6</v>
      </c>
      <c r="J14" s="86"/>
      <c r="K14" s="96">
        <v>0.28297198100000004</v>
      </c>
      <c r="L14" s="97">
        <v>2.390457767445929E-5</v>
      </c>
      <c r="M14" s="97">
        <v>2.4377634342553121E-6</v>
      </c>
      <c r="N14" s="97">
        <f>K14/'סכום נכסי הקרן'!$C$42</f>
        <v>4.5561342399512969E-7</v>
      </c>
    </row>
    <row r="15" spans="2:63" s="137" customFormat="1">
      <c r="B15" s="89" t="s">
        <v>1438</v>
      </c>
      <c r="C15" s="86" t="s">
        <v>1439</v>
      </c>
      <c r="D15" s="99" t="s">
        <v>132</v>
      </c>
      <c r="E15" s="86" t="s">
        <v>1440</v>
      </c>
      <c r="F15" s="99" t="s">
        <v>1437</v>
      </c>
      <c r="G15" s="99" t="s">
        <v>176</v>
      </c>
      <c r="H15" s="96">
        <v>4.4050000000000001E-3</v>
      </c>
      <c r="I15" s="98">
        <v>14640</v>
      </c>
      <c r="J15" s="86"/>
      <c r="K15" s="96">
        <v>6.4497199999999984E-4</v>
      </c>
      <c r="L15" s="97">
        <v>4.9650004102747223E-10</v>
      </c>
      <c r="M15" s="97">
        <v>5.5563421938885061E-9</v>
      </c>
      <c r="N15" s="97">
        <f>K15/'סכום נכסי הקרן'!$C$42</f>
        <v>1.0384699582711924E-9</v>
      </c>
    </row>
    <row r="16" spans="2:63" s="137" customFormat="1" ht="20.25">
      <c r="B16" s="89" t="s">
        <v>1441</v>
      </c>
      <c r="C16" s="86" t="s">
        <v>1442</v>
      </c>
      <c r="D16" s="99" t="s">
        <v>132</v>
      </c>
      <c r="E16" s="86" t="s">
        <v>1443</v>
      </c>
      <c r="F16" s="99" t="s">
        <v>1437</v>
      </c>
      <c r="G16" s="99" t="s">
        <v>176</v>
      </c>
      <c r="H16" s="96">
        <v>8.3850000000000001E-3</v>
      </c>
      <c r="I16" s="98">
        <v>1462</v>
      </c>
      <c r="J16" s="86"/>
      <c r="K16" s="96">
        <v>1.22571E-4</v>
      </c>
      <c r="L16" s="97">
        <v>1.074370184914036E-10</v>
      </c>
      <c r="M16" s="97">
        <v>1.0559317599013729E-9</v>
      </c>
      <c r="N16" s="97">
        <f>K16/'סכום נכסי הקרן'!$C$42</f>
        <v>1.9735166992560665E-10</v>
      </c>
      <c r="BH16" s="136"/>
    </row>
    <row r="17" spans="2:14" s="137" customFormat="1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37" customFormat="1">
      <c r="B18" s="104" t="s">
        <v>73</v>
      </c>
      <c r="C18" s="84"/>
      <c r="D18" s="84"/>
      <c r="E18" s="84"/>
      <c r="F18" s="84"/>
      <c r="G18" s="84"/>
      <c r="H18" s="93"/>
      <c r="I18" s="95"/>
      <c r="J18" s="84"/>
      <c r="K18" s="93">
        <v>3382.7921535040005</v>
      </c>
      <c r="L18" s="84"/>
      <c r="M18" s="94">
        <v>2.9142274045492279E-2</v>
      </c>
      <c r="N18" s="94">
        <f>K18/'סכום נכסי הקרן'!$C$42</f>
        <v>5.4466364842030626E-3</v>
      </c>
    </row>
    <row r="19" spans="2:14" s="137" customFormat="1">
      <c r="B19" s="89" t="s">
        <v>1444</v>
      </c>
      <c r="C19" s="86" t="s">
        <v>1445</v>
      </c>
      <c r="D19" s="99" t="s">
        <v>132</v>
      </c>
      <c r="E19" s="86" t="s">
        <v>1446</v>
      </c>
      <c r="F19" s="99" t="s">
        <v>1447</v>
      </c>
      <c r="G19" s="99" t="s">
        <v>176</v>
      </c>
      <c r="H19" s="96">
        <v>9011.2121750000006</v>
      </c>
      <c r="I19" s="98">
        <v>332.84</v>
      </c>
      <c r="J19" s="86"/>
      <c r="K19" s="96">
        <v>29.992918603</v>
      </c>
      <c r="L19" s="97">
        <v>5.576354856015392E-5</v>
      </c>
      <c r="M19" s="97">
        <v>2.583847347663347E-4</v>
      </c>
      <c r="N19" s="97">
        <f>K19/'סכום נכסי הקרן'!$C$42</f>
        <v>4.8291623403944185E-5</v>
      </c>
    </row>
    <row r="20" spans="2:14" s="137" customFormat="1">
      <c r="B20" s="89" t="s">
        <v>1448</v>
      </c>
      <c r="C20" s="86" t="s">
        <v>1449</v>
      </c>
      <c r="D20" s="99" t="s">
        <v>132</v>
      </c>
      <c r="E20" s="86" t="s">
        <v>1446</v>
      </c>
      <c r="F20" s="99" t="s">
        <v>1447</v>
      </c>
      <c r="G20" s="99" t="s">
        <v>176</v>
      </c>
      <c r="H20" s="96">
        <v>35798.731232999999</v>
      </c>
      <c r="I20" s="98">
        <v>311.19</v>
      </c>
      <c r="J20" s="86"/>
      <c r="K20" s="96">
        <v>111.40207174800001</v>
      </c>
      <c r="L20" s="97">
        <v>1.6901854502735718E-3</v>
      </c>
      <c r="M20" s="97">
        <v>9.5971302899971979E-4</v>
      </c>
      <c r="N20" s="97">
        <f>K20/'סכום נכסי הקרן'!$C$42</f>
        <v>1.7936856917737513E-4</v>
      </c>
    </row>
    <row r="21" spans="2:14" s="137" customFormat="1">
      <c r="B21" s="89" t="s">
        <v>1450</v>
      </c>
      <c r="C21" s="86" t="s">
        <v>1451</v>
      </c>
      <c r="D21" s="99" t="s">
        <v>132</v>
      </c>
      <c r="E21" s="86" t="s">
        <v>1446</v>
      </c>
      <c r="F21" s="99" t="s">
        <v>1447</v>
      </c>
      <c r="G21" s="99" t="s">
        <v>176</v>
      </c>
      <c r="H21" s="96">
        <v>180105.694712</v>
      </c>
      <c r="I21" s="98">
        <v>322.60000000000002</v>
      </c>
      <c r="J21" s="86"/>
      <c r="K21" s="96">
        <v>581.02097114100002</v>
      </c>
      <c r="L21" s="97">
        <v>8.5588662948668872E-4</v>
      </c>
      <c r="M21" s="97">
        <v>5.005413161322996E-3</v>
      </c>
      <c r="N21" s="97">
        <f>K21/'סכום נכסי הקרן'!$C$42</f>
        <v>9.355023530563841E-4</v>
      </c>
    </row>
    <row r="22" spans="2:14" s="137" customFormat="1">
      <c r="B22" s="89" t="s">
        <v>1452</v>
      </c>
      <c r="C22" s="86" t="s">
        <v>1453</v>
      </c>
      <c r="D22" s="99" t="s">
        <v>132</v>
      </c>
      <c r="E22" s="86" t="s">
        <v>1446</v>
      </c>
      <c r="F22" s="99" t="s">
        <v>1447</v>
      </c>
      <c r="G22" s="99" t="s">
        <v>176</v>
      </c>
      <c r="H22" s="96">
        <v>3603.269875</v>
      </c>
      <c r="I22" s="98">
        <v>353.47</v>
      </c>
      <c r="J22" s="86"/>
      <c r="K22" s="96">
        <v>12.736478009999999</v>
      </c>
      <c r="L22" s="97">
        <v>2.8420641016263038E-5</v>
      </c>
      <c r="M22" s="97">
        <v>1.0972294947454482E-4</v>
      </c>
      <c r="N22" s="97">
        <f>K22/'סכום נכסי הקרן'!$C$42</f>
        <v>2.0507013928614984E-5</v>
      </c>
    </row>
    <row r="23" spans="2:14" s="137" customFormat="1">
      <c r="B23" s="89" t="s">
        <v>1454</v>
      </c>
      <c r="C23" s="86" t="s">
        <v>1455</v>
      </c>
      <c r="D23" s="99" t="s">
        <v>132</v>
      </c>
      <c r="E23" s="86" t="s">
        <v>1436</v>
      </c>
      <c r="F23" s="99" t="s">
        <v>1447</v>
      </c>
      <c r="G23" s="99" t="s">
        <v>176</v>
      </c>
      <c r="H23" s="96">
        <v>138764.54646899999</v>
      </c>
      <c r="I23" s="98">
        <v>323.2</v>
      </c>
      <c r="J23" s="86"/>
      <c r="K23" s="96">
        <v>448.487014214</v>
      </c>
      <c r="L23" s="97">
        <v>3.1985940493508956E-4</v>
      </c>
      <c r="M23" s="97">
        <v>3.8636519422367527E-3</v>
      </c>
      <c r="N23" s="97">
        <f>K23/'סכום נכסי הקרן'!$C$42</f>
        <v>7.2210931782462553E-4</v>
      </c>
    </row>
    <row r="24" spans="2:14" s="137" customFormat="1">
      <c r="B24" s="89" t="s">
        <v>1456</v>
      </c>
      <c r="C24" s="86" t="s">
        <v>1457</v>
      </c>
      <c r="D24" s="99" t="s">
        <v>132</v>
      </c>
      <c r="E24" s="86" t="s">
        <v>1436</v>
      </c>
      <c r="F24" s="99" t="s">
        <v>1447</v>
      </c>
      <c r="G24" s="99" t="s">
        <v>176</v>
      </c>
      <c r="H24" s="96">
        <v>19530.131019</v>
      </c>
      <c r="I24" s="98">
        <v>329.42</v>
      </c>
      <c r="J24" s="86"/>
      <c r="K24" s="96">
        <v>64.336157631000006</v>
      </c>
      <c r="L24" s="97">
        <v>6.4120470961929546E-5</v>
      </c>
      <c r="M24" s="97">
        <v>5.5424686224795402E-4</v>
      </c>
      <c r="N24" s="97">
        <f>K24/'סכום נכסי הקרן'!$C$42</f>
        <v>1.035877013736929E-4</v>
      </c>
    </row>
    <row r="25" spans="2:14" s="137" customFormat="1">
      <c r="B25" s="89" t="s">
        <v>1458</v>
      </c>
      <c r="C25" s="86" t="s">
        <v>1459</v>
      </c>
      <c r="D25" s="99" t="s">
        <v>132</v>
      </c>
      <c r="E25" s="86" t="s">
        <v>1436</v>
      </c>
      <c r="F25" s="99" t="s">
        <v>1447</v>
      </c>
      <c r="G25" s="99" t="s">
        <v>176</v>
      </c>
      <c r="H25" s="96">
        <v>18317.295512000001</v>
      </c>
      <c r="I25" s="98">
        <v>312.22000000000003</v>
      </c>
      <c r="J25" s="86"/>
      <c r="K25" s="96">
        <v>57.190260128000006</v>
      </c>
      <c r="L25" s="97">
        <v>2.7181092023302502E-4</v>
      </c>
      <c r="M25" s="97">
        <v>4.9268596997802377E-4</v>
      </c>
      <c r="N25" s="97">
        <f>K25/'סכום נכסי הקרן'!$C$42</f>
        <v>9.2082085809372849E-5</v>
      </c>
    </row>
    <row r="26" spans="2:14" s="137" customFormat="1">
      <c r="B26" s="89" t="s">
        <v>1460</v>
      </c>
      <c r="C26" s="86" t="s">
        <v>1461</v>
      </c>
      <c r="D26" s="99" t="s">
        <v>132</v>
      </c>
      <c r="E26" s="86" t="s">
        <v>1436</v>
      </c>
      <c r="F26" s="99" t="s">
        <v>1447</v>
      </c>
      <c r="G26" s="99" t="s">
        <v>176</v>
      </c>
      <c r="H26" s="96">
        <v>85803.089802999995</v>
      </c>
      <c r="I26" s="98">
        <v>350.57</v>
      </c>
      <c r="J26" s="86"/>
      <c r="K26" s="96">
        <v>300.79989187799998</v>
      </c>
      <c r="L26" s="97">
        <v>2.9427837396612291E-4</v>
      </c>
      <c r="M26" s="97">
        <v>2.5913483549035187E-3</v>
      </c>
      <c r="N26" s="97">
        <f>K26/'סכום נכסי הקרן'!$C$42</f>
        <v>4.8431815825574739E-4</v>
      </c>
    </row>
    <row r="27" spans="2:14" s="137" customFormat="1">
      <c r="B27" s="89" t="s">
        <v>1462</v>
      </c>
      <c r="C27" s="86" t="s">
        <v>1463</v>
      </c>
      <c r="D27" s="99" t="s">
        <v>132</v>
      </c>
      <c r="E27" s="86" t="s">
        <v>1440</v>
      </c>
      <c r="F27" s="99" t="s">
        <v>1447</v>
      </c>
      <c r="G27" s="99" t="s">
        <v>176</v>
      </c>
      <c r="H27" s="96">
        <v>180.20110099999999</v>
      </c>
      <c r="I27" s="98">
        <v>3300.73</v>
      </c>
      <c r="J27" s="86"/>
      <c r="K27" s="96">
        <v>5.947951816999999</v>
      </c>
      <c r="L27" s="97">
        <v>7.422754946492438E-6</v>
      </c>
      <c r="M27" s="97">
        <v>5.1240760293490116E-5</v>
      </c>
      <c r="N27" s="97">
        <f>K27/'סכום נכסי הקרן'!$C$42</f>
        <v>9.5768022103270442E-6</v>
      </c>
    </row>
    <row r="28" spans="2:14" s="137" customFormat="1">
      <c r="B28" s="89" t="s">
        <v>1464</v>
      </c>
      <c r="C28" s="86" t="s">
        <v>1465</v>
      </c>
      <c r="D28" s="99" t="s">
        <v>132</v>
      </c>
      <c r="E28" s="86" t="s">
        <v>1440</v>
      </c>
      <c r="F28" s="99" t="s">
        <v>1447</v>
      </c>
      <c r="G28" s="99" t="s">
        <v>176</v>
      </c>
      <c r="H28" s="96">
        <v>798.42521999999997</v>
      </c>
      <c r="I28" s="98">
        <v>3103.38</v>
      </c>
      <c r="J28" s="86"/>
      <c r="K28" s="96">
        <v>24.778168592</v>
      </c>
      <c r="L28" s="97">
        <v>1.265479957421368E-4</v>
      </c>
      <c r="M28" s="97">
        <v>2.1346040391677869E-4</v>
      </c>
      <c r="N28" s="97">
        <f>K28/'סכום נכסי הקרן'!$C$42</f>
        <v>3.9895350036545488E-5</v>
      </c>
    </row>
    <row r="29" spans="2:14" s="137" customFormat="1">
      <c r="B29" s="89" t="s">
        <v>1466</v>
      </c>
      <c r="C29" s="86" t="s">
        <v>1467</v>
      </c>
      <c r="D29" s="99" t="s">
        <v>132</v>
      </c>
      <c r="E29" s="86" t="s">
        <v>1440</v>
      </c>
      <c r="F29" s="99" t="s">
        <v>1447</v>
      </c>
      <c r="G29" s="99" t="s">
        <v>176</v>
      </c>
      <c r="H29" s="96">
        <v>12548.820253999998</v>
      </c>
      <c r="I29" s="98">
        <v>3214.41</v>
      </c>
      <c r="J29" s="86"/>
      <c r="K29" s="96">
        <v>403.370533147</v>
      </c>
      <c r="L29" s="97">
        <v>3.2869282614291867E-4</v>
      </c>
      <c r="M29" s="97">
        <v>3.4749798643909794E-3</v>
      </c>
      <c r="N29" s="97">
        <f>K29/'סכום נכסי הקרן'!$C$42</f>
        <v>6.4946723381014034E-4</v>
      </c>
    </row>
    <row r="30" spans="2:14" s="137" customFormat="1">
      <c r="B30" s="89" t="s">
        <v>1468</v>
      </c>
      <c r="C30" s="86" t="s">
        <v>1469</v>
      </c>
      <c r="D30" s="99" t="s">
        <v>132</v>
      </c>
      <c r="E30" s="86" t="s">
        <v>1440</v>
      </c>
      <c r="F30" s="99" t="s">
        <v>1447</v>
      </c>
      <c r="G30" s="99" t="s">
        <v>176</v>
      </c>
      <c r="H30" s="96">
        <v>9890.4461269999993</v>
      </c>
      <c r="I30" s="98">
        <v>3525</v>
      </c>
      <c r="J30" s="86"/>
      <c r="K30" s="96">
        <v>348.63822598500008</v>
      </c>
      <c r="L30" s="97">
        <v>5.8925890403621758E-4</v>
      </c>
      <c r="M30" s="97">
        <v>3.0034688101853919E-3</v>
      </c>
      <c r="N30" s="97">
        <f>K30/'סכום נכסי הקרן'!$C$42</f>
        <v>5.6134270013331693E-4</v>
      </c>
    </row>
    <row r="31" spans="2:14" s="137" customFormat="1">
      <c r="B31" s="89" t="s">
        <v>1470</v>
      </c>
      <c r="C31" s="86" t="s">
        <v>1471</v>
      </c>
      <c r="D31" s="99" t="s">
        <v>132</v>
      </c>
      <c r="E31" s="86" t="s">
        <v>1443</v>
      </c>
      <c r="F31" s="99" t="s">
        <v>1447</v>
      </c>
      <c r="G31" s="99" t="s">
        <v>176</v>
      </c>
      <c r="H31" s="96">
        <v>25191.746897000001</v>
      </c>
      <c r="I31" s="98">
        <v>330.38</v>
      </c>
      <c r="J31" s="86"/>
      <c r="K31" s="96">
        <v>83.228493451000006</v>
      </c>
      <c r="L31" s="97">
        <v>7.0785434346185802E-5</v>
      </c>
      <c r="M31" s="97">
        <v>7.1700165262300478E-4</v>
      </c>
      <c r="N31" s="97">
        <f>K31/'סכום נכסי הקרן'!$C$42</f>
        <v>1.3400626712637792E-4</v>
      </c>
    </row>
    <row r="32" spans="2:14" s="137" customFormat="1">
      <c r="B32" s="89" t="s">
        <v>1472</v>
      </c>
      <c r="C32" s="86" t="s">
        <v>1473</v>
      </c>
      <c r="D32" s="99" t="s">
        <v>132</v>
      </c>
      <c r="E32" s="86" t="s">
        <v>1443</v>
      </c>
      <c r="F32" s="99" t="s">
        <v>1447</v>
      </c>
      <c r="G32" s="99" t="s">
        <v>176</v>
      </c>
      <c r="H32" s="96">
        <v>16175.903972</v>
      </c>
      <c r="I32" s="98">
        <v>311.27</v>
      </c>
      <c r="J32" s="86"/>
      <c r="K32" s="96">
        <v>50.350736200999997</v>
      </c>
      <c r="L32" s="97">
        <v>3.4527398669509016E-4</v>
      </c>
      <c r="M32" s="97">
        <v>4.3376444256024415E-4</v>
      </c>
      <c r="N32" s="97">
        <f>K32/'סכום נכסי הקרן'!$C$42</f>
        <v>8.1069762596789162E-5</v>
      </c>
    </row>
    <row r="33" spans="2:14" s="137" customFormat="1">
      <c r="B33" s="89" t="s">
        <v>1474</v>
      </c>
      <c r="C33" s="86" t="s">
        <v>1475</v>
      </c>
      <c r="D33" s="99" t="s">
        <v>132</v>
      </c>
      <c r="E33" s="86" t="s">
        <v>1443</v>
      </c>
      <c r="F33" s="99" t="s">
        <v>1447</v>
      </c>
      <c r="G33" s="99" t="s">
        <v>176</v>
      </c>
      <c r="H33" s="96">
        <v>219590.77520399998</v>
      </c>
      <c r="I33" s="98">
        <v>322.45</v>
      </c>
      <c r="J33" s="86"/>
      <c r="K33" s="96">
        <v>708.07045462700012</v>
      </c>
      <c r="L33" s="97">
        <v>5.4204476277182074E-4</v>
      </c>
      <c r="M33" s="97">
        <v>6.099926420510997E-3</v>
      </c>
      <c r="N33" s="97">
        <f>K33/'סכום נכסי הקרן'!$C$42</f>
        <v>1.1400648329998283E-3</v>
      </c>
    </row>
    <row r="34" spans="2:14" s="137" customFormat="1">
      <c r="B34" s="89" t="s">
        <v>1476</v>
      </c>
      <c r="C34" s="86" t="s">
        <v>1477</v>
      </c>
      <c r="D34" s="99" t="s">
        <v>132</v>
      </c>
      <c r="E34" s="86" t="s">
        <v>1443</v>
      </c>
      <c r="F34" s="99" t="s">
        <v>1447</v>
      </c>
      <c r="G34" s="99" t="s">
        <v>176</v>
      </c>
      <c r="H34" s="96">
        <v>43132.112806000005</v>
      </c>
      <c r="I34" s="98">
        <v>353.43</v>
      </c>
      <c r="J34" s="86"/>
      <c r="K34" s="96">
        <v>152.44182633099999</v>
      </c>
      <c r="L34" s="97">
        <v>1.9462054204070667E-4</v>
      </c>
      <c r="M34" s="97">
        <v>1.3132646870815466E-3</v>
      </c>
      <c r="N34" s="97">
        <f>K34/'סכום נכסי הקרן'!$C$42</f>
        <v>2.454467124599796E-4</v>
      </c>
    </row>
    <row r="35" spans="2:14" s="137" customFormat="1">
      <c r="B35" s="85"/>
      <c r="C35" s="86"/>
      <c r="D35" s="86"/>
      <c r="E35" s="86"/>
      <c r="F35" s="86"/>
      <c r="G35" s="86"/>
      <c r="H35" s="96"/>
      <c r="I35" s="98"/>
      <c r="J35" s="86"/>
      <c r="K35" s="86"/>
      <c r="L35" s="86"/>
      <c r="M35" s="97"/>
      <c r="N35" s="86"/>
    </row>
    <row r="36" spans="2:14" s="137" customFormat="1">
      <c r="B36" s="83" t="s">
        <v>244</v>
      </c>
      <c r="C36" s="84"/>
      <c r="D36" s="84"/>
      <c r="E36" s="84"/>
      <c r="F36" s="84"/>
      <c r="G36" s="84"/>
      <c r="H36" s="93"/>
      <c r="I36" s="95"/>
      <c r="J36" s="93">
        <v>38.072120000000005</v>
      </c>
      <c r="K36" s="93">
        <v>112695.44797999997</v>
      </c>
      <c r="L36" s="84"/>
      <c r="M36" s="94">
        <v>0.97085528157879908</v>
      </c>
      <c r="N36" s="94">
        <f>K36/'סכום נכסי הקרן'!$C$42</f>
        <v>0.18145103533353996</v>
      </c>
    </row>
    <row r="37" spans="2:14" s="137" customFormat="1">
      <c r="B37" s="104" t="s">
        <v>74</v>
      </c>
      <c r="C37" s="84"/>
      <c r="D37" s="84"/>
      <c r="E37" s="84"/>
      <c r="F37" s="84"/>
      <c r="G37" s="84"/>
      <c r="H37" s="93"/>
      <c r="I37" s="95"/>
      <c r="J37" s="93">
        <v>38.072120000000005</v>
      </c>
      <c r="K37" s="93">
        <v>63652.423920000008</v>
      </c>
      <c r="L37" s="84"/>
      <c r="M37" s="94">
        <v>0.54835659341796872</v>
      </c>
      <c r="N37" s="94">
        <f>K37/'סכום נכסי הקרן'!$C$42</f>
        <v>0.10248682115202315</v>
      </c>
    </row>
    <row r="38" spans="2:14" s="137" customFormat="1">
      <c r="B38" s="89" t="s">
        <v>1478</v>
      </c>
      <c r="C38" s="86" t="s">
        <v>1479</v>
      </c>
      <c r="D38" s="99" t="s">
        <v>1228</v>
      </c>
      <c r="E38" s="86"/>
      <c r="F38" s="99" t="s">
        <v>1437</v>
      </c>
      <c r="G38" s="99" t="s">
        <v>175</v>
      </c>
      <c r="H38" s="96">
        <v>5195</v>
      </c>
      <c r="I38" s="98">
        <v>4128</v>
      </c>
      <c r="J38" s="86"/>
      <c r="K38" s="96">
        <v>803.75709999999992</v>
      </c>
      <c r="L38" s="97">
        <v>7.7191679049034179E-5</v>
      </c>
      <c r="M38" s="97">
        <v>6.9242532828827667E-3</v>
      </c>
      <c r="N38" s="97">
        <f>K38/'סכום נכסי הקרן'!$C$42</f>
        <v>1.2941299809870424E-3</v>
      </c>
    </row>
    <row r="39" spans="2:14" s="137" customFormat="1">
      <c r="B39" s="89" t="s">
        <v>1480</v>
      </c>
      <c r="C39" s="86" t="s">
        <v>1481</v>
      </c>
      <c r="D39" s="99" t="s">
        <v>1228</v>
      </c>
      <c r="E39" s="86"/>
      <c r="F39" s="99" t="s">
        <v>1437</v>
      </c>
      <c r="G39" s="99" t="s">
        <v>175</v>
      </c>
      <c r="H39" s="96">
        <v>2449</v>
      </c>
      <c r="I39" s="98">
        <v>9901</v>
      </c>
      <c r="J39" s="86"/>
      <c r="K39" s="96">
        <v>908.79813000000001</v>
      </c>
      <c r="L39" s="97">
        <v>2.0510329149159187E-5</v>
      </c>
      <c r="M39" s="97">
        <v>7.8291668404922576E-3</v>
      </c>
      <c r="N39" s="97">
        <f>K39/'סכום נכסי הקרן'!$C$42</f>
        <v>1.4632566315096439E-3</v>
      </c>
    </row>
    <row r="40" spans="2:14" s="137" customFormat="1">
      <c r="B40" s="89" t="s">
        <v>1482</v>
      </c>
      <c r="C40" s="86" t="s">
        <v>1483</v>
      </c>
      <c r="D40" s="99" t="s">
        <v>136</v>
      </c>
      <c r="E40" s="86"/>
      <c r="F40" s="99" t="s">
        <v>1437</v>
      </c>
      <c r="G40" s="99" t="s">
        <v>185</v>
      </c>
      <c r="H40" s="96">
        <v>182092</v>
      </c>
      <c r="I40" s="98">
        <v>1565</v>
      </c>
      <c r="J40" s="86"/>
      <c r="K40" s="96">
        <v>9721.3173800000004</v>
      </c>
      <c r="L40" s="97">
        <v>7.6057239962381028E-5</v>
      </c>
      <c r="M40" s="97">
        <v>8.3747768800313316E-2</v>
      </c>
      <c r="N40" s="97">
        <f>K40/'סכום נכסי הקרן'!$C$42</f>
        <v>1.5652301268814183E-2</v>
      </c>
    </row>
    <row r="41" spans="2:14" s="137" customFormat="1">
      <c r="B41" s="89" t="s">
        <v>1484</v>
      </c>
      <c r="C41" s="86" t="s">
        <v>1485</v>
      </c>
      <c r="D41" s="99" t="s">
        <v>28</v>
      </c>
      <c r="E41" s="86"/>
      <c r="F41" s="99" t="s">
        <v>1437</v>
      </c>
      <c r="G41" s="99" t="s">
        <v>177</v>
      </c>
      <c r="H41" s="96">
        <v>2319</v>
      </c>
      <c r="I41" s="98">
        <v>12126</v>
      </c>
      <c r="J41" s="86"/>
      <c r="K41" s="96">
        <v>1206.8062399999997</v>
      </c>
      <c r="L41" s="97">
        <v>1.1848135413100901E-3</v>
      </c>
      <c r="M41" s="97">
        <v>1.0396464390950209E-2</v>
      </c>
      <c r="N41" s="97">
        <f>K41/'סכום נכסי הקרן'!$C$42</f>
        <v>1.943079739421579E-3</v>
      </c>
    </row>
    <row r="42" spans="2:14" s="137" customFormat="1">
      <c r="B42" s="89" t="s">
        <v>1486</v>
      </c>
      <c r="C42" s="86" t="s">
        <v>1487</v>
      </c>
      <c r="D42" s="99" t="s">
        <v>28</v>
      </c>
      <c r="E42" s="86"/>
      <c r="F42" s="99" t="s">
        <v>1437</v>
      </c>
      <c r="G42" s="99" t="s">
        <v>177</v>
      </c>
      <c r="H42" s="96">
        <v>28066</v>
      </c>
      <c r="I42" s="98">
        <v>3472</v>
      </c>
      <c r="J42" s="86"/>
      <c r="K42" s="96">
        <v>4181.9561400000002</v>
      </c>
      <c r="L42" s="97">
        <v>4.830389992635316E-4</v>
      </c>
      <c r="M42" s="97">
        <v>3.6026958307760822E-2</v>
      </c>
      <c r="N42" s="97">
        <f>K42/'סכום נכסי הקרן'!$C$42</f>
        <v>6.7333710892841219E-3</v>
      </c>
    </row>
    <row r="43" spans="2:14" s="137" customFormat="1">
      <c r="B43" s="89" t="s">
        <v>1488</v>
      </c>
      <c r="C43" s="86" t="s">
        <v>1489</v>
      </c>
      <c r="D43" s="99" t="s">
        <v>28</v>
      </c>
      <c r="E43" s="86"/>
      <c r="F43" s="99" t="s">
        <v>1437</v>
      </c>
      <c r="G43" s="99" t="s">
        <v>177</v>
      </c>
      <c r="H43" s="96">
        <v>19342</v>
      </c>
      <c r="I43" s="98">
        <v>3145</v>
      </c>
      <c r="J43" s="86"/>
      <c r="K43" s="96">
        <v>2610.6055999999999</v>
      </c>
      <c r="L43" s="97">
        <v>1.6105744010098772E-3</v>
      </c>
      <c r="M43" s="97">
        <v>2.2489996537650662E-2</v>
      </c>
      <c r="N43" s="97">
        <f>K43/'סכום נכסי הקרן'!$C$42</f>
        <v>4.2033382666139645E-3</v>
      </c>
    </row>
    <row r="44" spans="2:14" s="137" customFormat="1">
      <c r="B44" s="89" t="s">
        <v>1490</v>
      </c>
      <c r="C44" s="86" t="s">
        <v>1491</v>
      </c>
      <c r="D44" s="99" t="s">
        <v>1228</v>
      </c>
      <c r="E44" s="86"/>
      <c r="F44" s="99" t="s">
        <v>1437</v>
      </c>
      <c r="G44" s="99" t="s">
        <v>175</v>
      </c>
      <c r="H44" s="96">
        <v>32597</v>
      </c>
      <c r="I44" s="98">
        <v>2382</v>
      </c>
      <c r="J44" s="86"/>
      <c r="K44" s="96">
        <v>2910.1741099999999</v>
      </c>
      <c r="L44" s="97">
        <v>3.3964214970935206E-5</v>
      </c>
      <c r="M44" s="97">
        <v>2.5070736712531603E-2</v>
      </c>
      <c r="N44" s="97">
        <f>K44/'סכום נכסי הקרן'!$C$42</f>
        <v>4.6856737758749299E-3</v>
      </c>
    </row>
    <row r="45" spans="2:14" s="137" customFormat="1">
      <c r="B45" s="89" t="s">
        <v>1492</v>
      </c>
      <c r="C45" s="86" t="s">
        <v>1493</v>
      </c>
      <c r="D45" s="99" t="s">
        <v>1228</v>
      </c>
      <c r="E45" s="86"/>
      <c r="F45" s="99" t="s">
        <v>1437</v>
      </c>
      <c r="G45" s="99" t="s">
        <v>175</v>
      </c>
      <c r="H45" s="96">
        <v>2456</v>
      </c>
      <c r="I45" s="98">
        <v>8651</v>
      </c>
      <c r="J45" s="86"/>
      <c r="K45" s="96">
        <v>796.33217000000002</v>
      </c>
      <c r="L45" s="97">
        <v>1.1803985175348104E-5</v>
      </c>
      <c r="M45" s="97">
        <v>6.8602885652738347E-3</v>
      </c>
      <c r="N45" s="97">
        <f>K45/'סכום נכסי הקרן'!$C$42</f>
        <v>1.2821750949652208E-3</v>
      </c>
    </row>
    <row r="46" spans="2:14" s="137" customFormat="1">
      <c r="B46" s="89" t="s">
        <v>1494</v>
      </c>
      <c r="C46" s="86" t="s">
        <v>1495</v>
      </c>
      <c r="D46" s="99" t="s">
        <v>28</v>
      </c>
      <c r="E46" s="86"/>
      <c r="F46" s="99" t="s">
        <v>1437</v>
      </c>
      <c r="G46" s="99" t="s">
        <v>184</v>
      </c>
      <c r="H46" s="96">
        <v>15138</v>
      </c>
      <c r="I46" s="98">
        <v>3084</v>
      </c>
      <c r="J46" s="86"/>
      <c r="K46" s="96">
        <v>1284.64743</v>
      </c>
      <c r="L46" s="97">
        <v>2.6598348024361052E-4</v>
      </c>
      <c r="M46" s="97">
        <v>1.1067055189340673E-2</v>
      </c>
      <c r="N46" s="97">
        <f>K46/'סכום נכסי הקרן'!$C$42</f>
        <v>2.0684119047420586E-3</v>
      </c>
    </row>
    <row r="47" spans="2:14" s="137" customFormat="1">
      <c r="B47" s="89" t="s">
        <v>1496</v>
      </c>
      <c r="C47" s="86" t="s">
        <v>1497</v>
      </c>
      <c r="D47" s="99" t="s">
        <v>1228</v>
      </c>
      <c r="E47" s="86"/>
      <c r="F47" s="99" t="s">
        <v>1437</v>
      </c>
      <c r="G47" s="99" t="s">
        <v>175</v>
      </c>
      <c r="H47" s="96">
        <v>5320</v>
      </c>
      <c r="I47" s="98">
        <v>6441</v>
      </c>
      <c r="J47" s="86"/>
      <c r="K47" s="96">
        <v>1284.2941799999999</v>
      </c>
      <c r="L47" s="97">
        <v>3.3317467872441697E-5</v>
      </c>
      <c r="M47" s="97">
        <v>1.106401199075222E-2</v>
      </c>
      <c r="N47" s="97">
        <f>K47/'סכום נכסי הקרן'!$C$42</f>
        <v>2.0678431366207145E-3</v>
      </c>
    </row>
    <row r="48" spans="2:14" s="137" customFormat="1">
      <c r="B48" s="89" t="s">
        <v>1498</v>
      </c>
      <c r="C48" s="86" t="s">
        <v>1499</v>
      </c>
      <c r="D48" s="99" t="s">
        <v>28</v>
      </c>
      <c r="E48" s="86"/>
      <c r="F48" s="99" t="s">
        <v>1437</v>
      </c>
      <c r="G48" s="99" t="s">
        <v>177</v>
      </c>
      <c r="H48" s="96">
        <v>2308.9999999999995</v>
      </c>
      <c r="I48" s="98">
        <v>4107</v>
      </c>
      <c r="J48" s="86"/>
      <c r="K48" s="96">
        <v>406.97512999999998</v>
      </c>
      <c r="L48" s="97">
        <v>5.6043689320388335E-4</v>
      </c>
      <c r="M48" s="97">
        <v>3.5060329544263323E-3</v>
      </c>
      <c r="N48" s="97">
        <f>K48/'סכום נכסי הקרן'!$C$42</f>
        <v>6.5527099822707533E-4</v>
      </c>
    </row>
    <row r="49" spans="2:14" s="137" customFormat="1">
      <c r="B49" s="89" t="s">
        <v>1500</v>
      </c>
      <c r="C49" s="86" t="s">
        <v>1501</v>
      </c>
      <c r="D49" s="99" t="s">
        <v>151</v>
      </c>
      <c r="E49" s="86"/>
      <c r="F49" s="99" t="s">
        <v>1437</v>
      </c>
      <c r="G49" s="99" t="s">
        <v>175</v>
      </c>
      <c r="H49" s="96">
        <v>1395</v>
      </c>
      <c r="I49" s="98">
        <v>11160</v>
      </c>
      <c r="J49" s="86"/>
      <c r="K49" s="96">
        <v>583.49613999999997</v>
      </c>
      <c r="L49" s="97">
        <v>2.6320754716981131E-4</v>
      </c>
      <c r="M49" s="97">
        <v>5.026736389568966E-3</v>
      </c>
      <c r="N49" s="97">
        <f>K49/'סכום נכסי הקרן'!$C$42</f>
        <v>9.3948762451269506E-4</v>
      </c>
    </row>
    <row r="50" spans="2:14" s="137" customFormat="1">
      <c r="B50" s="89" t="s">
        <v>1502</v>
      </c>
      <c r="C50" s="86" t="s">
        <v>1503</v>
      </c>
      <c r="D50" s="99" t="s">
        <v>151</v>
      </c>
      <c r="E50" s="86"/>
      <c r="F50" s="99" t="s">
        <v>1437</v>
      </c>
      <c r="G50" s="99" t="s">
        <v>177</v>
      </c>
      <c r="H50" s="96">
        <v>2875</v>
      </c>
      <c r="I50" s="98">
        <v>9345</v>
      </c>
      <c r="J50" s="86"/>
      <c r="K50" s="96">
        <v>1153.01881</v>
      </c>
      <c r="L50" s="97">
        <v>8.1043817305304628E-5</v>
      </c>
      <c r="M50" s="97">
        <v>9.9330933193225689E-3</v>
      </c>
      <c r="N50" s="97">
        <f>K50/'סכום נכסי הקרן'!$C$42</f>
        <v>1.8564765532559557E-3</v>
      </c>
    </row>
    <row r="51" spans="2:14" s="137" customFormat="1">
      <c r="B51" s="89" t="s">
        <v>1504</v>
      </c>
      <c r="C51" s="86" t="s">
        <v>1505</v>
      </c>
      <c r="D51" s="99" t="s">
        <v>1228</v>
      </c>
      <c r="E51" s="86"/>
      <c r="F51" s="99" t="s">
        <v>1437</v>
      </c>
      <c r="G51" s="99" t="s">
        <v>175</v>
      </c>
      <c r="H51" s="96">
        <v>67163.000000000015</v>
      </c>
      <c r="I51" s="98">
        <v>4715</v>
      </c>
      <c r="J51" s="86"/>
      <c r="K51" s="96">
        <v>11868.924460000002</v>
      </c>
      <c r="L51" s="97">
        <v>6.444348493571293E-5</v>
      </c>
      <c r="M51" s="97">
        <v>0.10224909883401663</v>
      </c>
      <c r="N51" s="97">
        <f>K51/'סכום נכסי הקרן'!$C$42</f>
        <v>1.9110165229963689E-2</v>
      </c>
    </row>
    <row r="52" spans="2:14" s="137" customFormat="1">
      <c r="B52" s="89" t="s">
        <v>1506</v>
      </c>
      <c r="C52" s="86" t="s">
        <v>1507</v>
      </c>
      <c r="D52" s="99" t="s">
        <v>1228</v>
      </c>
      <c r="E52" s="86"/>
      <c r="F52" s="99" t="s">
        <v>1437</v>
      </c>
      <c r="G52" s="99" t="s">
        <v>175</v>
      </c>
      <c r="H52" s="96">
        <v>3501</v>
      </c>
      <c r="I52" s="98">
        <v>16606</v>
      </c>
      <c r="J52" s="86"/>
      <c r="K52" s="96">
        <v>2178.9974700000002</v>
      </c>
      <c r="L52" s="97">
        <v>1.3953766440813073E-5</v>
      </c>
      <c r="M52" s="97">
        <v>1.8771753786113673E-2</v>
      </c>
      <c r="N52" s="97">
        <f>K52/'סכום נכסי הקרן'!$C$42</f>
        <v>3.5084056544221064E-3</v>
      </c>
    </row>
    <row r="53" spans="2:14" s="137" customFormat="1">
      <c r="B53" s="89" t="s">
        <v>1508</v>
      </c>
      <c r="C53" s="86" t="s">
        <v>1509</v>
      </c>
      <c r="D53" s="99" t="s">
        <v>1228</v>
      </c>
      <c r="E53" s="86"/>
      <c r="F53" s="99" t="s">
        <v>1437</v>
      </c>
      <c r="G53" s="99" t="s">
        <v>175</v>
      </c>
      <c r="H53" s="96">
        <v>24754</v>
      </c>
      <c r="I53" s="98">
        <v>2303</v>
      </c>
      <c r="J53" s="96">
        <v>33.512519999999995</v>
      </c>
      <c r="K53" s="96">
        <v>2170.1896699999998</v>
      </c>
      <c r="L53" s="97">
        <v>2.1157264957264959E-3</v>
      </c>
      <c r="M53" s="97">
        <v>1.8695875839822462E-2</v>
      </c>
      <c r="N53" s="97">
        <f>K53/'סכום נכסי הקרן'!$C$42</f>
        <v>3.4942242082531849E-3</v>
      </c>
    </row>
    <row r="54" spans="2:14" s="137" customFormat="1">
      <c r="B54" s="89" t="s">
        <v>1510</v>
      </c>
      <c r="C54" s="86" t="s">
        <v>1511</v>
      </c>
      <c r="D54" s="99" t="s">
        <v>1228</v>
      </c>
      <c r="E54" s="86"/>
      <c r="F54" s="99" t="s">
        <v>1437</v>
      </c>
      <c r="G54" s="99" t="s">
        <v>175</v>
      </c>
      <c r="H54" s="96">
        <v>863</v>
      </c>
      <c r="I54" s="98">
        <v>3004</v>
      </c>
      <c r="J54" s="86"/>
      <c r="K54" s="96">
        <v>97.16510000000001</v>
      </c>
      <c r="L54" s="97">
        <v>3.281368821292776E-5</v>
      </c>
      <c r="M54" s="97">
        <v>8.3706353904261933E-4</v>
      </c>
      <c r="N54" s="97">
        <f>K54/'סכום נכסי הקרן'!$C$42</f>
        <v>1.564456090224324E-4</v>
      </c>
    </row>
    <row r="55" spans="2:14" s="137" customFormat="1">
      <c r="B55" s="89" t="s">
        <v>1512</v>
      </c>
      <c r="C55" s="86" t="s">
        <v>1513</v>
      </c>
      <c r="D55" s="99" t="s">
        <v>1228</v>
      </c>
      <c r="E55" s="86"/>
      <c r="F55" s="99" t="s">
        <v>1437</v>
      </c>
      <c r="G55" s="99" t="s">
        <v>175</v>
      </c>
      <c r="H55" s="96">
        <v>889</v>
      </c>
      <c r="I55" s="98">
        <v>19981</v>
      </c>
      <c r="J55" s="86"/>
      <c r="K55" s="96">
        <v>665.76131999999996</v>
      </c>
      <c r="L55" s="97">
        <v>6.6842105263157899E-5</v>
      </c>
      <c r="M55" s="97">
        <v>5.7354392336022471E-3</v>
      </c>
      <c r="N55" s="97">
        <f>K55/'סכום נכסי הקרן'!$C$42</f>
        <v>1.0719428598434881E-3</v>
      </c>
    </row>
    <row r="56" spans="2:14" s="137" customFormat="1">
      <c r="B56" s="89" t="s">
        <v>1514</v>
      </c>
      <c r="C56" s="86" t="s">
        <v>1515</v>
      </c>
      <c r="D56" s="99" t="s">
        <v>1228</v>
      </c>
      <c r="E56" s="86"/>
      <c r="F56" s="99" t="s">
        <v>1437</v>
      </c>
      <c r="G56" s="99" t="s">
        <v>175</v>
      </c>
      <c r="H56" s="96">
        <v>398</v>
      </c>
      <c r="I56" s="98">
        <v>16501</v>
      </c>
      <c r="J56" s="86"/>
      <c r="K56" s="96">
        <v>246.14607999999998</v>
      </c>
      <c r="L56" s="97">
        <v>1.1371428571428572E-4</v>
      </c>
      <c r="M56" s="97">
        <v>2.1205135264232493E-3</v>
      </c>
      <c r="N56" s="97">
        <f>K56/'סכום נכסי הקרן'!$C$42</f>
        <v>3.9632000990154245E-4</v>
      </c>
    </row>
    <row r="57" spans="2:14" s="137" customFormat="1">
      <c r="B57" s="89" t="s">
        <v>1516</v>
      </c>
      <c r="C57" s="86" t="s">
        <v>1517</v>
      </c>
      <c r="D57" s="99" t="s">
        <v>28</v>
      </c>
      <c r="E57" s="86"/>
      <c r="F57" s="99" t="s">
        <v>1437</v>
      </c>
      <c r="G57" s="99" t="s">
        <v>177</v>
      </c>
      <c r="H57" s="96">
        <v>6042.9999999999991</v>
      </c>
      <c r="I57" s="98">
        <v>2576</v>
      </c>
      <c r="J57" s="86"/>
      <c r="K57" s="96">
        <v>668.06342000000018</v>
      </c>
      <c r="L57" s="97">
        <v>5.2547826086956511E-4</v>
      </c>
      <c r="M57" s="97">
        <v>5.7552714982037362E-3</v>
      </c>
      <c r="N57" s="97">
        <f>K57/'סכום נכסי הקרן'!$C$42</f>
        <v>1.0756494729847351E-3</v>
      </c>
    </row>
    <row r="58" spans="2:14" s="137" customFormat="1">
      <c r="B58" s="89" t="s">
        <v>1518</v>
      </c>
      <c r="C58" s="86" t="s">
        <v>1519</v>
      </c>
      <c r="D58" s="99" t="s">
        <v>28</v>
      </c>
      <c r="E58" s="86"/>
      <c r="F58" s="99" t="s">
        <v>1437</v>
      </c>
      <c r="G58" s="99" t="s">
        <v>177</v>
      </c>
      <c r="H58" s="96">
        <v>746</v>
      </c>
      <c r="I58" s="98">
        <v>5171</v>
      </c>
      <c r="J58" s="86"/>
      <c r="K58" s="96">
        <v>165.5513</v>
      </c>
      <c r="L58" s="97">
        <v>8.6744186046511633E-5</v>
      </c>
      <c r="M58" s="97">
        <v>1.4262009411929425E-3</v>
      </c>
      <c r="N58" s="97">
        <f>K58/'סכום נכסי הקרן'!$C$42</f>
        <v>2.6655428701205899E-4</v>
      </c>
    </row>
    <row r="59" spans="2:14" s="137" customFormat="1">
      <c r="B59" s="89" t="s">
        <v>1520</v>
      </c>
      <c r="C59" s="86" t="s">
        <v>1521</v>
      </c>
      <c r="D59" s="99" t="s">
        <v>135</v>
      </c>
      <c r="E59" s="86"/>
      <c r="F59" s="99" t="s">
        <v>1437</v>
      </c>
      <c r="G59" s="99" t="s">
        <v>178</v>
      </c>
      <c r="H59" s="96">
        <v>48928</v>
      </c>
      <c r="I59" s="98">
        <v>665.4</v>
      </c>
      <c r="J59" s="86"/>
      <c r="K59" s="96">
        <v>1560.5724299999999</v>
      </c>
      <c r="L59" s="97">
        <v>5.9359395149698063E-5</v>
      </c>
      <c r="M59" s="97">
        <v>1.3444109882953243E-2</v>
      </c>
      <c r="N59" s="97">
        <f>K59/'סכום נכסי הקרן'!$C$42</f>
        <v>2.5126789787173298E-3</v>
      </c>
    </row>
    <row r="60" spans="2:14" s="137" customFormat="1">
      <c r="B60" s="89" t="s">
        <v>1522</v>
      </c>
      <c r="C60" s="86" t="s">
        <v>1523</v>
      </c>
      <c r="D60" s="99" t="s">
        <v>135</v>
      </c>
      <c r="E60" s="86"/>
      <c r="F60" s="99" t="s">
        <v>1437</v>
      </c>
      <c r="G60" s="99" t="s">
        <v>175</v>
      </c>
      <c r="H60" s="96">
        <v>1434</v>
      </c>
      <c r="I60" s="98">
        <v>6159</v>
      </c>
      <c r="J60" s="86"/>
      <c r="K60" s="96">
        <v>331.02358000000009</v>
      </c>
      <c r="L60" s="97">
        <v>2.4100840336134454E-4</v>
      </c>
      <c r="M60" s="97">
        <v>2.8517211363067361E-3</v>
      </c>
      <c r="N60" s="97">
        <f>K60/'סכום נכסי הקרן'!$C$42</f>
        <v>5.3298134385582768E-4</v>
      </c>
    </row>
    <row r="61" spans="2:14" s="137" customFormat="1">
      <c r="B61" s="89" t="s">
        <v>1524</v>
      </c>
      <c r="C61" s="86" t="s">
        <v>1525</v>
      </c>
      <c r="D61" s="99" t="s">
        <v>1224</v>
      </c>
      <c r="E61" s="86"/>
      <c r="F61" s="99" t="s">
        <v>1437</v>
      </c>
      <c r="G61" s="99" t="s">
        <v>175</v>
      </c>
      <c r="H61" s="96">
        <v>1174</v>
      </c>
      <c r="I61" s="98">
        <v>9643</v>
      </c>
      <c r="J61" s="86"/>
      <c r="K61" s="96">
        <v>424.30665999999997</v>
      </c>
      <c r="L61" s="97">
        <v>1.525666016894087E-5</v>
      </c>
      <c r="M61" s="97">
        <v>3.655341624296721E-3</v>
      </c>
      <c r="N61" s="97">
        <f>K61/'סכום נכסי הקרן'!$C$42</f>
        <v>6.8317650921960818E-4</v>
      </c>
    </row>
    <row r="62" spans="2:14" s="137" customFormat="1">
      <c r="B62" s="89" t="s">
        <v>1526</v>
      </c>
      <c r="C62" s="86" t="s">
        <v>1527</v>
      </c>
      <c r="D62" s="99" t="s">
        <v>135</v>
      </c>
      <c r="E62" s="86"/>
      <c r="F62" s="99" t="s">
        <v>1437</v>
      </c>
      <c r="G62" s="99" t="s">
        <v>175</v>
      </c>
      <c r="H62" s="96">
        <v>27581</v>
      </c>
      <c r="I62" s="98">
        <v>623.75</v>
      </c>
      <c r="J62" s="86"/>
      <c r="K62" s="96">
        <v>644.79276000000004</v>
      </c>
      <c r="L62" s="97">
        <v>1.5301525658807213E-4</v>
      </c>
      <c r="M62" s="97">
        <v>5.5547980667406118E-3</v>
      </c>
      <c r="N62" s="97">
        <f>K62/'סכום נכסי הקרן'!$C$42</f>
        <v>1.0381813637968271E-3</v>
      </c>
    </row>
    <row r="63" spans="2:14" s="137" customFormat="1">
      <c r="B63" s="89" t="s">
        <v>1528</v>
      </c>
      <c r="C63" s="86" t="s">
        <v>1529</v>
      </c>
      <c r="D63" s="99" t="s">
        <v>1228</v>
      </c>
      <c r="E63" s="86"/>
      <c r="F63" s="99" t="s">
        <v>1437</v>
      </c>
      <c r="G63" s="99" t="s">
        <v>175</v>
      </c>
      <c r="H63" s="96">
        <v>505</v>
      </c>
      <c r="I63" s="98">
        <v>17352.5</v>
      </c>
      <c r="J63" s="86"/>
      <c r="K63" s="96">
        <v>328.43771999999996</v>
      </c>
      <c r="L63" s="97">
        <v>5.1530612244897957E-5</v>
      </c>
      <c r="M63" s="97">
        <v>2.829444319599206E-3</v>
      </c>
      <c r="N63" s="97">
        <f>K63/'סכום נכסי הקרן'!$C$42</f>
        <v>5.2881784850053275E-4</v>
      </c>
    </row>
    <row r="64" spans="2:14" s="137" customFormat="1">
      <c r="B64" s="89" t="s">
        <v>1530</v>
      </c>
      <c r="C64" s="86" t="s">
        <v>1531</v>
      </c>
      <c r="D64" s="99" t="s">
        <v>1228</v>
      </c>
      <c r="E64" s="86"/>
      <c r="F64" s="99" t="s">
        <v>1437</v>
      </c>
      <c r="G64" s="99" t="s">
        <v>175</v>
      </c>
      <c r="H64" s="96">
        <v>1019</v>
      </c>
      <c r="I64" s="98">
        <v>17286</v>
      </c>
      <c r="J64" s="86"/>
      <c r="K64" s="96">
        <v>660.18898999999999</v>
      </c>
      <c r="L64" s="97">
        <v>3.9419729206963248E-5</v>
      </c>
      <c r="M64" s="97">
        <v>5.687434401923863E-3</v>
      </c>
      <c r="N64" s="97">
        <f>K64/'סכום נכסי הקרן'!$C$42</f>
        <v>1.0629708466358243E-3</v>
      </c>
    </row>
    <row r="65" spans="2:14" s="137" customFormat="1">
      <c r="B65" s="89" t="s">
        <v>1532</v>
      </c>
      <c r="C65" s="86" t="s">
        <v>1533</v>
      </c>
      <c r="D65" s="99" t="s">
        <v>28</v>
      </c>
      <c r="E65" s="86"/>
      <c r="F65" s="99" t="s">
        <v>1437</v>
      </c>
      <c r="G65" s="99" t="s">
        <v>177</v>
      </c>
      <c r="H65" s="96">
        <v>331</v>
      </c>
      <c r="I65" s="98">
        <v>4532.5</v>
      </c>
      <c r="J65" s="86"/>
      <c r="K65" s="96">
        <v>64.385079999999988</v>
      </c>
      <c r="L65" s="97">
        <v>1.4711111111111112E-4</v>
      </c>
      <c r="M65" s="97">
        <v>5.5466832150990585E-4</v>
      </c>
      <c r="N65" s="97">
        <f>K65/'סכום נכסי הקרן'!$C$42</f>
        <v>1.0366647132106106E-4</v>
      </c>
    </row>
    <row r="66" spans="2:14" s="137" customFormat="1">
      <c r="B66" s="89" t="s">
        <v>1534</v>
      </c>
      <c r="C66" s="86" t="s">
        <v>1535</v>
      </c>
      <c r="D66" s="99" t="s">
        <v>1224</v>
      </c>
      <c r="E66" s="86"/>
      <c r="F66" s="99" t="s">
        <v>1437</v>
      </c>
      <c r="G66" s="99" t="s">
        <v>175</v>
      </c>
      <c r="H66" s="96">
        <v>2846</v>
      </c>
      <c r="I66" s="98">
        <v>3750</v>
      </c>
      <c r="J66" s="86"/>
      <c r="K66" s="96">
        <v>400.00529999999998</v>
      </c>
      <c r="L66" s="97">
        <v>6.8743961352657002E-5</v>
      </c>
      <c r="M66" s="97">
        <v>3.4459888586931375E-3</v>
      </c>
      <c r="N66" s="97">
        <f>K66/'סכום נכסי הקרן'!$C$42</f>
        <v>6.4404886909703971E-4</v>
      </c>
    </row>
    <row r="67" spans="2:14" s="137" customFormat="1">
      <c r="B67" s="89" t="s">
        <v>1536</v>
      </c>
      <c r="C67" s="86" t="s">
        <v>1537</v>
      </c>
      <c r="D67" s="99" t="s">
        <v>28</v>
      </c>
      <c r="E67" s="86"/>
      <c r="F67" s="99" t="s">
        <v>1437</v>
      </c>
      <c r="G67" s="99" t="s">
        <v>177</v>
      </c>
      <c r="H67" s="96">
        <v>239</v>
      </c>
      <c r="I67" s="98">
        <v>16046</v>
      </c>
      <c r="J67" s="86"/>
      <c r="K67" s="96">
        <v>164.58260000000001</v>
      </c>
      <c r="L67" s="97">
        <v>8.8339222614840988E-4</v>
      </c>
      <c r="M67" s="97">
        <v>1.4178557282484739E-3</v>
      </c>
      <c r="N67" s="97">
        <f>K67/'סכום נכסי הקרן'!$C$42</f>
        <v>2.6499458232941028E-4</v>
      </c>
    </row>
    <row r="68" spans="2:14" s="137" customFormat="1">
      <c r="B68" s="89" t="s">
        <v>1538</v>
      </c>
      <c r="C68" s="86" t="s">
        <v>1539</v>
      </c>
      <c r="D68" s="99" t="s">
        <v>28</v>
      </c>
      <c r="E68" s="86"/>
      <c r="F68" s="99" t="s">
        <v>1437</v>
      </c>
      <c r="G68" s="99" t="s">
        <v>177</v>
      </c>
      <c r="H68" s="96">
        <v>1771.9999999999993</v>
      </c>
      <c r="I68" s="98">
        <v>4086.5</v>
      </c>
      <c r="J68" s="86"/>
      <c r="K68" s="96">
        <v>310.76668999999998</v>
      </c>
      <c r="L68" s="97">
        <v>2.4288785434623957E-4</v>
      </c>
      <c r="M68" s="97">
        <v>2.6772109054378633E-3</v>
      </c>
      <c r="N68" s="97">
        <f>K68/'סכום נכסי הקרן'!$C$42</f>
        <v>5.0036570827319119E-4</v>
      </c>
    </row>
    <row r="69" spans="2:14" s="137" customFormat="1">
      <c r="B69" s="89" t="s">
        <v>1540</v>
      </c>
      <c r="C69" s="86" t="s">
        <v>1541</v>
      </c>
      <c r="D69" s="99" t="s">
        <v>28</v>
      </c>
      <c r="E69" s="86"/>
      <c r="F69" s="99" t="s">
        <v>1437</v>
      </c>
      <c r="G69" s="99" t="s">
        <v>177</v>
      </c>
      <c r="H69" s="96">
        <v>3628.9999999999995</v>
      </c>
      <c r="I69" s="98">
        <v>4913</v>
      </c>
      <c r="J69" s="86"/>
      <c r="K69" s="96">
        <v>765.16124999999988</v>
      </c>
      <c r="L69" s="97">
        <v>7.99255760521919E-4</v>
      </c>
      <c r="M69" s="97">
        <v>6.5917555157487019E-3</v>
      </c>
      <c r="N69" s="97">
        <f>K69/'סכום נכסי הקרן'!$C$42</f>
        <v>1.2319867705237336E-3</v>
      </c>
    </row>
    <row r="70" spans="2:14" s="137" customFormat="1">
      <c r="B70" s="89" t="s">
        <v>1542</v>
      </c>
      <c r="C70" s="86" t="s">
        <v>1543</v>
      </c>
      <c r="D70" s="99" t="s">
        <v>1228</v>
      </c>
      <c r="E70" s="86"/>
      <c r="F70" s="99" t="s">
        <v>1437</v>
      </c>
      <c r="G70" s="99" t="s">
        <v>175</v>
      </c>
      <c r="H70" s="96">
        <v>2150</v>
      </c>
      <c r="I70" s="98">
        <v>8728</v>
      </c>
      <c r="J70" s="86"/>
      <c r="K70" s="96">
        <v>703.31968999999992</v>
      </c>
      <c r="L70" s="97">
        <v>2.3833444352842727E-4</v>
      </c>
      <c r="M70" s="97">
        <v>6.0589992578586119E-3</v>
      </c>
      <c r="N70" s="97">
        <f>K70/'סכום נכסי הקרן'!$C$42</f>
        <v>1.132415622888448E-3</v>
      </c>
    </row>
    <row r="71" spans="2:14" s="137" customFormat="1">
      <c r="B71" s="89" t="s">
        <v>1544</v>
      </c>
      <c r="C71" s="86" t="s">
        <v>1545</v>
      </c>
      <c r="D71" s="99" t="s">
        <v>1228</v>
      </c>
      <c r="E71" s="86"/>
      <c r="F71" s="99" t="s">
        <v>1437</v>
      </c>
      <c r="G71" s="99" t="s">
        <v>175</v>
      </c>
      <c r="H71" s="96">
        <v>3598.9999999999995</v>
      </c>
      <c r="I71" s="98">
        <v>2583</v>
      </c>
      <c r="J71" s="96">
        <v>0.23605000000000001</v>
      </c>
      <c r="K71" s="96">
        <v>348.65825999999993</v>
      </c>
      <c r="L71" s="97">
        <v>4.4931335830212232E-5</v>
      </c>
      <c r="M71" s="97">
        <v>3.0036414003797827E-3</v>
      </c>
      <c r="N71" s="97">
        <f>K71/'סכום נכסי הקרן'!$C$42</f>
        <v>5.6137495691767488E-4</v>
      </c>
    </row>
    <row r="72" spans="2:14" s="137" customFormat="1">
      <c r="B72" s="89" t="s">
        <v>1546</v>
      </c>
      <c r="C72" s="86" t="s">
        <v>1547</v>
      </c>
      <c r="D72" s="99" t="s">
        <v>135</v>
      </c>
      <c r="E72" s="86"/>
      <c r="F72" s="99" t="s">
        <v>1437</v>
      </c>
      <c r="G72" s="99" t="s">
        <v>175</v>
      </c>
      <c r="H72" s="96">
        <v>681</v>
      </c>
      <c r="I72" s="98">
        <v>30648</v>
      </c>
      <c r="J72" s="86"/>
      <c r="K72" s="96">
        <v>782.25586999999996</v>
      </c>
      <c r="L72" s="97">
        <v>1.3481144214589726E-3</v>
      </c>
      <c r="M72" s="97">
        <v>6.739023239610344E-3</v>
      </c>
      <c r="N72" s="97">
        <f>K72/'סכום נכסי הקרן'!$C$42</f>
        <v>1.2595108325265214E-3</v>
      </c>
    </row>
    <row r="73" spans="2:14" s="137" customFormat="1">
      <c r="B73" s="89" t="s">
        <v>1548</v>
      </c>
      <c r="C73" s="86" t="s">
        <v>1549</v>
      </c>
      <c r="D73" s="99" t="s">
        <v>135</v>
      </c>
      <c r="E73" s="86"/>
      <c r="F73" s="99" t="s">
        <v>1437</v>
      </c>
      <c r="G73" s="99" t="s">
        <v>175</v>
      </c>
      <c r="H73" s="96">
        <v>2582</v>
      </c>
      <c r="I73" s="98">
        <v>45006</v>
      </c>
      <c r="J73" s="86"/>
      <c r="K73" s="96">
        <v>4355.38184</v>
      </c>
      <c r="L73" s="97">
        <v>3.1417800654176531E-4</v>
      </c>
      <c r="M73" s="97">
        <v>3.7520996086787897E-2</v>
      </c>
      <c r="N73" s="97">
        <f>K73/'סכום נכסי הקרן'!$C$42</f>
        <v>7.0126039543420655E-3</v>
      </c>
    </row>
    <row r="74" spans="2:14" s="137" customFormat="1">
      <c r="B74" s="89" t="s">
        <v>1550</v>
      </c>
      <c r="C74" s="86" t="s">
        <v>1551</v>
      </c>
      <c r="D74" s="99" t="s">
        <v>1228</v>
      </c>
      <c r="E74" s="86"/>
      <c r="F74" s="99" t="s">
        <v>1437</v>
      </c>
      <c r="G74" s="99" t="s">
        <v>175</v>
      </c>
      <c r="H74" s="96">
        <v>6457</v>
      </c>
      <c r="I74" s="98">
        <v>4679</v>
      </c>
      <c r="J74" s="86"/>
      <c r="K74" s="96">
        <v>1132.3571100000001</v>
      </c>
      <c r="L74" s="97">
        <v>1.0232544356146424E-4</v>
      </c>
      <c r="M74" s="97">
        <v>9.7550957077867737E-3</v>
      </c>
      <c r="N74" s="97">
        <f>K74/'סכום נכסי הקרן'!$C$42</f>
        <v>1.8232091327527219E-3</v>
      </c>
    </row>
    <row r="75" spans="2:14" s="137" customFormat="1">
      <c r="B75" s="89" t="s">
        <v>1552</v>
      </c>
      <c r="C75" s="86" t="s">
        <v>1553</v>
      </c>
      <c r="D75" s="99" t="s">
        <v>1228</v>
      </c>
      <c r="E75" s="86"/>
      <c r="F75" s="99" t="s">
        <v>1437</v>
      </c>
      <c r="G75" s="99" t="s">
        <v>175</v>
      </c>
      <c r="H75" s="96">
        <v>1058</v>
      </c>
      <c r="I75" s="98">
        <v>3252</v>
      </c>
      <c r="J75" s="86"/>
      <c r="K75" s="96">
        <v>128.95428999999999</v>
      </c>
      <c r="L75" s="97">
        <v>6.53085774730099E-5</v>
      </c>
      <c r="M75" s="97">
        <v>1.1109228968233268E-3</v>
      </c>
      <c r="N75" s="97">
        <f>K75/'סכום נכסי הקרן'!$C$42</f>
        <v>2.0762941050958997E-4</v>
      </c>
    </row>
    <row r="76" spans="2:14" s="137" customFormat="1">
      <c r="B76" s="89" t="s">
        <v>1554</v>
      </c>
      <c r="C76" s="86" t="s">
        <v>1555</v>
      </c>
      <c r="D76" s="99" t="s">
        <v>1228</v>
      </c>
      <c r="E76" s="86"/>
      <c r="F76" s="99" t="s">
        <v>1437</v>
      </c>
      <c r="G76" s="99" t="s">
        <v>175</v>
      </c>
      <c r="H76" s="96">
        <v>608</v>
      </c>
      <c r="I76" s="98">
        <v>7175</v>
      </c>
      <c r="J76" s="86"/>
      <c r="K76" s="96">
        <v>163.50274999999999</v>
      </c>
      <c r="L76" s="97">
        <v>1.1968503937007874E-5</v>
      </c>
      <c r="M76" s="97">
        <v>1.4085529738373202E-3</v>
      </c>
      <c r="N76" s="97">
        <f>K76/'סכום נכסי הקרן'!$C$42</f>
        <v>2.6325591493851709E-4</v>
      </c>
    </row>
    <row r="77" spans="2:14" s="137" customFormat="1">
      <c r="B77" s="89" t="s">
        <v>1556</v>
      </c>
      <c r="C77" s="86" t="s">
        <v>1557</v>
      </c>
      <c r="D77" s="99" t="s">
        <v>28</v>
      </c>
      <c r="E77" s="86"/>
      <c r="F77" s="99" t="s">
        <v>1437</v>
      </c>
      <c r="G77" s="99" t="s">
        <v>177</v>
      </c>
      <c r="H77" s="96">
        <v>1247</v>
      </c>
      <c r="I77" s="98">
        <v>8200</v>
      </c>
      <c r="J77" s="86"/>
      <c r="K77" s="96">
        <v>438.83327000000003</v>
      </c>
      <c r="L77" s="97">
        <v>8.8541759119552677E-4</v>
      </c>
      <c r="M77" s="97">
        <v>3.7804863066661309E-3</v>
      </c>
      <c r="N77" s="97">
        <f>K77/'סכום נכסי הקרן'!$C$42</f>
        <v>7.0656581616707558E-4</v>
      </c>
    </row>
    <row r="78" spans="2:14" s="137" customFormat="1">
      <c r="B78" s="89" t="s">
        <v>1558</v>
      </c>
      <c r="C78" s="86" t="s">
        <v>1559</v>
      </c>
      <c r="D78" s="99" t="s">
        <v>147</v>
      </c>
      <c r="E78" s="86"/>
      <c r="F78" s="99" t="s">
        <v>1437</v>
      </c>
      <c r="G78" s="99" t="s">
        <v>179</v>
      </c>
      <c r="H78" s="96">
        <v>2956</v>
      </c>
      <c r="I78" s="98">
        <v>7213</v>
      </c>
      <c r="J78" s="86"/>
      <c r="K78" s="96">
        <v>563.99969999999996</v>
      </c>
      <c r="L78" s="97">
        <v>7.0568809913361264E-5</v>
      </c>
      <c r="M78" s="97">
        <v>4.8587773274660915E-3</v>
      </c>
      <c r="N78" s="97">
        <f>K78/'סכום נכסי הקרן'!$C$42</f>
        <v>9.0809639011300521E-4</v>
      </c>
    </row>
    <row r="79" spans="2:14" s="137" customFormat="1">
      <c r="B79" s="89" t="s">
        <v>1560</v>
      </c>
      <c r="C79" s="86" t="s">
        <v>1561</v>
      </c>
      <c r="D79" s="99" t="s">
        <v>135</v>
      </c>
      <c r="E79" s="86"/>
      <c r="F79" s="99" t="s">
        <v>1437</v>
      </c>
      <c r="G79" s="99" t="s">
        <v>178</v>
      </c>
      <c r="H79" s="96">
        <v>3363</v>
      </c>
      <c r="I79" s="98">
        <v>2772.5</v>
      </c>
      <c r="J79" s="96">
        <v>3.35859</v>
      </c>
      <c r="K79" s="96">
        <v>450.29127</v>
      </c>
      <c r="L79" s="97">
        <v>1.3117529239452442E-4</v>
      </c>
      <c r="M79" s="97">
        <v>3.8791953496285763E-3</v>
      </c>
      <c r="N79" s="97">
        <f>K79/'סכום נכסי הקרן'!$C$42</f>
        <v>7.2501435157926598E-4</v>
      </c>
    </row>
    <row r="80" spans="2:14" s="137" customFormat="1">
      <c r="B80" s="89" t="s">
        <v>1562</v>
      </c>
      <c r="C80" s="86" t="s">
        <v>1563</v>
      </c>
      <c r="D80" s="99" t="s">
        <v>1228</v>
      </c>
      <c r="E80" s="86"/>
      <c r="F80" s="99" t="s">
        <v>1437</v>
      </c>
      <c r="G80" s="99" t="s">
        <v>175</v>
      </c>
      <c r="H80" s="96">
        <v>3394</v>
      </c>
      <c r="I80" s="98">
        <v>16683</v>
      </c>
      <c r="J80" s="86"/>
      <c r="K80" s="96">
        <v>2122.1963799999999</v>
      </c>
      <c r="L80" s="97">
        <v>3.2731788511215525E-5</v>
      </c>
      <c r="M80" s="97">
        <v>1.8282420461526155E-2</v>
      </c>
      <c r="N80" s="97">
        <f>K80/'סכום נכסי הקרן'!$C$42</f>
        <v>3.4169501717623029E-3</v>
      </c>
    </row>
    <row r="81" spans="2:14" s="137" customFormat="1">
      <c r="B81" s="89" t="s">
        <v>1564</v>
      </c>
      <c r="C81" s="86" t="s">
        <v>1565</v>
      </c>
      <c r="D81" s="99" t="s">
        <v>135</v>
      </c>
      <c r="E81" s="86"/>
      <c r="F81" s="99" t="s">
        <v>1437</v>
      </c>
      <c r="G81" s="99" t="s">
        <v>175</v>
      </c>
      <c r="H81" s="96">
        <v>1200</v>
      </c>
      <c r="I81" s="98">
        <v>4758.75</v>
      </c>
      <c r="J81" s="96">
        <v>0.96496000000000004</v>
      </c>
      <c r="K81" s="96">
        <v>214.99449999999999</v>
      </c>
      <c r="L81" s="97">
        <v>2.7535760244373265E-6</v>
      </c>
      <c r="M81" s="97">
        <v>1.852147088251835E-3</v>
      </c>
      <c r="N81" s="97">
        <f>K81/'סכום נכסי הקרן'!$C$42</f>
        <v>3.4616282481028004E-4</v>
      </c>
    </row>
    <row r="82" spans="2:14" s="137" customFormat="1">
      <c r="B82" s="89" t="s">
        <v>1566</v>
      </c>
      <c r="C82" s="86" t="s">
        <v>1567</v>
      </c>
      <c r="D82" s="99" t="s">
        <v>135</v>
      </c>
      <c r="E82" s="86"/>
      <c r="F82" s="99" t="s">
        <v>1437</v>
      </c>
      <c r="G82" s="99" t="s">
        <v>175</v>
      </c>
      <c r="H82" s="96">
        <v>11657</v>
      </c>
      <c r="I82" s="98">
        <v>1557.5</v>
      </c>
      <c r="J82" s="86"/>
      <c r="K82" s="96">
        <v>680.47855000000004</v>
      </c>
      <c r="L82" s="97">
        <v>1.7842164875868613E-4</v>
      </c>
      <c r="M82" s="97">
        <v>5.8622260802035911E-3</v>
      </c>
      <c r="N82" s="97">
        <f>K82/'סכום נכסי הקרן'!$C$42</f>
        <v>1.0956390842128678E-3</v>
      </c>
    </row>
    <row r="83" spans="2:14" s="137" customFormat="1">
      <c r="B83" s="85"/>
      <c r="C83" s="86"/>
      <c r="D83" s="86"/>
      <c r="E83" s="86"/>
      <c r="F83" s="86"/>
      <c r="G83" s="86"/>
      <c r="H83" s="96"/>
      <c r="I83" s="98"/>
      <c r="J83" s="86"/>
      <c r="K83" s="86"/>
      <c r="L83" s="86"/>
      <c r="M83" s="97"/>
      <c r="N83" s="86"/>
    </row>
    <row r="84" spans="2:14" s="137" customFormat="1">
      <c r="B84" s="104" t="s">
        <v>75</v>
      </c>
      <c r="C84" s="84"/>
      <c r="D84" s="84"/>
      <c r="E84" s="84"/>
      <c r="F84" s="84"/>
      <c r="G84" s="84"/>
      <c r="H84" s="93"/>
      <c r="I84" s="95"/>
      <c r="J84" s="84"/>
      <c r="K84" s="93">
        <v>49043.024059999989</v>
      </c>
      <c r="L84" s="84"/>
      <c r="M84" s="94">
        <v>0.42249868816083053</v>
      </c>
      <c r="N84" s="94">
        <f>K84/'סכום נכסי הקרן'!$C$42</f>
        <v>7.8964214181516848E-2</v>
      </c>
    </row>
    <row r="85" spans="2:14" s="137" customFormat="1">
      <c r="B85" s="89" t="s">
        <v>1568</v>
      </c>
      <c r="C85" s="86" t="s">
        <v>1569</v>
      </c>
      <c r="D85" s="99" t="s">
        <v>28</v>
      </c>
      <c r="E85" s="86"/>
      <c r="F85" s="99" t="s">
        <v>1447</v>
      </c>
      <c r="G85" s="99" t="s">
        <v>177</v>
      </c>
      <c r="H85" s="96">
        <v>4674</v>
      </c>
      <c r="I85" s="98">
        <v>18734</v>
      </c>
      <c r="J85" s="86"/>
      <c r="K85" s="96">
        <v>3757.8415199999999</v>
      </c>
      <c r="L85" s="97">
        <v>5.3886168063971666E-3</v>
      </c>
      <c r="M85" s="97">
        <v>3.2373271080794394E-2</v>
      </c>
      <c r="N85" s="97">
        <f>K85/'סכום נכסי הקרן'!$C$42</f>
        <v>6.0505037838296163E-3</v>
      </c>
    </row>
    <row r="86" spans="2:14" s="137" customFormat="1">
      <c r="B86" s="89" t="s">
        <v>1570</v>
      </c>
      <c r="C86" s="86" t="s">
        <v>1571</v>
      </c>
      <c r="D86" s="99" t="s">
        <v>135</v>
      </c>
      <c r="E86" s="86"/>
      <c r="F86" s="99" t="s">
        <v>1447</v>
      </c>
      <c r="G86" s="99" t="s">
        <v>175</v>
      </c>
      <c r="H86" s="96">
        <v>10067</v>
      </c>
      <c r="I86" s="98">
        <v>9465.5</v>
      </c>
      <c r="J86" s="86"/>
      <c r="K86" s="96">
        <v>3571.4387999999999</v>
      </c>
      <c r="L86" s="97">
        <v>2.4330723828762169E-3</v>
      </c>
      <c r="M86" s="97">
        <v>3.076743811720592E-2</v>
      </c>
      <c r="N86" s="97">
        <f>K86/'סכום נכסי הקרן'!$C$42</f>
        <v>5.7503766079831662E-3</v>
      </c>
    </row>
    <row r="87" spans="2:14" s="137" customFormat="1">
      <c r="B87" s="89" t="s">
        <v>1572</v>
      </c>
      <c r="C87" s="86" t="s">
        <v>1573</v>
      </c>
      <c r="D87" s="99" t="s">
        <v>135</v>
      </c>
      <c r="E87" s="86"/>
      <c r="F87" s="99" t="s">
        <v>1447</v>
      </c>
      <c r="G87" s="99" t="s">
        <v>175</v>
      </c>
      <c r="H87" s="96">
        <v>6917</v>
      </c>
      <c r="I87" s="98">
        <v>9675</v>
      </c>
      <c r="J87" s="86"/>
      <c r="K87" s="96">
        <v>2508.2356299999997</v>
      </c>
      <c r="L87" s="97">
        <v>2.6311077732098454E-4</v>
      </c>
      <c r="M87" s="97">
        <v>2.1608093782650287E-2</v>
      </c>
      <c r="N87" s="97">
        <f>K87/'סכום נכסי הקרן'!$C$42</f>
        <v>4.0385122920381326E-3</v>
      </c>
    </row>
    <row r="88" spans="2:14" s="137" customFormat="1">
      <c r="B88" s="89" t="s">
        <v>1574</v>
      </c>
      <c r="C88" s="86" t="s">
        <v>1575</v>
      </c>
      <c r="D88" s="99" t="s">
        <v>135</v>
      </c>
      <c r="E88" s="86"/>
      <c r="F88" s="99" t="s">
        <v>1447</v>
      </c>
      <c r="G88" s="99" t="s">
        <v>175</v>
      </c>
      <c r="H88" s="96">
        <v>12783</v>
      </c>
      <c r="I88" s="98">
        <v>10813</v>
      </c>
      <c r="J88" s="86"/>
      <c r="K88" s="96">
        <v>5180.5822600000001</v>
      </c>
      <c r="L88" s="97">
        <v>2.728953498529913E-4</v>
      </c>
      <c r="M88" s="97">
        <v>4.4629980526516316E-2</v>
      </c>
      <c r="N88" s="97">
        <f>K88/'סכום נכסי הקרן'!$C$42</f>
        <v>8.3412598428500486E-3</v>
      </c>
    </row>
    <row r="89" spans="2:14" s="137" customFormat="1">
      <c r="B89" s="89" t="s">
        <v>1576</v>
      </c>
      <c r="C89" s="86" t="s">
        <v>1577</v>
      </c>
      <c r="D89" s="99" t="s">
        <v>1228</v>
      </c>
      <c r="E89" s="86"/>
      <c r="F89" s="99" t="s">
        <v>1447</v>
      </c>
      <c r="G89" s="99" t="s">
        <v>175</v>
      </c>
      <c r="H89" s="96">
        <v>9834</v>
      </c>
      <c r="I89" s="98">
        <v>3359</v>
      </c>
      <c r="J89" s="86"/>
      <c r="K89" s="96">
        <v>1238.05458</v>
      </c>
      <c r="L89" s="97">
        <v>4.8798203559190313E-5</v>
      </c>
      <c r="M89" s="97">
        <v>1.0665664402781693E-2</v>
      </c>
      <c r="N89" s="97">
        <f>K89/'סכום נכסי הקרן'!$C$42</f>
        <v>1.9933927178700144E-3</v>
      </c>
    </row>
    <row r="90" spans="2:14" s="137" customFormat="1">
      <c r="B90" s="89" t="s">
        <v>1578</v>
      </c>
      <c r="C90" s="86" t="s">
        <v>1579</v>
      </c>
      <c r="D90" s="99" t="s">
        <v>135</v>
      </c>
      <c r="E90" s="86"/>
      <c r="F90" s="99" t="s">
        <v>1447</v>
      </c>
      <c r="G90" s="99" t="s">
        <v>175</v>
      </c>
      <c r="H90" s="96">
        <v>5403.0000000000009</v>
      </c>
      <c r="I90" s="98">
        <v>6880</v>
      </c>
      <c r="J90" s="86"/>
      <c r="K90" s="96">
        <v>1393.23055</v>
      </c>
      <c r="L90" s="97">
        <v>1.1544498325417424E-4</v>
      </c>
      <c r="M90" s="97">
        <v>1.2002483349322903E-2</v>
      </c>
      <c r="N90" s="97">
        <f>K90/'סכום נכסי הקרן'!$C$42</f>
        <v>2.2432416773451418E-3</v>
      </c>
    </row>
    <row r="91" spans="2:14" s="137" customFormat="1">
      <c r="B91" s="89" t="s">
        <v>1580</v>
      </c>
      <c r="C91" s="86" t="s">
        <v>1581</v>
      </c>
      <c r="D91" s="99" t="s">
        <v>1228</v>
      </c>
      <c r="E91" s="86"/>
      <c r="F91" s="99" t="s">
        <v>1447</v>
      </c>
      <c r="G91" s="99" t="s">
        <v>175</v>
      </c>
      <c r="H91" s="96">
        <v>61082</v>
      </c>
      <c r="I91" s="98">
        <v>3304</v>
      </c>
      <c r="J91" s="86"/>
      <c r="K91" s="96">
        <v>7564.0235000000002</v>
      </c>
      <c r="L91" s="97">
        <v>5.0356111907336708E-4</v>
      </c>
      <c r="M91" s="97">
        <v>6.5162988360136911E-2</v>
      </c>
      <c r="N91" s="97">
        <f>K91/'סכום נכסי הקרן'!$C$42</f>
        <v>1.2178840582858359E-2</v>
      </c>
    </row>
    <row r="92" spans="2:14" s="137" customFormat="1">
      <c r="B92" s="89" t="s">
        <v>1582</v>
      </c>
      <c r="C92" s="86" t="s">
        <v>1583</v>
      </c>
      <c r="D92" s="99" t="s">
        <v>1228</v>
      </c>
      <c r="E92" s="86"/>
      <c r="F92" s="99" t="s">
        <v>1447</v>
      </c>
      <c r="G92" s="99" t="s">
        <v>175</v>
      </c>
      <c r="H92" s="96">
        <v>81575</v>
      </c>
      <c r="I92" s="98">
        <v>7794</v>
      </c>
      <c r="J92" s="86"/>
      <c r="K92" s="96">
        <v>23829.61722</v>
      </c>
      <c r="L92" s="97">
        <v>3.1405067453157097E-4</v>
      </c>
      <c r="M92" s="97">
        <v>0.2052887685414222</v>
      </c>
      <c r="N92" s="97">
        <f>K92/'סכום נכסי הקרן'!$C$42</f>
        <v>3.8368086676742394E-2</v>
      </c>
    </row>
    <row r="93" spans="2:14" s="137" customFormat="1">
      <c r="B93" s="139"/>
      <c r="C93" s="139"/>
    </row>
    <row r="94" spans="2:14" s="137" customFormat="1">
      <c r="B94" s="139"/>
      <c r="C94" s="139"/>
    </row>
    <row r="95" spans="2:14" s="137" customFormat="1">
      <c r="B95" s="139"/>
      <c r="C95" s="139"/>
    </row>
    <row r="96" spans="2:14" s="137" customFormat="1">
      <c r="B96" s="140" t="s">
        <v>265</v>
      </c>
      <c r="C96" s="139"/>
    </row>
    <row r="97" spans="2:7" s="137" customFormat="1">
      <c r="B97" s="140" t="s">
        <v>123</v>
      </c>
      <c r="C97" s="139"/>
    </row>
    <row r="98" spans="2:7" s="137" customFormat="1">
      <c r="B98" s="140" t="s">
        <v>248</v>
      </c>
      <c r="C98" s="139"/>
    </row>
    <row r="99" spans="2:7" s="137" customFormat="1">
      <c r="B99" s="140" t="s">
        <v>256</v>
      </c>
      <c r="C99" s="139"/>
    </row>
    <row r="100" spans="2:7" s="137" customFormat="1">
      <c r="B100" s="140" t="s">
        <v>263</v>
      </c>
      <c r="C100" s="139"/>
    </row>
    <row r="101" spans="2:7" s="137" customFormat="1">
      <c r="B101" s="139"/>
      <c r="C101" s="139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95 B97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191</v>
      </c>
      <c r="C1" s="80" t="s" vm="1">
        <v>266</v>
      </c>
    </row>
    <row r="2" spans="2:65">
      <c r="B2" s="58" t="s">
        <v>190</v>
      </c>
      <c r="C2" s="80" t="s">
        <v>267</v>
      </c>
    </row>
    <row r="3" spans="2:65">
      <c r="B3" s="58" t="s">
        <v>192</v>
      </c>
      <c r="C3" s="80" t="s">
        <v>268</v>
      </c>
    </row>
    <row r="4" spans="2:65">
      <c r="B4" s="58" t="s">
        <v>193</v>
      </c>
      <c r="C4" s="80">
        <v>2145</v>
      </c>
    </row>
    <row r="6" spans="2:65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78.75">
      <c r="B8" s="23" t="s">
        <v>126</v>
      </c>
      <c r="C8" s="31" t="s">
        <v>48</v>
      </c>
      <c r="D8" s="31" t="s">
        <v>131</v>
      </c>
      <c r="E8" s="31" t="s">
        <v>128</v>
      </c>
      <c r="F8" s="31" t="s">
        <v>70</v>
      </c>
      <c r="G8" s="31" t="s">
        <v>15</v>
      </c>
      <c r="H8" s="31" t="s">
        <v>71</v>
      </c>
      <c r="I8" s="31" t="s">
        <v>111</v>
      </c>
      <c r="J8" s="31" t="s">
        <v>250</v>
      </c>
      <c r="K8" s="31" t="s">
        <v>249</v>
      </c>
      <c r="L8" s="31" t="s">
        <v>67</v>
      </c>
      <c r="M8" s="31" t="s">
        <v>64</v>
      </c>
      <c r="N8" s="31" t="s">
        <v>194</v>
      </c>
      <c r="O8" s="21" t="s">
        <v>196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257</v>
      </c>
      <c r="K9" s="33"/>
      <c r="L9" s="33" t="s">
        <v>253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6" customFormat="1" ht="18" customHeight="1">
      <c r="B11" s="123" t="s">
        <v>32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28732.455479999902</v>
      </c>
      <c r="M11" s="84"/>
      <c r="N11" s="94">
        <v>1</v>
      </c>
      <c r="O11" s="94">
        <f>L11/'סכום נכסי הקרן'!$C$42</f>
        <v>4.6262150672191041E-2</v>
      </c>
      <c r="P11" s="142"/>
      <c r="BG11" s="138"/>
      <c r="BH11" s="143"/>
      <c r="BI11" s="138"/>
      <c r="BM11" s="138"/>
    </row>
    <row r="12" spans="2:65" s="136" customFormat="1" ht="18" customHeight="1">
      <c r="B12" s="83" t="s">
        <v>244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28732.455479999899</v>
      </c>
      <c r="M12" s="84"/>
      <c r="N12" s="94">
        <v>0.99999999999999989</v>
      </c>
      <c r="O12" s="94">
        <f>L12/'סכום נכסי הקרן'!$C$42</f>
        <v>4.6262150672191034E-2</v>
      </c>
      <c r="P12" s="142"/>
      <c r="BG12" s="138"/>
      <c r="BH12" s="143"/>
      <c r="BI12" s="138"/>
      <c r="BM12" s="138"/>
    </row>
    <row r="13" spans="2:65" s="137" customFormat="1">
      <c r="B13" s="104" t="s">
        <v>56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16757.883109999999</v>
      </c>
      <c r="M13" s="84"/>
      <c r="N13" s="94">
        <v>0.58323880886772217</v>
      </c>
      <c r="O13" s="94">
        <f>L13/'סכום נכסי הקרן'!$C$42</f>
        <v>2.6981881653707795E-2</v>
      </c>
      <c r="BH13" s="143"/>
    </row>
    <row r="14" spans="2:65" s="137" customFormat="1" ht="20.25">
      <c r="B14" s="89" t="s">
        <v>1584</v>
      </c>
      <c r="C14" s="86" t="s">
        <v>1585</v>
      </c>
      <c r="D14" s="99" t="s">
        <v>28</v>
      </c>
      <c r="E14" s="86"/>
      <c r="F14" s="99" t="s">
        <v>1447</v>
      </c>
      <c r="G14" s="86" t="s">
        <v>1586</v>
      </c>
      <c r="H14" s="86" t="s">
        <v>1587</v>
      </c>
      <c r="I14" s="99" t="s">
        <v>175</v>
      </c>
      <c r="J14" s="96">
        <v>19964.66</v>
      </c>
      <c r="K14" s="98">
        <v>10892</v>
      </c>
      <c r="L14" s="96">
        <v>8150.2174800000003</v>
      </c>
      <c r="M14" s="97">
        <v>3.3585014324542016E-3</v>
      </c>
      <c r="N14" s="97">
        <v>0.28365892659864056</v>
      </c>
      <c r="O14" s="97">
        <f>L14/'סכום נכסי הקרן'!$C$42</f>
        <v>1.3122672001818289E-2</v>
      </c>
      <c r="BH14" s="136"/>
    </row>
    <row r="15" spans="2:65" s="137" customFormat="1">
      <c r="B15" s="89" t="s">
        <v>1588</v>
      </c>
      <c r="C15" s="86" t="s">
        <v>1589</v>
      </c>
      <c r="D15" s="99" t="s">
        <v>28</v>
      </c>
      <c r="E15" s="86"/>
      <c r="F15" s="99" t="s">
        <v>1447</v>
      </c>
      <c r="G15" s="86" t="s">
        <v>1590</v>
      </c>
      <c r="H15" s="86" t="s">
        <v>1587</v>
      </c>
      <c r="I15" s="99" t="s">
        <v>177</v>
      </c>
      <c r="J15" s="96">
        <v>3682.01</v>
      </c>
      <c r="K15" s="98">
        <v>24094</v>
      </c>
      <c r="L15" s="96">
        <v>3807.26809</v>
      </c>
      <c r="M15" s="97">
        <v>2.971248912735811E-4</v>
      </c>
      <c r="N15" s="97">
        <v>0.13250757815147976</v>
      </c>
      <c r="O15" s="97">
        <f>L15/'סכום נכסי הקרן'!$C$42</f>
        <v>6.1300855456508868E-3</v>
      </c>
    </row>
    <row r="16" spans="2:65" s="137" customFormat="1">
      <c r="B16" s="89" t="s">
        <v>1591</v>
      </c>
      <c r="C16" s="86" t="s">
        <v>1592</v>
      </c>
      <c r="D16" s="99" t="s">
        <v>28</v>
      </c>
      <c r="E16" s="86"/>
      <c r="F16" s="99" t="s">
        <v>1447</v>
      </c>
      <c r="G16" s="86" t="s">
        <v>1593</v>
      </c>
      <c r="H16" s="86" t="s">
        <v>1587</v>
      </c>
      <c r="I16" s="99" t="s">
        <v>175</v>
      </c>
      <c r="J16" s="96">
        <v>2334</v>
      </c>
      <c r="K16" s="98">
        <v>28345.72</v>
      </c>
      <c r="L16" s="96">
        <v>2479.6359400000001</v>
      </c>
      <c r="M16" s="97">
        <v>1.7681714229436291E-4</v>
      </c>
      <c r="N16" s="97">
        <v>8.6300871212557029E-2</v>
      </c>
      <c r="O16" s="97">
        <f>L16/'סכום נכסי הקרן'!$C$42</f>
        <v>3.9924639071766679E-3</v>
      </c>
    </row>
    <row r="17" spans="2:15" s="137" customFormat="1">
      <c r="B17" s="89" t="s">
        <v>1594</v>
      </c>
      <c r="C17" s="86" t="s">
        <v>1595</v>
      </c>
      <c r="D17" s="99" t="s">
        <v>28</v>
      </c>
      <c r="E17" s="86"/>
      <c r="F17" s="99" t="s">
        <v>1447</v>
      </c>
      <c r="G17" s="86" t="s">
        <v>1593</v>
      </c>
      <c r="H17" s="86" t="s">
        <v>1587</v>
      </c>
      <c r="I17" s="99" t="s">
        <v>175</v>
      </c>
      <c r="J17" s="96">
        <v>40000</v>
      </c>
      <c r="K17" s="98">
        <v>1548</v>
      </c>
      <c r="L17" s="96">
        <v>2320.7616000000003</v>
      </c>
      <c r="M17" s="97">
        <v>2.428227676148467E-4</v>
      </c>
      <c r="N17" s="97">
        <v>8.0771432905044849E-2</v>
      </c>
      <c r="O17" s="97">
        <f>L17/'סכום נכסי הקרן'!$C$42</f>
        <v>3.7366601990619541E-3</v>
      </c>
    </row>
    <row r="18" spans="2:15" s="137" customFormat="1">
      <c r="B18" s="85"/>
      <c r="C18" s="86"/>
      <c r="D18" s="86"/>
      <c r="E18" s="86"/>
      <c r="F18" s="86"/>
      <c r="G18" s="86"/>
      <c r="H18" s="86"/>
      <c r="I18" s="86"/>
      <c r="J18" s="96"/>
      <c r="K18" s="98"/>
      <c r="L18" s="86"/>
      <c r="M18" s="86"/>
      <c r="N18" s="97"/>
      <c r="O18" s="86"/>
    </row>
    <row r="19" spans="2:15" s="137" customFormat="1">
      <c r="B19" s="104" t="s">
        <v>30</v>
      </c>
      <c r="C19" s="84"/>
      <c r="D19" s="84"/>
      <c r="E19" s="84"/>
      <c r="F19" s="84"/>
      <c r="G19" s="84"/>
      <c r="H19" s="84"/>
      <c r="I19" s="84"/>
      <c r="J19" s="93"/>
      <c r="K19" s="95"/>
      <c r="L19" s="93">
        <v>11974.5723699999</v>
      </c>
      <c r="M19" s="84"/>
      <c r="N19" s="94">
        <v>0.41676119113227772</v>
      </c>
      <c r="O19" s="94">
        <f>L19/'סכום נכסי הקרן'!$C$42</f>
        <v>1.9280269018483242E-2</v>
      </c>
    </row>
    <row r="20" spans="2:15" s="137" customFormat="1">
      <c r="B20" s="89" t="s">
        <v>1596</v>
      </c>
      <c r="C20" s="86" t="s">
        <v>1597</v>
      </c>
      <c r="D20" s="99" t="s">
        <v>28</v>
      </c>
      <c r="E20" s="86"/>
      <c r="F20" s="99" t="s">
        <v>1437</v>
      </c>
      <c r="G20" s="86" t="s">
        <v>1598</v>
      </c>
      <c r="H20" s="86" t="s">
        <v>1587</v>
      </c>
      <c r="I20" s="99" t="s">
        <v>177</v>
      </c>
      <c r="J20" s="96">
        <v>146</v>
      </c>
      <c r="K20" s="98">
        <v>145704</v>
      </c>
      <c r="L20" s="96">
        <v>912.94280000000003</v>
      </c>
      <c r="M20" s="97">
        <v>1.2232121154744704E-4</v>
      </c>
      <c r="N20" s="97">
        <v>3.1773922024711097E-2</v>
      </c>
      <c r="O20" s="97">
        <f>L20/'סכום נכסי הקרן'!$C$42</f>
        <v>1.4699299681536343E-3</v>
      </c>
    </row>
    <row r="21" spans="2:15" s="137" customFormat="1">
      <c r="B21" s="89" t="s">
        <v>1599</v>
      </c>
      <c r="C21" s="86" t="s">
        <v>1600</v>
      </c>
      <c r="D21" s="99" t="s">
        <v>149</v>
      </c>
      <c r="E21" s="86"/>
      <c r="F21" s="99" t="s">
        <v>1437</v>
      </c>
      <c r="G21" s="86" t="s">
        <v>1601</v>
      </c>
      <c r="H21" s="86"/>
      <c r="I21" s="99" t="s">
        <v>177</v>
      </c>
      <c r="J21" s="96">
        <v>2795</v>
      </c>
      <c r="K21" s="98">
        <v>2255</v>
      </c>
      <c r="L21" s="96">
        <v>270.48773999999997</v>
      </c>
      <c r="M21" s="97">
        <v>2.4390009751251552E-5</v>
      </c>
      <c r="N21" s="97">
        <v>9.4140140646274094E-3</v>
      </c>
      <c r="O21" s="97">
        <f>L21/'סכום נכסי הקרן'!$C$42</f>
        <v>4.3551253708791883E-4</v>
      </c>
    </row>
    <row r="22" spans="2:15" s="137" customFormat="1">
      <c r="B22" s="89" t="s">
        <v>1602</v>
      </c>
      <c r="C22" s="86" t="s">
        <v>1603</v>
      </c>
      <c r="D22" s="99" t="s">
        <v>28</v>
      </c>
      <c r="E22" s="86"/>
      <c r="F22" s="99" t="s">
        <v>1437</v>
      </c>
      <c r="G22" s="86" t="s">
        <v>1601</v>
      </c>
      <c r="H22" s="86"/>
      <c r="I22" s="99" t="s">
        <v>177</v>
      </c>
      <c r="J22" s="96">
        <v>621</v>
      </c>
      <c r="K22" s="98">
        <v>108148</v>
      </c>
      <c r="L22" s="96">
        <v>2882.23461</v>
      </c>
      <c r="M22" s="97">
        <v>4.4436414328272335E-4</v>
      </c>
      <c r="N22" s="97">
        <v>0.10031285394338353</v>
      </c>
      <c r="O22" s="97">
        <f>L22/'סכום נכסי הקרן'!$C$42</f>
        <v>4.6406883634863023E-3</v>
      </c>
    </row>
    <row r="23" spans="2:15" s="137" customFormat="1">
      <c r="B23" s="89" t="s">
        <v>1604</v>
      </c>
      <c r="C23" s="86" t="s">
        <v>1605</v>
      </c>
      <c r="D23" s="99" t="s">
        <v>149</v>
      </c>
      <c r="E23" s="86"/>
      <c r="F23" s="99" t="s">
        <v>1437</v>
      </c>
      <c r="G23" s="86" t="s">
        <v>1601</v>
      </c>
      <c r="H23" s="86"/>
      <c r="I23" s="99" t="s">
        <v>175</v>
      </c>
      <c r="J23" s="96">
        <v>4700.9999999999991</v>
      </c>
      <c r="K23" s="98">
        <v>1943</v>
      </c>
      <c r="L23" s="96">
        <v>342.34392999989984</v>
      </c>
      <c r="M23" s="97">
        <v>4.8026793483869807E-5</v>
      </c>
      <c r="N23" s="97">
        <v>1.1914885946249834E-2</v>
      </c>
      <c r="O23" s="97">
        <f>L23/'סכום נכסי הקרן'!$C$42</f>
        <v>5.5120824888738138E-4</v>
      </c>
    </row>
    <row r="24" spans="2:15" s="137" customFormat="1">
      <c r="B24" s="89" t="s">
        <v>1606</v>
      </c>
      <c r="C24" s="86" t="s">
        <v>1607</v>
      </c>
      <c r="D24" s="99" t="s">
        <v>28</v>
      </c>
      <c r="E24" s="86"/>
      <c r="F24" s="99" t="s">
        <v>1437</v>
      </c>
      <c r="G24" s="86" t="s">
        <v>1601</v>
      </c>
      <c r="H24" s="86"/>
      <c r="I24" s="99" t="s">
        <v>177</v>
      </c>
      <c r="J24" s="96">
        <v>238</v>
      </c>
      <c r="K24" s="98">
        <v>25290</v>
      </c>
      <c r="L24" s="96">
        <v>258.31226000000004</v>
      </c>
      <c r="M24" s="97">
        <v>4.1654434365527411E-5</v>
      </c>
      <c r="N24" s="97">
        <v>8.9902605149708176E-3</v>
      </c>
      <c r="O24" s="97">
        <f>L24/'סכום נכסי הקרן'!$C$42</f>
        <v>4.1590878652582986E-4</v>
      </c>
    </row>
    <row r="25" spans="2:15" s="137" customFormat="1">
      <c r="B25" s="89" t="s">
        <v>1608</v>
      </c>
      <c r="C25" s="86" t="s">
        <v>1609</v>
      </c>
      <c r="D25" s="99" t="s">
        <v>149</v>
      </c>
      <c r="E25" s="86"/>
      <c r="F25" s="99" t="s">
        <v>1437</v>
      </c>
      <c r="G25" s="86" t="s">
        <v>1601</v>
      </c>
      <c r="H25" s="86"/>
      <c r="I25" s="99" t="s">
        <v>175</v>
      </c>
      <c r="J25" s="96">
        <v>44872</v>
      </c>
      <c r="K25" s="98">
        <v>881.2</v>
      </c>
      <c r="L25" s="96">
        <v>1482.0043999999998</v>
      </c>
      <c r="M25" s="97">
        <v>4.1205684894419969E-5</v>
      </c>
      <c r="N25" s="97">
        <v>5.157945519245976E-2</v>
      </c>
      <c r="O25" s="97">
        <f>L25/'סכום נכסי הקרן'!$C$42</f>
        <v>2.3861765277030998E-3</v>
      </c>
    </row>
    <row r="26" spans="2:15" s="137" customFormat="1">
      <c r="B26" s="89" t="s">
        <v>1610</v>
      </c>
      <c r="C26" s="86" t="s">
        <v>1611</v>
      </c>
      <c r="D26" s="99" t="s">
        <v>28</v>
      </c>
      <c r="E26" s="86"/>
      <c r="F26" s="99" t="s">
        <v>1437</v>
      </c>
      <c r="G26" s="86" t="s">
        <v>1601</v>
      </c>
      <c r="H26" s="86"/>
      <c r="I26" s="99" t="s">
        <v>175</v>
      </c>
      <c r="J26" s="96">
        <v>54</v>
      </c>
      <c r="K26" s="98">
        <v>83447.66</v>
      </c>
      <c r="L26" s="96">
        <v>168.8914</v>
      </c>
      <c r="M26" s="97">
        <v>7.1480505570141104E-4</v>
      </c>
      <c r="N26" s="97">
        <v>5.8780705365596752E-3</v>
      </c>
      <c r="O26" s="97">
        <f>L26/'סכום נכסי הקרן'!$C$42</f>
        <v>2.7193218482409056E-4</v>
      </c>
    </row>
    <row r="27" spans="2:15" s="137" customFormat="1">
      <c r="B27" s="89" t="s">
        <v>1612</v>
      </c>
      <c r="C27" s="86" t="s">
        <v>1613</v>
      </c>
      <c r="D27" s="99" t="s">
        <v>28</v>
      </c>
      <c r="E27" s="86"/>
      <c r="F27" s="99" t="s">
        <v>1437</v>
      </c>
      <c r="G27" s="86" t="s">
        <v>1601</v>
      </c>
      <c r="H27" s="86"/>
      <c r="I27" s="99" t="s">
        <v>175</v>
      </c>
      <c r="J27" s="96">
        <v>9503.4</v>
      </c>
      <c r="K27" s="98">
        <v>1726</v>
      </c>
      <c r="L27" s="96">
        <v>614.77949000000001</v>
      </c>
      <c r="M27" s="97">
        <v>1.7320590771283505E-4</v>
      </c>
      <c r="N27" s="97">
        <v>2.1396691641197736E-2</v>
      </c>
      <c r="O27" s="97">
        <f>L27/'סכום נכסי הקרן'!$C$42</f>
        <v>9.8985697259150029E-4</v>
      </c>
    </row>
    <row r="28" spans="2:15" s="137" customFormat="1">
      <c r="B28" s="89" t="s">
        <v>1614</v>
      </c>
      <c r="C28" s="86" t="s">
        <v>1615</v>
      </c>
      <c r="D28" s="99" t="s">
        <v>28</v>
      </c>
      <c r="E28" s="86"/>
      <c r="F28" s="99" t="s">
        <v>1437</v>
      </c>
      <c r="G28" s="86" t="s">
        <v>1601</v>
      </c>
      <c r="H28" s="86"/>
      <c r="I28" s="99" t="s">
        <v>175</v>
      </c>
      <c r="J28" s="96">
        <v>7575.2599999999984</v>
      </c>
      <c r="K28" s="98">
        <v>2126.77</v>
      </c>
      <c r="L28" s="96">
        <v>603.83412999999985</v>
      </c>
      <c r="M28" s="97">
        <v>2.7218498144789249E-5</v>
      </c>
      <c r="N28" s="97">
        <v>2.1015751000478079E-2</v>
      </c>
      <c r="O28" s="97">
        <f>L28/'סכום נכסי הקרן'!$C$42</f>
        <v>9.722338392733666E-4</v>
      </c>
    </row>
    <row r="29" spans="2:15" s="137" customFormat="1">
      <c r="B29" s="89" t="s">
        <v>1616</v>
      </c>
      <c r="C29" s="86" t="s">
        <v>1617</v>
      </c>
      <c r="D29" s="99" t="s">
        <v>28</v>
      </c>
      <c r="E29" s="86"/>
      <c r="F29" s="99" t="s">
        <v>1437</v>
      </c>
      <c r="G29" s="86" t="s">
        <v>1601</v>
      </c>
      <c r="H29" s="86"/>
      <c r="I29" s="99" t="s">
        <v>185</v>
      </c>
      <c r="J29" s="96">
        <v>902</v>
      </c>
      <c r="K29" s="98">
        <v>8348</v>
      </c>
      <c r="L29" s="96">
        <v>256.86734999999999</v>
      </c>
      <c r="M29" s="97">
        <v>6.2577776415953859E-4</v>
      </c>
      <c r="N29" s="97">
        <v>8.9399720876205766E-3</v>
      </c>
      <c r="O29" s="97">
        <f>L29/'סכום נכסי הקרן'!$C$42</f>
        <v>4.135823357226854E-4</v>
      </c>
    </row>
    <row r="30" spans="2:15" s="137" customFormat="1">
      <c r="B30" s="89" t="s">
        <v>1618</v>
      </c>
      <c r="C30" s="86" t="s">
        <v>1619</v>
      </c>
      <c r="D30" s="99" t="s">
        <v>28</v>
      </c>
      <c r="E30" s="86"/>
      <c r="F30" s="99" t="s">
        <v>1437</v>
      </c>
      <c r="G30" s="86" t="s">
        <v>1601</v>
      </c>
      <c r="H30" s="86"/>
      <c r="I30" s="99" t="s">
        <v>185</v>
      </c>
      <c r="J30" s="96">
        <v>3532.82</v>
      </c>
      <c r="K30" s="98">
        <v>9238.5149999999994</v>
      </c>
      <c r="L30" s="96">
        <v>1113.3804700000001</v>
      </c>
      <c r="M30" s="97">
        <v>4.489161812811857E-4</v>
      </c>
      <c r="N30" s="97">
        <v>3.8749924132833069E-2</v>
      </c>
      <c r="O30" s="97">
        <f>L30/'סכום נכסי הקרן'!$C$42</f>
        <v>1.7926548287690953E-3</v>
      </c>
    </row>
    <row r="31" spans="2:15" s="137" customFormat="1">
      <c r="B31" s="89" t="s">
        <v>1620</v>
      </c>
      <c r="C31" s="86" t="s">
        <v>1621</v>
      </c>
      <c r="D31" s="99" t="s">
        <v>149</v>
      </c>
      <c r="E31" s="86"/>
      <c r="F31" s="99" t="s">
        <v>1437</v>
      </c>
      <c r="G31" s="86" t="s">
        <v>1601</v>
      </c>
      <c r="H31" s="86"/>
      <c r="I31" s="99" t="s">
        <v>175</v>
      </c>
      <c r="J31" s="96">
        <v>4753.0399999999991</v>
      </c>
      <c r="K31" s="98">
        <v>17224.810000000001</v>
      </c>
      <c r="L31" s="96">
        <v>3068.49379</v>
      </c>
      <c r="M31" s="97">
        <v>1.0166355002731785E-4</v>
      </c>
      <c r="N31" s="97">
        <v>0.10679539004718612</v>
      </c>
      <c r="O31" s="97">
        <f>L31/'סכום נכסי הקרן'!$C$42</f>
        <v>4.9405844254583357E-3</v>
      </c>
    </row>
    <row r="32" spans="2:15" s="137" customFormat="1">
      <c r="B32" s="85"/>
      <c r="C32" s="86"/>
      <c r="D32" s="86"/>
      <c r="E32" s="86"/>
      <c r="F32" s="86"/>
      <c r="G32" s="86"/>
      <c r="H32" s="86"/>
      <c r="I32" s="86"/>
      <c r="J32" s="96"/>
      <c r="K32" s="98"/>
      <c r="L32" s="86"/>
      <c r="M32" s="86"/>
      <c r="N32" s="97"/>
      <c r="O32" s="86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1" t="s">
        <v>265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1" t="s">
        <v>123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1" t="s">
        <v>248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1" t="s">
        <v>256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  <row r="127" spans="2:15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</row>
    <row r="128" spans="2:15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</row>
    <row r="129" spans="2:15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2:15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2:15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C5:C1048576 AG42:AG1048576 AH1:XFD1048576 AG1:AG37 B1:B34 B36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A93B9AE-F418-4715-B68D-32B2E957BD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