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סל'!$B$6:$N$42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2" i="58"/>
  <c r="J11" i="58" s="1"/>
  <c r="J10" i="58" s="1"/>
  <c r="Q165" i="61" l="1"/>
  <c r="Q13" i="61"/>
  <c r="Q12" i="61" s="1"/>
  <c r="Q11" i="61" s="1"/>
  <c r="S217" i="61" l="1"/>
  <c r="O217" i="61"/>
  <c r="S189" i="61"/>
  <c r="O189" i="61"/>
  <c r="S127" i="61"/>
  <c r="S126" i="61"/>
  <c r="S125" i="61"/>
  <c r="O127" i="61"/>
  <c r="O126" i="61"/>
  <c r="O125" i="61"/>
  <c r="S117" i="61"/>
  <c r="S116" i="61"/>
  <c r="O117" i="61"/>
  <c r="O116" i="61"/>
  <c r="S107" i="61"/>
  <c r="S106" i="61"/>
  <c r="O107" i="61"/>
  <c r="O106" i="61"/>
  <c r="S67" i="61"/>
  <c r="S66" i="61"/>
  <c r="O67" i="61"/>
  <c r="O66" i="61"/>
  <c r="C37" i="88"/>
  <c r="C31" i="88"/>
  <c r="C23" i="88" s="1"/>
  <c r="C22" i="88"/>
  <c r="C18" i="88"/>
  <c r="C17" i="88"/>
  <c r="C15" i="88"/>
  <c r="C13" i="88"/>
  <c r="C12" i="88" s="1"/>
  <c r="C11" i="88"/>
  <c r="C10" i="88" l="1"/>
  <c r="C42" i="88" s="1"/>
  <c r="D42" i="88" l="1"/>
  <c r="K12" i="81"/>
  <c r="K26" i="76"/>
  <c r="K21" i="76"/>
  <c r="K17" i="76"/>
  <c r="K13" i="76"/>
  <c r="Q13" i="68"/>
  <c r="O14" i="64"/>
  <c r="K11" i="81"/>
  <c r="K25" i="76"/>
  <c r="K20" i="76"/>
  <c r="K16" i="76"/>
  <c r="K12" i="76"/>
  <c r="Q12" i="68"/>
  <c r="O13" i="64"/>
  <c r="K10" i="81"/>
  <c r="K24" i="76"/>
  <c r="K19" i="76"/>
  <c r="K15" i="76"/>
  <c r="K11" i="76"/>
  <c r="Q11" i="68"/>
  <c r="O12" i="64"/>
  <c r="K27" i="76"/>
  <c r="K22" i="76"/>
  <c r="K18" i="76"/>
  <c r="K14" i="76"/>
  <c r="Q14" i="68"/>
  <c r="O15" i="64"/>
  <c r="O11" i="64"/>
  <c r="D31" i="88"/>
  <c r="N41" i="63"/>
  <c r="N40" i="63"/>
  <c r="N36" i="63"/>
  <c r="N32" i="63"/>
  <c r="N27" i="63"/>
  <c r="N23" i="63"/>
  <c r="N19" i="63"/>
  <c r="N15" i="63"/>
  <c r="N11" i="63"/>
  <c r="N39" i="63"/>
  <c r="N35" i="63"/>
  <c r="N31" i="63"/>
  <c r="N26" i="63"/>
  <c r="N22" i="63"/>
  <c r="N18" i="63"/>
  <c r="N14" i="63"/>
  <c r="N42" i="63"/>
  <c r="N38" i="63"/>
  <c r="N34" i="63"/>
  <c r="N29" i="63"/>
  <c r="N25" i="63"/>
  <c r="N21" i="63"/>
  <c r="N17" i="63"/>
  <c r="N13" i="63"/>
  <c r="N37" i="63"/>
  <c r="N33" i="63"/>
  <c r="N28" i="63"/>
  <c r="N24" i="63"/>
  <c r="N20" i="63"/>
  <c r="N16" i="63"/>
  <c r="N12" i="63"/>
  <c r="U253" i="61"/>
  <c r="U248" i="61"/>
  <c r="U244" i="61"/>
  <c r="U240" i="61"/>
  <c r="U236" i="61"/>
  <c r="U232" i="61"/>
  <c r="U228" i="61"/>
  <c r="U224" i="61"/>
  <c r="U220" i="61"/>
  <c r="U216" i="61"/>
  <c r="U212" i="61"/>
  <c r="U208" i="61"/>
  <c r="U204" i="61"/>
  <c r="U200" i="61"/>
  <c r="U196" i="61"/>
  <c r="U192" i="61"/>
  <c r="U188" i="61"/>
  <c r="U184" i="61"/>
  <c r="U180" i="61"/>
  <c r="U176" i="61"/>
  <c r="U172" i="61"/>
  <c r="U168" i="61"/>
  <c r="U163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41" i="59"/>
  <c r="R37" i="59"/>
  <c r="R33" i="59"/>
  <c r="R29" i="59"/>
  <c r="R24" i="59"/>
  <c r="R20" i="59"/>
  <c r="R16" i="59"/>
  <c r="R12" i="59"/>
  <c r="L21" i="58"/>
  <c r="L16" i="58"/>
  <c r="L12" i="58"/>
  <c r="D13" i="88"/>
  <c r="U237" i="61"/>
  <c r="U221" i="61"/>
  <c r="U209" i="61"/>
  <c r="U201" i="61"/>
  <c r="U256" i="61"/>
  <c r="U252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2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4" i="59"/>
  <c r="R40" i="59"/>
  <c r="R36" i="59"/>
  <c r="R32" i="59"/>
  <c r="R28" i="59"/>
  <c r="R23" i="59"/>
  <c r="R19" i="59"/>
  <c r="R15" i="59"/>
  <c r="R11" i="59"/>
  <c r="L20" i="58"/>
  <c r="L15" i="58"/>
  <c r="L11" i="58"/>
  <c r="D37" i="88"/>
  <c r="D11" i="88"/>
  <c r="U254" i="61"/>
  <c r="U249" i="61"/>
  <c r="U245" i="61"/>
  <c r="U241" i="61"/>
  <c r="U233" i="61"/>
  <c r="U229" i="61"/>
  <c r="U225" i="61"/>
  <c r="U217" i="61"/>
  <c r="U213" i="61"/>
  <c r="U205" i="61"/>
  <c r="U255" i="61"/>
  <c r="U250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3" i="59"/>
  <c r="R39" i="59"/>
  <c r="R35" i="59"/>
  <c r="R31" i="59"/>
  <c r="R27" i="59"/>
  <c r="R22" i="59"/>
  <c r="R18" i="59"/>
  <c r="R14" i="59"/>
  <c r="L23" i="58"/>
  <c r="L19" i="58"/>
  <c r="L14" i="58"/>
  <c r="L10" i="58"/>
  <c r="D18" i="88"/>
  <c r="U185" i="61"/>
  <c r="U169" i="61"/>
  <c r="U152" i="61"/>
  <c r="U136" i="61"/>
  <c r="U120" i="61"/>
  <c r="U104" i="61"/>
  <c r="U88" i="61"/>
  <c r="U72" i="61"/>
  <c r="U56" i="61"/>
  <c r="U40" i="61"/>
  <c r="U24" i="61"/>
  <c r="R42" i="59"/>
  <c r="R25" i="59"/>
  <c r="L22" i="58"/>
  <c r="U96" i="61"/>
  <c r="U48" i="61"/>
  <c r="U16" i="61"/>
  <c r="R17" i="59"/>
  <c r="U189" i="61"/>
  <c r="U156" i="61"/>
  <c r="U140" i="61"/>
  <c r="U92" i="61"/>
  <c r="U60" i="61"/>
  <c r="U12" i="61"/>
  <c r="U197" i="61"/>
  <c r="U181" i="61"/>
  <c r="U165" i="61"/>
  <c r="U148" i="61"/>
  <c r="U132" i="61"/>
  <c r="U116" i="61"/>
  <c r="U100" i="61"/>
  <c r="U84" i="61"/>
  <c r="U68" i="61"/>
  <c r="U52" i="61"/>
  <c r="U36" i="61"/>
  <c r="U20" i="61"/>
  <c r="R38" i="59"/>
  <c r="R21" i="59"/>
  <c r="L17" i="58"/>
  <c r="D17" i="88"/>
  <c r="U64" i="61"/>
  <c r="R34" i="59"/>
  <c r="U108" i="61"/>
  <c r="U76" i="61"/>
  <c r="U28" i="61"/>
  <c r="R13" i="59"/>
  <c r="U193" i="61"/>
  <c r="U177" i="61"/>
  <c r="U160" i="61"/>
  <c r="U144" i="61"/>
  <c r="U128" i="61"/>
  <c r="U112" i="61"/>
  <c r="U80" i="61"/>
  <c r="U32" i="61"/>
  <c r="L13" i="58"/>
  <c r="U173" i="61"/>
  <c r="U124" i="61"/>
  <c r="U44" i="61"/>
  <c r="R30" i="59"/>
  <c r="D12" i="88"/>
  <c r="D23" i="88"/>
  <c r="D22" i="88"/>
  <c r="D15" i="88"/>
  <c r="D38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1231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3" si="30">
        <n x="1" s="1"/>
        <n x="28"/>
        <n x="29"/>
      </t>
    </mdx>
    <mdx n="0" f="v">
      <t c="3" si="30">
        <n x="1" s="1"/>
        <n x="31"/>
        <n x="29"/>
      </t>
    </mdx>
    <mdx n="0" f="v">
      <t c="3" si="30">
        <n x="1" s="1"/>
        <n x="32"/>
        <n x="29"/>
      </t>
    </mdx>
    <mdx n="0" f="v">
      <t c="3" si="30">
        <n x="1" s="1"/>
        <n x="33"/>
        <n x="29"/>
      </t>
    </mdx>
    <mdx n="0" f="v">
      <t c="3" si="30">
        <n x="1" s="1"/>
        <n x="34"/>
        <n x="29"/>
      </t>
    </mdx>
    <mdx n="0" f="v">
      <t c="3" si="30">
        <n x="1" s="1"/>
        <n x="35"/>
        <n x="29"/>
      </t>
    </mdx>
    <mdx n="0" f="v">
      <t c="3" si="30">
        <n x="1" s="1"/>
        <n x="36"/>
        <n x="29"/>
      </t>
    </mdx>
    <mdx n="0" f="v">
      <t c="3" si="30">
        <n x="1" s="1"/>
        <n x="37"/>
        <n x="29"/>
      </t>
    </mdx>
    <mdx n="0" f="v">
      <t c="3" si="30">
        <n x="1" s="1"/>
        <n x="38"/>
        <n x="29"/>
      </t>
    </mdx>
    <mdx n="0" f="v">
      <t c="3" si="30">
        <n x="1" s="1"/>
        <n x="39"/>
        <n x="29"/>
      </t>
    </mdx>
    <mdx n="0" f="v">
      <t c="3" si="30">
        <n x="1" s="1"/>
        <n x="40"/>
        <n x="29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<sst xmlns="http://schemas.openxmlformats.org/spreadsheetml/2006/main" count="4344" uniqueCount="984">
  <si>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</si>
  <si>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</si>
  <si>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</si>
  <si>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</si>
  <si>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</si>
  <si>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</si>
  <si>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</si>
  <si>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</si>
  <si>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</si>
  <si>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</si>
  <si>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</si>
  <si>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</si>
  <si>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</si>
  <si>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</si>
  <si>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</si>
  <si>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</si>
  <si>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</si>
  <si>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</si>
  <si>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</si>
  <si>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</si>
  <si>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</si>
  <si>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</si>
  <si>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</si>
  <si>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</si>
  <si>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</si>
  <si>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</si>
  <si>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</si>
  <si>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</si>
  <si>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</si>
  <si>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</si>
  <si>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</si>
  <si>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</si>
  <si>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</si>
  <si>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</si>
  <si>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</si>
  <si>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</si>
  <si>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</si>
  <si>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</si>
  <si>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</si>
  <si>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</si>
  <si>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</si>
  <si>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</si>
  <si>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</si>
  <si>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</si>
  <si>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</si>
  <si>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</si>
  <si>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</si>
  <si>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</si>
  <si>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</si>
  <si>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</si>
  <si>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</si>
  <si>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</si>
  <si>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</si>
  <si>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</si>
  <si>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</si>
  <si>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</si>
  <si>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</si>
  <si>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</si>
  <si>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</si>
  <si>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</si>
  <si>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</si>
  <si>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</si>
  <si>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</si>
  <si>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</si>
  <si>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</si>
  <si>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</si>
  <si>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</si>
  <si>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</si>
  <si>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</si>
  <si>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</si>
  <si>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</si>
  <si>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</si>
  <si>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</si>
  <si>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</si>
  <si>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</si>
  <si>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</si>
  <si>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</si>
  <si>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</si>
  <si>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</si>
  <si>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</si>
  <si>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</si>
  <si>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</si>
  <si>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</si>
  <si>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</si>
  <si>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</si>
  <si>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</si>
  <si>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</si>
  <si>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</si>
  <si>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</si>
  <si>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</si>
  <si>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</si>
  <si>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</si>
  <si>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</si>
  <si>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</si>
  <si>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</si>
  <si>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</si>
  <si>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</si>
  <si>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</si>
  <si>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</si>
  <si>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</si>
  <si>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</si>
  <si>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</si>
  <si>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</si>
  <si>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</si>
  <si>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</si>
  <si>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</si>
  <si>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</si>
  <si>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</si>
  <si>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</si>
  <si>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</si>
  <si>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</si>
  <si>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</si>
  <si>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</si>
  <si>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</si>
  <si>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</si>
  <si>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</si>
  <si>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</si>
  <si>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</si>
  <si>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</si>
  <si>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</si>
  <si>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</si>
  <si>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</si>
  <si>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</si>
  <si>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</si>
  <si>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</si>
  <si>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</si>
  <si>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</si>
  <si>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</si>
  <si>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</si>
  <si>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</si>
  <si>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</si>
  <si>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</si>
  <si>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</si>
  <si>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</si>
  <si>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</si>
  <si>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</si>
  <si>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</si>
  <si>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</si>
  <si>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</si>
  <si>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</si>
  <si>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</si>
  <si>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</si>
  <si>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</si>
  <si>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</si>
  <si>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</si>
  <si>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</si>
  <si>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</si>
  <si>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</si>
  <si>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</si>
  <si>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</si>
  <si>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</si>
  <si>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</si>
  <si>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</si>
  <si>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</si>
  <si>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</si>
  <si>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</si>
  <si>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</si>
  <si>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</si>
  <si>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</si>
  <si>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</si>
  <si>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</si>
  <si>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</si>
  <si>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</si>
  <si>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</si>
  <si>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</si>
  <si>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</si>
  <si>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</si>
  <si>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</si>
  <si>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</si>
  <si>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</si>
  <si>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</si>
  <si>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</si>
  <si>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</si>
  <si>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</si>
  <si>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</si>
  <si>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</si>
  <si>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</si>
  <si>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</si>
  <si>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</si>
  <si>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</si>
  <si>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</si>
  <si>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</si>
  <si>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</si>
  <si>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</si>
  <si>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</si>
  <si>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</si>
  <si>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</si>
  <si>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</si>
  <si>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</si>
  <si>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</si>
  <si>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</si>
  <si>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</si>
  <si>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</si>
  <si>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</si>
  <si>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</si>
  <si>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</si>
  <si>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</si>
  <si>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</si>
  <si>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</si>
  <si>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</si>
  <si>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</si>
  <si>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</si>
  <si>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</si>
  <si>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</si>
  <si>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</si>
  <si>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</si>
  <si>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</si>
  <si>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</si>
  <si>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</si>
  <si>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</si>
  <si>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</si>
  <si>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</si>
  <si>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</si>
  <si>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</si>
  <si>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</si>
  <si>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</si>
  <si>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</si>
  <si>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</si>
  <si>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</si>
  <si>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</si>
  <si>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</si>
  <si>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</si>
  <si>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</si>
  <si>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</si>
  <si>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</si>
  <si>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</si>
  <si>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</si>
  <si>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</si>
  <si>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</si>
  <si>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</si>
  <si>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</si>
  <si>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</si>
  <si>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</si>
  <si>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</si>
  <si>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</si>
  <si>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</si>
  <si>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</si>
  <si>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</si>
  <si>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</si>
  <si>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</si>
  <si>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</si>
  <si>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</si>
  <si>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</si>
  <si>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</si>
  <si>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</si>
  <si>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</si>
  <si>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</si>
  <si>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</si>
  <si>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</si>
  <si>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</si>
  <si>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</si>
  <si>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</si>
  <si>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</si>
  <si>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</si>
  <si>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</si>
  <si>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</si>
  <si>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</si>
  <si>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</si>
  <si>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</si>
  <si>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</si>
  <si>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</si>
  <si>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</si>
  <si>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</si>
  <si>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</si>
  <si>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</si>
  <si>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</si>
  <si>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</si>
  <si>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</si>
  <si>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</si>
  <si>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</si>
  <si>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</si>
  <si>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</si>
  <si>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</si>
  <si>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</si>
  <si>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</si>
  <si>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</si>
  <si>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</si>
  <si>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</si>
  <si>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</si>
  <si>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</si>
  <si>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</si>
  <si>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</si>
  <si>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</si>
  <si>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</si>
  <si>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</si>
  <si>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</si>
  <si>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</si>
  <si>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</si>
  <si>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</si>
  <si>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</si>
  <si>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</si>
  <si>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</si>
  <si>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</si>
  <si>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</si>
  <si>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</si>
  <si>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</si>
  <si>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</si>
  <si>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</si>
  <si>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</si>
  <si>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</si>
  <si>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</si>
  <si>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</si>
  <si>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</si>
  <si>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</si>
  <si>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</si>
  <si>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</si>
  <si>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</si>
  <si>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</si>
  <si>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</si>
  <si>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</si>
  <si>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</si>
  <si>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</si>
  <si>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</si>
  <si>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</si>
  <si>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</si>
  <si>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</si>
  <si>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</si>
  <si>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</si>
  <si>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</si>
  <si>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</si>
  <si>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</si>
  <si>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</si>
  <si>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</si>
  <si>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</si>
  <si>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</si>
  <si>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</si>
  <si>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</si>
  <si>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</si>
  <si>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</si>
  <si>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</si>
  <si>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</si>
  <si>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</si>
  <si>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</si>
  <si>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</si>
  <si>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</si>
  <si>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</si>
  <si>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</si>
  <si>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</si>
  <si>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</si>
  <si>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</si>
  <si>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</si>
  <si>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</si>
  <si>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</si>
  <si>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</si>
  <si>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</si>
  <si>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</si>
  <si>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</si>
  <si>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</si>
  <si>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</si>
  <si>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</si>
  <si>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</si>
  <si>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</si>
  <si>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</si>
  <si>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</si>
  <si>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</si>
  <si>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</si>
  <si>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</si>
  <si>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</si>
  <si>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</si>
  <si>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</si>
  <si>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</si>
  <si>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</si>
  <si>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</si>
  <si>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</si>
  <si>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</si>
  <si>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</si>
  <si>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</si>
  <si>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</si>
  <si>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</si>
  <si>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</si>
  <si>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</si>
  <si>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</si>
  <si>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</si>
  <si>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</si>
  <si>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</si>
  <si>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</si>
  <si>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</si>
  <si>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</si>
  <si>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</si>
  <si>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</si>
  <si>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</si>
  <si>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</si>
  <si>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</si>
  <si>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</si>
  <si>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</si>
  <si>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</si>
  <si>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</si>
  <si>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</si>
  <si>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</si>
  <si>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</si>
  <si>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</si>
  <si>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</si>
  <si>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</si>
  <si>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</si>
  <si>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</si>
  <si>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</si>
  <si>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</si>
  <si>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</si>
  <si>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</si>
  <si>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</si>
  <si>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</si>
  <si>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</si>
  <si>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</si>
  <si>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</si>
  <si>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</si>
  <si>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</si>
  <si>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</si>
  <si>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</si>
  <si>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</si>
  <si>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</si>
  <si>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</si>
  <si>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</si>
  <si>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</si>
  <si>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</si>
  <si>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</si>
  <si>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</si>
  <si>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</si>
  <si>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</si>
  <si>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</si>
  <si>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</si>
  <si>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</si>
  <si>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</si>
  <si>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</si>
  <si>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</si>
  <si>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</si>
  <si>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</si>
  <si>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</si>
  <si>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</si>
  <si>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</si>
  <si>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</si>
  <si>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</si>
  <si>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</si>
  <si>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</si>
  <si>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</si>
  <si>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</si>
  <si>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</si>
  <si>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</si>
  <si>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</si>
  <si>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</si>
  <si>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</si>
  <si>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</si>
  <si>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</si>
  <si>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</si>
  <si>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</si>
  <si>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</si>
  <si>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</si>
  <si>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</si>
  <si>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</si>
  <si>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</si>
  <si>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</si>
  <si>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</si>
  <si>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</si>
  <si>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</si>
  <si>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</si>
  <si>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</si>
  <si>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</si>
  <si>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</si>
  <si>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</si>
  <si>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</si>
  <si>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</si>
  <si>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</si>
  <si>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</si>
  <si>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</si>
  <si>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</si>
  <si>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</si>
  <si>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</si>
  <si>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</si>
  <si>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</si>
  <si>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</si>
  <si>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</si>
  <si>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</si>
  <si>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</si>
  <si>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</si>
  <si>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</si>
  <si>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</si>
  <si>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</si>
  <si>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</si>
  <si>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</si>
  <si>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</si>
  <si>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</si>
  <si>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</si>
  <si>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</si>
  <si>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</si>
  <si>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</si>
  <si>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</si>
  <si>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</si>
  <si>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</si>
  <si>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</si>
  <si>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</si>
  <si>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</si>
  <si>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</si>
  <si>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</si>
  <si>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</si>
  <si>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</si>
  <si>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</si>
  <si>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</si>
  <si>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</si>
  <si>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</si>
  <si>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</si>
  <si>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</si>
  <si>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</si>
  <si>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</si>
  <si>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</si>
  <si>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</si>
  <si>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</si>
  <si>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</si>
  <si>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</si>
  <si>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</si>
  <si>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</si>
  <si>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</si>
  <si>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</si>
  <si>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</si>
  <si>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</si>
  <si>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</si>
  <si>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</si>
  <si>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</si>
  <si>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</si>
  <si>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</si>
  <si>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</si>
  <si>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</si>
  <si>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</si>
  <si>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</si>
  <si>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</si>
  <si>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</si>
  <si>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</si>
  <si>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</si>
  <si>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</si>
  <si>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</si>
  <si>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</si>
  <si>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</si>
  <si>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</si>
  <si>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</si>
  <si>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</si>
  <si>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</si>
  <si>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</si>
  <si>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</si>
  <si>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</si>
  <si>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</si>
  <si>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</si>
  <si>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</si>
  <si>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</si>
  <si>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</si>
  <si>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</si>
  <si>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</si>
  <si>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</si>
  <si>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</si>
  <si>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</si>
  <si>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</si>
  <si>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</si>
  <si>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</si>
  <si>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</si>
  <si>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</si>
  <si>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</si>
  <si>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</si>
  <si>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</si>
  <si>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</si>
  <si>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</si>
  <si>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</si>
  <si>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</si>
  <si>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</si>
  <si>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</si>
  <si>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</si>
  <si>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</si>
  <si>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</si>
  <si>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</si>
  <si>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</si>
  <si>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</si>
  <si>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</si>
  <si>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</si>
  <si>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</si>
  <si>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</si>
  <si>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</si>
  <si>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</si>
  <si>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</si>
  <si>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</si>
  <si>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</si>
  <si>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</si>
  <si>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</si>
  <si>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</si>
  <si>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</si>
  <si>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</si>
  <si>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</si>
  <si>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</si>
  <si>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</si>
  <si>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</si>
  <si>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</si>
  <si>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</si>
  <si>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</si>
  <si>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</si>
  <si>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</si>
  <si>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</si>
  <si>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</si>
  <si>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</si>
  <si>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</si>
  <si>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</si>
  <si>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</si>
  <si>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</si>
  <si>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</si>
  <si>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</si>
  <si>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</si>
  <si>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</si>
  <si>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</si>
  <si>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</si>
  <si>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</si>
  <si>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</si>
  <si>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</si>
  <si>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</si>
  <si>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</si>
  <si>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</si>
  <si>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</si>
  <si>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</si>
  <si>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</si>
  <si>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</si>
  <si>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</si>
  <si>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</si>
  <si>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</si>
  <si>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</si>
  <si>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</si>
  <si>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</si>
  <si>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</si>
  <si>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</si>
  <si>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</si>
  <si>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</si>
  <si>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</si>
  <si>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</si>
  <si>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</si>
  <si>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</si>
  <si>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</si>
  <si>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</si>
  <si>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</si>
  <si>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</si>
  <si>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</si>
  <si>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</si>
  <si>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</si>
  <si>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</si>
  <si>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</si>
  <si>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</si>
  <si>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</si>
  <si>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</si>
  <si>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</si>
  <si>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</si>
  <si>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</si>
  <si>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</si>
  <si>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</si>
  <si>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</si>
  <si>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</si>
  <si>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</si>
  <si>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</si>
  <si>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</si>
  <si>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</si>
  <si>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</si>
  <si>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</si>
  <si>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</si>
  <si>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</si>
  <si>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</si>
  <si>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</si>
  <si>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</si>
  <si>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</si>
  <si>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</si>
  <si>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</si>
  <si>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</si>
  <si>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</si>
  <si>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</si>
  <si>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</si>
  <si>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</si>
  <si>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</si>
  <si>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</si>
  <si>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</si>
  <si>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</si>
  <si>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</si>
  <si>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</si>
  <si>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</si>
  <si>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</si>
  <si>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</si>
  <si>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</si>
  <si>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</si>
  <si>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</si>
  <si>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</si>
  <si>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</si>
  <si>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</si>
  <si>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</si>
  <si>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</si>
  <si>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</si>
  <si>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</si>
  <si>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</si>
  <si>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</si>
  <si>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</si>
  <si>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</si>
  <si>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</si>
  <si>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</si>
  <si>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</si>
  <si>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</si>
  <si>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</si>
  <si>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</si>
  <si>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</si>
  <si>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</si>
  <si>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</si>
  <si>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</si>
  <si>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</si>
  <si>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</si>
  <si>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</si>
  <si>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</si>
  <si>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</si>
  <si>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</si>
  <si>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</si>
  <si>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</si>
  <si>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</si>
  <si>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</si>
  <si>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</si>
  <si>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</si>
  <si>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</si>
  <si>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</si>
  <si>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</si>
  <si>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</si>
  <si>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</si>
  <si>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</si>
  <si>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</si>
  <si>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</si>
  <si>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</si>
  <si>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</si>
  <si>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</si>
  <si>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</si>
  <si>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</si>
  <si>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</si>
  <si>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</si>
  <si>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</si>
  <si>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</si>
  <si>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</si>
  <si>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</si>
  <si>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</si>
  <si>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</si>
  <si>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</si>
  <si>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</si>
  <si>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</si>
  <si>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</si>
  <si>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</si>
  <si>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</si>
  <si>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</si>
  <si>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</si>
  <si>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</si>
  <si>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</si>
  <si>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</si>
  <si>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</si>
  <si>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</si>
  <si>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</si>
  <si>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</si>
  <si>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</si>
  <si>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</si>
  <si>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</si>
  <si>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</si>
  <si>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</si>
  <si>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</si>
  <si>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</si>
  <si>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</si>
  <si>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</si>
  <si>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</si>
  <si>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</si>
  <si>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</si>
  <si>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</si>
  <si>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</si>
  <si>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</si>
  <si>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</si>
  <si>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</si>
  <si>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</si>
  <si>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</si>
  <si>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</si>
  <si>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</si>
  <si>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</si>
  <si>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</si>
  <si>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</si>
  <si>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</si>
  <si>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</si>
  <si>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</si>
  <si>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</si>
  <si>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</si>
  <si>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</si>
  <si>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</si>
  <si>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</si>
  <si>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</si>
  <si>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</si>
  <si>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</si>
  <si>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</si>
  <si>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</si>
  <si>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</si>
  <si>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</si>
  <si>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</si>
  <si>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</si>
  <si>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</si>
  <si>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</si>
  <si>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</si>
  <si>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</si>
  <si>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</si>
  <si>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</si>
  <si>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</si>
  <si>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</si>
  <si>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</si>
  <si>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</si>
  <si>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</si>
  <si>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</si>
  <si>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</si>
  <si>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</si>
  <si>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</si>
  <si>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</si>
  <si>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</si>
  <si>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</si>
  <si>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</si>
  <si>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</si>
  <si>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</si>
  <si>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</si>
  <si>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</si>
  <si>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</si>
  <si>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</si>
  <si>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</si>
  <si>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</si>
  <si>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</si>
  <si>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</si>
  <si>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</si>
  <si>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</si>
  <si>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</si>
  <si>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</si>
  <si>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</si>
  <si>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</si>
  <si>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</si>
  <si>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</si>
  <si>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</si>
  <si>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</si>
  <si>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</si>
  <si>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</si>
  <si>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</si>
  <si>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</si>
  <si>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</si>
  <si>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</si>
  <si>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</si>
  <si>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</si>
  <si>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</si>
  <si>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</si>
  <si>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</si>
  <si>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</si>
  <si>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</si>
  <si>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</si>
  <si>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</si>
  <si>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</si>
  <si>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</si>
  <si>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</si>
  <si>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</si>
  <si>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</si>
  <si>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</si>
  <si>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</si>
  <si>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</si>
  <si>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</si>
  <si>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</si>
  <si>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</si>
  <si>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</si>
  <si>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</si>
  <si>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</si>
  <si>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</si>
  <si>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</si>
  <si>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</si>
  <si>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</si>
  <si>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</si>
  <si>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</si>
  <si>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</si>
  <si>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</si>
  <si>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</si>
  <si>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</si>
  <si>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</si>
  <si>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</si>
  <si>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</si>
  <si>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</si>
  <si>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</si>
  <si>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</si>
  <si>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</si>
  <si>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</si>
  <si>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</si>
  <si>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</si>
  <si>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</si>
  <si>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</si>
  <si>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</si>
  <si>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</si>
  <si>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</si>
  <si>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</si>
  <si>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</si>
  <si>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</si>
  <si>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</si>
  <si>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</si>
  <si>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</si>
  <si>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</si>
  <si>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</si>
  <si>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</si>
  <si>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</si>
  <si>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</si>
  <si>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513464289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</si>
  <si>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</si>
  <si>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</si>
  <si>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</si>
  <si>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</si>
  <si>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</si>
  <si>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</si>
  <si>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</si>
  <si>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</si>
  <si>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520041989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</si>
  <si>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</si>
  <si>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</si>
  <si>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</si>
  <si>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</si>
  <si>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</si>
  <si>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</si>
  <si>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</si>
  <si>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</si>
  <si>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513540310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</si>
  <si>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</si>
  <si>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</si>
  <si>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</si>
  <si>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</si>
  <si>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</si>
  <si>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</si>
  <si>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</si>
  <si>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</si>
  <si>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</si>
  <si>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</si>
  <si>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</si>
  <si>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</si>
  <si>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</si>
  <si>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</si>
  <si>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</si>
  <si>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</si>
  <si>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PIMCO INV GRADE CORP BD ETF</t>
  </si>
  <si>
    <t>US72201R8170</t>
  </si>
  <si>
    <t>NYSE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</si>
  <si>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</si>
  <si>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</si>
  <si>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</si>
  <si>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</si>
  <si>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</si>
  <si>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</si>
  <si>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</si>
  <si>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</si>
  <si>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</si>
  <si>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</si>
  <si>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</si>
  <si>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</si>
  <si>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</si>
  <si>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</si>
  <si>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</si>
  <si>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אלה פקדונות אגח ב</t>
  </si>
  <si>
    <t>1142215</t>
  </si>
  <si>
    <t>אשראי</t>
  </si>
  <si>
    <t>₪ / מט"ח</t>
  </si>
  <si>
    <t>פורוורד ש"ח-מט"ח</t>
  </si>
  <si>
    <t>10000057</t>
  </si>
  <si>
    <t>ל.ר.</t>
  </si>
  <si>
    <t>10000054</t>
  </si>
  <si>
    <t>10000064</t>
  </si>
  <si>
    <t>10000075</t>
  </si>
  <si>
    <t>10000073</t>
  </si>
  <si>
    <t>10000079</t>
  </si>
  <si>
    <t>10000063</t>
  </si>
  <si>
    <t>10000086</t>
  </si>
  <si>
    <t>10000088</t>
  </si>
  <si>
    <t>פורוורד מט"ח-מט"ח</t>
  </si>
  <si>
    <t>10000077</t>
  </si>
  <si>
    <t>10000081</t>
  </si>
  <si>
    <t>10000084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</si>
  <si>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</si>
  <si>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</si>
  <si>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</si>
  <si>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</si>
  <si>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</si>
  <si>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</si>
  <si>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</si>
  <si>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</si>
  <si>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</si>
  <si>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</si>
  <si>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</si>
  <si>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</si>
  <si>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</si>
  <si>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</si>
  <si>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</si>
  <si>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34010000</t>
  </si>
  <si>
    <t>34510000</t>
  </si>
  <si>
    <t>30326000</t>
  </si>
  <si>
    <t>32026000</t>
  </si>
  <si>
    <t>קרדן אן.וי אגח ב חש 2/18</t>
  </si>
  <si>
    <t>1143270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</si>
</sst>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5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164" fontId="0" fillId="0" borderId="0" xfId="0" applyNumberFormat="1" applyFill="1"/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10" fontId="30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C10" sqref="C10:C4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172</v>
      </c>
      <c r="C1" s="80" t="s" vm="1">
        <v>241</v>
      </c>
    </row>
    <row r="2" spans="1:32">
      <c r="B2" s="58" t="s">
        <v>171</v>
      </c>
      <c r="C2" s="80" t="s">
        <v>242</v>
      </c>
    </row>
    <row r="3" spans="1:32">
      <c r="B3" s="58" t="s">
        <v>173</v>
      </c>
      <c r="C3" s="80" t="s">
        <v>243</v>
      </c>
    </row>
    <row r="4" spans="1:32">
      <c r="B4" s="58" t="s">
        <v>174</v>
      </c>
      <c r="C4" s="80">
        <v>2148</v>
      </c>
    </row>
    <row r="6" spans="1:32" ht="26.25" customHeight="1">
      <c r="B6" s="135" t="s">
        <v>188</v>
      </c>
      <c r="C6" s="136"/>
      <c r="D6" s="137"/>
    </row>
    <row r="7" spans="1:32" s="10" customFormat="1">
      <c r="B7" s="23"/>
      <c r="C7" s="24" t="s">
        <v>101</v>
      </c>
      <c r="D7" s="25" t="s">
        <v>99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101</v>
      </c>
    </row>
    <row r="8" spans="1:32" s="10" customFormat="1">
      <c r="B8" s="23"/>
      <c r="C8" s="26" t="s">
        <v>228</v>
      </c>
      <c r="D8" s="27" t="s">
        <v>20</v>
      </c>
      <c r="AF8" s="38" t="s">
        <v>102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111</v>
      </c>
    </row>
    <row r="10" spans="1:32" s="11" customFormat="1" ht="18" customHeight="1">
      <c r="B10" s="69" t="s">
        <v>187</v>
      </c>
      <c r="C10" s="111">
        <f>C11+C12+C23+C37</f>
        <v>3783.9842974150001</v>
      </c>
      <c r="D10" s="124">
        <f>C10/$C$42</f>
        <v>1</v>
      </c>
      <c r="AF10" s="68"/>
    </row>
    <row r="11" spans="1:32">
      <c r="A11" s="46" t="s">
        <v>134</v>
      </c>
      <c r="B11" s="29" t="s">
        <v>189</v>
      </c>
      <c r="C11" s="111">
        <f>מזומנים!J10</f>
        <v>325.09358301700007</v>
      </c>
      <c r="D11" s="124">
        <f t="shared" ref="D11:D13" si="0">C11/$C$42</f>
        <v>8.5913037017380137E-2</v>
      </c>
    </row>
    <row r="12" spans="1:32">
      <c r="B12" s="29" t="s">
        <v>190</v>
      </c>
      <c r="C12" s="111">
        <f>SUM(C13:C22)</f>
        <v>3476.04450924</v>
      </c>
      <c r="D12" s="124">
        <f t="shared" si="0"/>
        <v>0.91862022567446522</v>
      </c>
    </row>
    <row r="13" spans="1:32">
      <c r="A13" s="56" t="s">
        <v>134</v>
      </c>
      <c r="B13" s="30" t="s">
        <v>58</v>
      </c>
      <c r="C13" s="111">
        <f>'תעודות התחייבות ממשלתיות'!O11</f>
        <v>1567.5036587320003</v>
      </c>
      <c r="D13" s="124">
        <f t="shared" si="0"/>
        <v>0.41424687195526377</v>
      </c>
    </row>
    <row r="14" spans="1:32">
      <c r="A14" s="56" t="s">
        <v>134</v>
      </c>
      <c r="B14" s="30" t="s">
        <v>59</v>
      </c>
      <c r="C14" s="111" t="s" vm="2">
        <v>963</v>
      </c>
      <c r="D14" s="124" t="s" vm="3">
        <v>963</v>
      </c>
    </row>
    <row r="15" spans="1:32">
      <c r="A15" s="56" t="s">
        <v>134</v>
      </c>
      <c r="B15" s="30" t="s">
        <v>60</v>
      </c>
      <c r="C15" s="111">
        <f>'אג"ח קונצרני'!R11</f>
        <v>1405.2365977649997</v>
      </c>
      <c r="D15" s="124">
        <f>C15/$C$42</f>
        <v>0.37136427831504915</v>
      </c>
    </row>
    <row r="16" spans="1:32">
      <c r="A16" s="56" t="s">
        <v>134</v>
      </c>
      <c r="B16" s="30" t="s">
        <v>61</v>
      </c>
      <c r="C16" s="111" t="s" vm="4">
        <v>963</v>
      </c>
      <c r="D16" s="124" t="s" vm="5">
        <v>963</v>
      </c>
    </row>
    <row r="17" spans="1:4">
      <c r="A17" s="56" t="s">
        <v>134</v>
      </c>
      <c r="B17" s="30" t="s">
        <v>62</v>
      </c>
      <c r="C17" s="111">
        <f>'תעודות סל'!K11</f>
        <v>431.69893200599995</v>
      </c>
      <c r="D17" s="124">
        <f t="shared" ref="D17:D18" si="1">C17/$C$42</f>
        <v>0.11408581486474766</v>
      </c>
    </row>
    <row r="18" spans="1:4">
      <c r="A18" s="56" t="s">
        <v>134</v>
      </c>
      <c r="B18" s="30" t="s">
        <v>63</v>
      </c>
      <c r="C18" s="111">
        <f>'קרנות נאמנות'!L11</f>
        <v>53.331040000000009</v>
      </c>
      <c r="D18" s="124">
        <f t="shared" si="1"/>
        <v>1.4093885124320601E-2</v>
      </c>
    </row>
    <row r="19" spans="1:4">
      <c r="A19" s="56" t="s">
        <v>134</v>
      </c>
      <c r="B19" s="30" t="s">
        <v>64</v>
      </c>
      <c r="C19" s="111" t="s" vm="6">
        <v>963</v>
      </c>
      <c r="D19" s="124" t="s" vm="7">
        <v>963</v>
      </c>
    </row>
    <row r="20" spans="1:4">
      <c r="A20" s="56" t="s">
        <v>134</v>
      </c>
      <c r="B20" s="30" t="s">
        <v>65</v>
      </c>
      <c r="C20" s="111" t="s" vm="8">
        <v>963</v>
      </c>
      <c r="D20" s="124" t="s" vm="9">
        <v>963</v>
      </c>
    </row>
    <row r="21" spans="1:4">
      <c r="A21" s="56" t="s">
        <v>134</v>
      </c>
      <c r="B21" s="30" t="s">
        <v>66</v>
      </c>
      <c r="C21" s="111" t="s" vm="10">
        <v>963</v>
      </c>
      <c r="D21" s="124" t="s" vm="11">
        <v>963</v>
      </c>
    </row>
    <row r="22" spans="1:4">
      <c r="A22" s="56" t="s">
        <v>134</v>
      </c>
      <c r="B22" s="30" t="s">
        <v>67</v>
      </c>
      <c r="C22" s="111">
        <f>'מוצרים מובנים'!N11</f>
        <v>18.274280737000002</v>
      </c>
      <c r="D22" s="124">
        <f t="shared" ref="D22:D23" si="2">C22/$C$42</f>
        <v>4.8293754150840256E-3</v>
      </c>
    </row>
    <row r="23" spans="1:4">
      <c r="B23" s="29" t="s">
        <v>191</v>
      </c>
      <c r="C23" s="111">
        <f>SUM(C24:C32)</f>
        <v>-17.447949999999999</v>
      </c>
      <c r="D23" s="124">
        <f t="shared" si="2"/>
        <v>-4.6109995783860502E-3</v>
      </c>
    </row>
    <row r="24" spans="1:4">
      <c r="A24" s="56" t="s">
        <v>134</v>
      </c>
      <c r="B24" s="30" t="s">
        <v>68</v>
      </c>
      <c r="C24" s="111" t="s" vm="12">
        <v>963</v>
      </c>
      <c r="D24" s="124" t="s" vm="13">
        <v>963</v>
      </c>
    </row>
    <row r="25" spans="1:4">
      <c r="A25" s="56" t="s">
        <v>134</v>
      </c>
      <c r="B25" s="30" t="s">
        <v>69</v>
      </c>
      <c r="C25" s="111" t="s" vm="14">
        <v>963</v>
      </c>
      <c r="D25" s="124" t="s" vm="15">
        <v>963</v>
      </c>
    </row>
    <row r="26" spans="1:4">
      <c r="A26" s="56" t="s">
        <v>134</v>
      </c>
      <c r="B26" s="30" t="s">
        <v>60</v>
      </c>
      <c r="C26" s="111" t="s" vm="16">
        <v>963</v>
      </c>
      <c r="D26" s="124" t="s" vm="17">
        <v>963</v>
      </c>
    </row>
    <row r="27" spans="1:4">
      <c r="A27" s="56" t="s">
        <v>134</v>
      </c>
      <c r="B27" s="30" t="s">
        <v>70</v>
      </c>
      <c r="C27" s="111" t="s" vm="18">
        <v>963</v>
      </c>
      <c r="D27" s="124" t="s" vm="19">
        <v>963</v>
      </c>
    </row>
    <row r="28" spans="1:4">
      <c r="A28" s="56" t="s">
        <v>134</v>
      </c>
      <c r="B28" s="30" t="s">
        <v>71</v>
      </c>
      <c r="C28" s="111" t="s" vm="20">
        <v>963</v>
      </c>
      <c r="D28" s="124" t="s" vm="21">
        <v>963</v>
      </c>
    </row>
    <row r="29" spans="1:4">
      <c r="A29" s="56" t="s">
        <v>134</v>
      </c>
      <c r="B29" s="30" t="s">
        <v>72</v>
      </c>
      <c r="C29" s="111" t="s" vm="22">
        <v>963</v>
      </c>
      <c r="D29" s="124" t="s" vm="23">
        <v>963</v>
      </c>
    </row>
    <row r="30" spans="1:4">
      <c r="A30" s="56" t="s">
        <v>134</v>
      </c>
      <c r="B30" s="30" t="s">
        <v>214</v>
      </c>
      <c r="C30" s="111" t="s" vm="24">
        <v>963</v>
      </c>
      <c r="D30" s="124" t="s" vm="25">
        <v>963</v>
      </c>
    </row>
    <row r="31" spans="1:4">
      <c r="A31" s="56" t="s">
        <v>134</v>
      </c>
      <c r="B31" s="30" t="s">
        <v>95</v>
      </c>
      <c r="C31" s="111">
        <f>'לא סחיר - חוזים עתידיים'!I11</f>
        <v>-17.447949999999999</v>
      </c>
      <c r="D31" s="124">
        <f>C31/$C$42</f>
        <v>-4.6109995783860502E-3</v>
      </c>
    </row>
    <row r="32" spans="1:4">
      <c r="A32" s="56" t="s">
        <v>134</v>
      </c>
      <c r="B32" s="30" t="s">
        <v>73</v>
      </c>
      <c r="C32" s="111" t="s" vm="26">
        <v>963</v>
      </c>
      <c r="D32" s="124" t="s" vm="27">
        <v>963</v>
      </c>
    </row>
    <row r="33" spans="1:4">
      <c r="A33" s="56" t="s">
        <v>134</v>
      </c>
      <c r="B33" s="29" t="s">
        <v>192</v>
      </c>
      <c r="C33" s="111" t="s" vm="28">
        <v>963</v>
      </c>
      <c r="D33" s="124" t="s" vm="29">
        <v>963</v>
      </c>
    </row>
    <row r="34" spans="1:4">
      <c r="A34" s="56" t="s">
        <v>134</v>
      </c>
      <c r="B34" s="29" t="s">
        <v>193</v>
      </c>
      <c r="C34" s="111" t="s" vm="30">
        <v>963</v>
      </c>
      <c r="D34" s="124" t="s" vm="31">
        <v>963</v>
      </c>
    </row>
    <row r="35" spans="1:4">
      <c r="A35" s="56" t="s">
        <v>134</v>
      </c>
      <c r="B35" s="29" t="s">
        <v>194</v>
      </c>
      <c r="C35" s="111" t="s" vm="32">
        <v>963</v>
      </c>
      <c r="D35" s="124" t="s" vm="33">
        <v>963</v>
      </c>
    </row>
    <row r="36" spans="1:4">
      <c r="A36" s="56" t="s">
        <v>134</v>
      </c>
      <c r="B36" s="57" t="s">
        <v>195</v>
      </c>
      <c r="C36" s="111" t="s" vm="34">
        <v>963</v>
      </c>
      <c r="D36" s="124" t="s" vm="35">
        <v>963</v>
      </c>
    </row>
    <row r="37" spans="1:4">
      <c r="A37" s="56" t="s">
        <v>134</v>
      </c>
      <c r="B37" s="29" t="s">
        <v>196</v>
      </c>
      <c r="C37" s="111">
        <f>'השקעות אחרות '!I10</f>
        <v>0.29415515799999997</v>
      </c>
      <c r="D37" s="124">
        <f t="shared" ref="D37:D38" si="3">C37/$C$42</f>
        <v>7.7736886540715773E-5</v>
      </c>
    </row>
    <row r="38" spans="1:4">
      <c r="A38" s="56"/>
      <c r="B38" s="70" t="s">
        <v>198</v>
      </c>
      <c r="C38" s="111">
        <v>0</v>
      </c>
      <c r="D38" s="124">
        <f t="shared" si="3"/>
        <v>0</v>
      </c>
    </row>
    <row r="39" spans="1:4">
      <c r="A39" s="56" t="s">
        <v>134</v>
      </c>
      <c r="B39" s="71" t="s">
        <v>199</v>
      </c>
      <c r="C39" s="111" t="s" vm="36">
        <v>963</v>
      </c>
      <c r="D39" s="124" t="s" vm="37">
        <v>963</v>
      </c>
    </row>
    <row r="40" spans="1:4">
      <c r="A40" s="56" t="s">
        <v>134</v>
      </c>
      <c r="B40" s="71" t="s">
        <v>226</v>
      </c>
      <c r="C40" s="111" t="s" vm="38">
        <v>963</v>
      </c>
      <c r="D40" s="124" t="s" vm="39">
        <v>963</v>
      </c>
    </row>
    <row r="41" spans="1:4">
      <c r="A41" s="56" t="s">
        <v>134</v>
      </c>
      <c r="B41" s="71" t="s">
        <v>200</v>
      </c>
      <c r="C41" s="111" t="s" vm="40">
        <v>963</v>
      </c>
      <c r="D41" s="124" t="s" vm="41">
        <v>963</v>
      </c>
    </row>
    <row r="42" spans="1:4">
      <c r="B42" s="71" t="s">
        <v>74</v>
      </c>
      <c r="C42" s="111">
        <f>C38+C10</f>
        <v>3783.9842974150001</v>
      </c>
      <c r="D42" s="124">
        <f>C42/$C$42</f>
        <v>1</v>
      </c>
    </row>
    <row r="43" spans="1:4">
      <c r="A43" s="56" t="s">
        <v>134</v>
      </c>
      <c r="B43" s="71" t="s">
        <v>197</v>
      </c>
      <c r="C43" s="111"/>
      <c r="D43" s="112"/>
    </row>
    <row r="44" spans="1:4">
      <c r="B44" s="6" t="s">
        <v>100</v>
      </c>
    </row>
    <row r="45" spans="1:4">
      <c r="C45" s="77" t="s">
        <v>179</v>
      </c>
      <c r="D45" s="36" t="s">
        <v>94</v>
      </c>
    </row>
    <row r="46" spans="1:4">
      <c r="C46" s="78" t="s">
        <v>1</v>
      </c>
      <c r="D46" s="25" t="s">
        <v>2</v>
      </c>
    </row>
    <row r="47" spans="1:4">
      <c r="C47" s="113" t="s">
        <v>160</v>
      </c>
      <c r="D47" s="114" vm="42">
        <v>2.6452</v>
      </c>
    </row>
    <row r="48" spans="1:4">
      <c r="C48" s="113" t="s">
        <v>169</v>
      </c>
      <c r="D48" s="114">
        <v>0.96568071730392657</v>
      </c>
    </row>
    <row r="49" spans="2:4">
      <c r="C49" s="113" t="s">
        <v>165</v>
      </c>
      <c r="D49" s="114" vm="43">
        <v>2.7517</v>
      </c>
    </row>
    <row r="50" spans="2:4">
      <c r="B50" s="12"/>
      <c r="C50" s="113" t="s">
        <v>964</v>
      </c>
      <c r="D50" s="114" vm="44">
        <v>3.8071999999999999</v>
      </c>
    </row>
    <row r="51" spans="2:4">
      <c r="C51" s="113" t="s">
        <v>158</v>
      </c>
      <c r="D51" s="114" vm="45">
        <v>4.2915999999999999</v>
      </c>
    </row>
    <row r="52" spans="2:4">
      <c r="C52" s="113" t="s">
        <v>159</v>
      </c>
      <c r="D52" s="114" vm="46">
        <v>4.7934000000000001</v>
      </c>
    </row>
    <row r="53" spans="2:4">
      <c r="C53" s="113" t="s">
        <v>161</v>
      </c>
      <c r="D53" s="114">
        <v>0.47864732325296283</v>
      </c>
    </row>
    <row r="54" spans="2:4">
      <c r="C54" s="113" t="s">
        <v>166</v>
      </c>
      <c r="D54" s="114" vm="47">
        <v>3.4113000000000002</v>
      </c>
    </row>
    <row r="55" spans="2:4">
      <c r="C55" s="113" t="s">
        <v>167</v>
      </c>
      <c r="D55" s="114">
        <v>0.19088362617774382</v>
      </c>
    </row>
    <row r="56" spans="2:4">
      <c r="C56" s="113" t="s">
        <v>164</v>
      </c>
      <c r="D56" s="114" vm="48">
        <v>0.5746</v>
      </c>
    </row>
    <row r="57" spans="2:4">
      <c r="C57" s="113" t="s">
        <v>965</v>
      </c>
      <c r="D57" s="114">
        <v>2.5160324000000003</v>
      </c>
    </row>
    <row r="58" spans="2:4">
      <c r="C58" s="113" t="s">
        <v>163</v>
      </c>
      <c r="D58" s="114" vm="49">
        <v>0.41889999999999999</v>
      </c>
    </row>
    <row r="59" spans="2:4">
      <c r="C59" s="113" t="s">
        <v>156</v>
      </c>
      <c r="D59" s="114" vm="50">
        <v>3.7480000000000002</v>
      </c>
    </row>
    <row r="60" spans="2:4">
      <c r="C60" s="113" t="s">
        <v>170</v>
      </c>
      <c r="D60" s="114" vm="51">
        <v>0.26100000000000001</v>
      </c>
    </row>
    <row r="61" spans="2:4">
      <c r="C61" s="113" t="s">
        <v>966</v>
      </c>
      <c r="D61" s="114" vm="52">
        <v>0.43149999999999999</v>
      </c>
    </row>
    <row r="62" spans="2:4">
      <c r="C62" s="113" t="s">
        <v>967</v>
      </c>
      <c r="D62" s="114">
        <v>5.3951501227871679E-2</v>
      </c>
    </row>
    <row r="63" spans="2:4">
      <c r="C63" s="113" t="s">
        <v>157</v>
      </c>
      <c r="D63" s="114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241</v>
      </c>
    </row>
    <row r="2" spans="2:60">
      <c r="B2" s="58" t="s">
        <v>171</v>
      </c>
      <c r="C2" s="80" t="s">
        <v>242</v>
      </c>
    </row>
    <row r="3" spans="2:60">
      <c r="B3" s="58" t="s">
        <v>173</v>
      </c>
      <c r="C3" s="80" t="s">
        <v>243</v>
      </c>
    </row>
    <row r="4" spans="2:60">
      <c r="B4" s="58" t="s">
        <v>174</v>
      </c>
      <c r="C4" s="80">
        <v>2148</v>
      </c>
    </row>
    <row r="6" spans="2:60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0" ht="26.25" customHeight="1">
      <c r="B7" s="149" t="s">
        <v>83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H7" s="3"/>
    </row>
    <row r="8" spans="2:60" s="3" customFormat="1" ht="78.75">
      <c r="B8" s="23" t="s">
        <v>108</v>
      </c>
      <c r="C8" s="31" t="s">
        <v>37</v>
      </c>
      <c r="D8" s="31" t="s">
        <v>112</v>
      </c>
      <c r="E8" s="31" t="s">
        <v>54</v>
      </c>
      <c r="F8" s="31" t="s">
        <v>92</v>
      </c>
      <c r="G8" s="31" t="s">
        <v>225</v>
      </c>
      <c r="H8" s="31" t="s">
        <v>224</v>
      </c>
      <c r="I8" s="31" t="s">
        <v>53</v>
      </c>
      <c r="J8" s="31" t="s">
        <v>52</v>
      </c>
      <c r="K8" s="31" t="s">
        <v>175</v>
      </c>
      <c r="L8" s="31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172</v>
      </c>
      <c r="C1" s="80" t="s" vm="1">
        <v>241</v>
      </c>
    </row>
    <row r="2" spans="2:61">
      <c r="B2" s="58" t="s">
        <v>171</v>
      </c>
      <c r="C2" s="80" t="s">
        <v>242</v>
      </c>
    </row>
    <row r="3" spans="2:61">
      <c r="B3" s="58" t="s">
        <v>173</v>
      </c>
      <c r="C3" s="80" t="s">
        <v>243</v>
      </c>
    </row>
    <row r="4" spans="2:61">
      <c r="B4" s="58" t="s">
        <v>174</v>
      </c>
      <c r="C4" s="80">
        <v>2148</v>
      </c>
    </row>
    <row r="6" spans="2:61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1" ht="26.25" customHeight="1">
      <c r="B7" s="149" t="s">
        <v>84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I7" s="3"/>
    </row>
    <row r="8" spans="2:61" s="3" customFormat="1" ht="78.75">
      <c r="B8" s="23" t="s">
        <v>108</v>
      </c>
      <c r="C8" s="31" t="s">
        <v>37</v>
      </c>
      <c r="D8" s="31" t="s">
        <v>112</v>
      </c>
      <c r="E8" s="31" t="s">
        <v>54</v>
      </c>
      <c r="F8" s="31" t="s">
        <v>92</v>
      </c>
      <c r="G8" s="31" t="s">
        <v>225</v>
      </c>
      <c r="H8" s="31" t="s">
        <v>224</v>
      </c>
      <c r="I8" s="31" t="s">
        <v>53</v>
      </c>
      <c r="J8" s="31" t="s">
        <v>52</v>
      </c>
      <c r="K8" s="31" t="s">
        <v>175</v>
      </c>
      <c r="L8" s="32" t="s">
        <v>177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172</v>
      </c>
      <c r="C1" s="80" t="s" vm="1">
        <v>241</v>
      </c>
    </row>
    <row r="2" spans="1:60">
      <c r="B2" s="58" t="s">
        <v>171</v>
      </c>
      <c r="C2" s="80" t="s">
        <v>242</v>
      </c>
    </row>
    <row r="3" spans="1:60">
      <c r="B3" s="58" t="s">
        <v>173</v>
      </c>
      <c r="C3" s="80" t="s">
        <v>243</v>
      </c>
    </row>
    <row r="4" spans="1:60">
      <c r="B4" s="58" t="s">
        <v>174</v>
      </c>
      <c r="C4" s="80">
        <v>2148</v>
      </c>
    </row>
    <row r="6" spans="1:60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1"/>
      <c r="BD6" s="1" t="s">
        <v>113</v>
      </c>
      <c r="BF6" s="1" t="s">
        <v>180</v>
      </c>
      <c r="BH6" s="3" t="s">
        <v>157</v>
      </c>
    </row>
    <row r="7" spans="1:60" ht="26.25" customHeight="1">
      <c r="B7" s="149" t="s">
        <v>85</v>
      </c>
      <c r="C7" s="150"/>
      <c r="D7" s="150"/>
      <c r="E7" s="150"/>
      <c r="F7" s="150"/>
      <c r="G7" s="150"/>
      <c r="H7" s="150"/>
      <c r="I7" s="150"/>
      <c r="J7" s="150"/>
      <c r="K7" s="151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108</v>
      </c>
      <c r="C8" s="31" t="s">
        <v>37</v>
      </c>
      <c r="D8" s="31" t="s">
        <v>112</v>
      </c>
      <c r="E8" s="31" t="s">
        <v>54</v>
      </c>
      <c r="F8" s="31" t="s">
        <v>92</v>
      </c>
      <c r="G8" s="31" t="s">
        <v>225</v>
      </c>
      <c r="H8" s="31" t="s">
        <v>224</v>
      </c>
      <c r="I8" s="31" t="s">
        <v>53</v>
      </c>
      <c r="J8" s="31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33" t="s">
        <v>20</v>
      </c>
      <c r="K9" s="59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122</v>
      </c>
      <c r="BE13" s="1" t="s">
        <v>140</v>
      </c>
      <c r="BG13" s="1" t="s">
        <v>162</v>
      </c>
    </row>
    <row r="14" spans="1:60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119</v>
      </c>
      <c r="BE14" s="1" t="s">
        <v>141</v>
      </c>
      <c r="BG14" s="1" t="s">
        <v>164</v>
      </c>
    </row>
    <row r="15" spans="1:60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126</v>
      </c>
      <c r="BE17" s="1" t="s">
        <v>143</v>
      </c>
      <c r="BG17" s="1" t="s">
        <v>168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114</v>
      </c>
      <c r="BF18" s="1" t="s">
        <v>144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127</v>
      </c>
      <c r="BF19" s="1" t="s">
        <v>145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132</v>
      </c>
      <c r="BF20" s="1" t="s">
        <v>146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117</v>
      </c>
      <c r="BE21" s="1" t="s">
        <v>133</v>
      </c>
      <c r="BF21" s="1" t="s">
        <v>147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123</v>
      </c>
      <c r="BF22" s="1" t="s">
        <v>148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124</v>
      </c>
      <c r="BF23" s="1" t="s">
        <v>183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186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149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150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185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151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152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184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H24" sqref="H24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140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172</v>
      </c>
      <c r="C1" s="80" t="s" vm="1">
        <v>241</v>
      </c>
    </row>
    <row r="2" spans="2:81">
      <c r="B2" s="58" t="s">
        <v>171</v>
      </c>
      <c r="C2" s="80" t="s">
        <v>242</v>
      </c>
    </row>
    <row r="3" spans="2:81">
      <c r="B3" s="58" t="s">
        <v>173</v>
      </c>
      <c r="C3" s="80" t="s">
        <v>243</v>
      </c>
      <c r="E3" s="2"/>
    </row>
    <row r="4" spans="2:81">
      <c r="B4" s="58" t="s">
        <v>174</v>
      </c>
      <c r="C4" s="80">
        <v>2148</v>
      </c>
    </row>
    <row r="6" spans="2:81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81" ht="26.25" customHeight="1">
      <c r="B7" s="149" t="s">
        <v>86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81" s="3" customFormat="1" ht="47.25">
      <c r="B8" s="23" t="s">
        <v>108</v>
      </c>
      <c r="C8" s="31" t="s">
        <v>37</v>
      </c>
      <c r="D8" s="14" t="s">
        <v>43</v>
      </c>
      <c r="E8" s="31" t="s">
        <v>15</v>
      </c>
      <c r="F8" s="31" t="s">
        <v>55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53</v>
      </c>
      <c r="O8" s="31" t="s">
        <v>52</v>
      </c>
      <c r="P8" s="31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33" t="s">
        <v>228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15" t="s">
        <v>42</v>
      </c>
      <c r="C11" s="116"/>
      <c r="D11" s="116"/>
      <c r="E11" s="116"/>
      <c r="F11" s="116"/>
      <c r="G11" s="116"/>
      <c r="H11" s="117">
        <v>3.800000000021889</v>
      </c>
      <c r="I11" s="116"/>
      <c r="J11" s="116"/>
      <c r="K11" s="123">
        <v>7.2999999999945261E-3</v>
      </c>
      <c r="L11" s="117"/>
      <c r="M11" s="116"/>
      <c r="N11" s="117">
        <v>18.274280737000002</v>
      </c>
      <c r="O11" s="116"/>
      <c r="P11" s="118">
        <v>1</v>
      </c>
      <c r="Q11" s="118">
        <f>N11/'סכום נכסי הקרן'!$C$42</f>
        <v>4.8293754150840256E-3</v>
      </c>
      <c r="R11" s="102"/>
      <c r="S11" s="102"/>
      <c r="T11" s="102"/>
      <c r="U11" s="102"/>
      <c r="V11" s="102"/>
      <c r="W11" s="102"/>
      <c r="X11" s="102"/>
      <c r="CC11" s="102"/>
    </row>
    <row r="12" spans="2:81" s="102" customFormat="1" ht="21.75" customHeight="1">
      <c r="B12" s="119" t="s">
        <v>222</v>
      </c>
      <c r="C12" s="116"/>
      <c r="D12" s="116"/>
      <c r="E12" s="116"/>
      <c r="F12" s="116"/>
      <c r="G12" s="116"/>
      <c r="H12" s="117">
        <v>3.800000000021889</v>
      </c>
      <c r="I12" s="116"/>
      <c r="J12" s="116"/>
      <c r="K12" s="123">
        <v>7.2999999999945261E-3</v>
      </c>
      <c r="L12" s="117"/>
      <c r="M12" s="116"/>
      <c r="N12" s="117">
        <v>18.274280737000002</v>
      </c>
      <c r="O12" s="116"/>
      <c r="P12" s="118">
        <v>1</v>
      </c>
      <c r="Q12" s="118">
        <f>N12/'סכום נכסי הקרן'!$C$42</f>
        <v>4.8293754150840256E-3</v>
      </c>
    </row>
    <row r="13" spans="2:81" s="102" customFormat="1">
      <c r="B13" s="120" t="s">
        <v>41</v>
      </c>
      <c r="C13" s="116"/>
      <c r="D13" s="116"/>
      <c r="E13" s="116"/>
      <c r="F13" s="116"/>
      <c r="G13" s="116"/>
      <c r="H13" s="117">
        <v>3.800000000021889</v>
      </c>
      <c r="I13" s="116"/>
      <c r="J13" s="116"/>
      <c r="K13" s="123">
        <v>7.2999999999945261E-3</v>
      </c>
      <c r="L13" s="117"/>
      <c r="M13" s="116"/>
      <c r="N13" s="117">
        <v>18.274280737000002</v>
      </c>
      <c r="O13" s="116"/>
      <c r="P13" s="118">
        <v>1</v>
      </c>
      <c r="Q13" s="118">
        <f>N13/'סכום נכסי הקרן'!$C$42</f>
        <v>4.8293754150840256E-3</v>
      </c>
    </row>
    <row r="14" spans="2:81">
      <c r="B14" s="89" t="s">
        <v>944</v>
      </c>
      <c r="C14" s="86" t="s">
        <v>945</v>
      </c>
      <c r="D14" s="99" t="s">
        <v>946</v>
      </c>
      <c r="E14" s="86" t="s">
        <v>304</v>
      </c>
      <c r="F14" s="86" t="s">
        <v>353</v>
      </c>
      <c r="G14" s="86"/>
      <c r="H14" s="96">
        <v>3.800000000021889</v>
      </c>
      <c r="I14" s="99" t="s">
        <v>157</v>
      </c>
      <c r="J14" s="100">
        <v>6.1999999999999998E-3</v>
      </c>
      <c r="K14" s="100">
        <v>7.2999999999945261E-3</v>
      </c>
      <c r="L14" s="96">
        <v>18114.870265000001</v>
      </c>
      <c r="M14" s="108">
        <v>100.88</v>
      </c>
      <c r="N14" s="96">
        <v>18.274280737000002</v>
      </c>
      <c r="O14" s="97">
        <v>3.8429686355083088E-6</v>
      </c>
      <c r="P14" s="97">
        <v>1</v>
      </c>
      <c r="Q14" s="97">
        <f>N14/'סכום נכסי הקרן'!$C$42</f>
        <v>4.8293754150840256E-3</v>
      </c>
    </row>
    <row r="15" spans="2:81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96"/>
      <c r="M15" s="86"/>
      <c r="N15" s="86"/>
      <c r="O15" s="86"/>
      <c r="P15" s="97"/>
      <c r="Q15" s="86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1" t="s">
        <v>240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1" t="s">
        <v>104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1" t="s">
        <v>223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1" t="s">
        <v>231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172</v>
      </c>
      <c r="C1" s="80" t="s" vm="1">
        <v>241</v>
      </c>
    </row>
    <row r="2" spans="2:72">
      <c r="B2" s="58" t="s">
        <v>171</v>
      </c>
      <c r="C2" s="80" t="s">
        <v>242</v>
      </c>
    </row>
    <row r="3" spans="2:72">
      <c r="B3" s="58" t="s">
        <v>173</v>
      </c>
      <c r="C3" s="80" t="s">
        <v>243</v>
      </c>
    </row>
    <row r="4" spans="2:72">
      <c r="B4" s="58" t="s">
        <v>174</v>
      </c>
      <c r="C4" s="80">
        <v>2148</v>
      </c>
    </row>
    <row r="6" spans="2:72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72" ht="26.25" customHeight="1">
      <c r="B7" s="149" t="s">
        <v>77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72" s="3" customFormat="1" ht="78.75">
      <c r="B8" s="23" t="s">
        <v>108</v>
      </c>
      <c r="C8" s="31" t="s">
        <v>37</v>
      </c>
      <c r="D8" s="31" t="s">
        <v>15</v>
      </c>
      <c r="E8" s="31" t="s">
        <v>55</v>
      </c>
      <c r="F8" s="31" t="s">
        <v>93</v>
      </c>
      <c r="G8" s="31" t="s">
        <v>18</v>
      </c>
      <c r="H8" s="31" t="s">
        <v>92</v>
      </c>
      <c r="I8" s="31" t="s">
        <v>17</v>
      </c>
      <c r="J8" s="31" t="s">
        <v>19</v>
      </c>
      <c r="K8" s="31" t="s">
        <v>225</v>
      </c>
      <c r="L8" s="31" t="s">
        <v>224</v>
      </c>
      <c r="M8" s="31" t="s">
        <v>101</v>
      </c>
      <c r="N8" s="31" t="s">
        <v>52</v>
      </c>
      <c r="O8" s="31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232</v>
      </c>
      <c r="L9" s="33"/>
      <c r="M9" s="33" t="s">
        <v>228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172</v>
      </c>
      <c r="C1" s="80" t="s" vm="1">
        <v>241</v>
      </c>
    </row>
    <row r="2" spans="2:65">
      <c r="B2" s="58" t="s">
        <v>171</v>
      </c>
      <c r="C2" s="80" t="s">
        <v>242</v>
      </c>
    </row>
    <row r="3" spans="2:65">
      <c r="B3" s="58" t="s">
        <v>173</v>
      </c>
      <c r="C3" s="80" t="s">
        <v>243</v>
      </c>
    </row>
    <row r="4" spans="2:65">
      <c r="B4" s="58" t="s">
        <v>174</v>
      </c>
      <c r="C4" s="80">
        <v>2148</v>
      </c>
    </row>
    <row r="6" spans="2:65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65" ht="26.25" customHeight="1">
      <c r="B7" s="149" t="s">
        <v>78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65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93</v>
      </c>
      <c r="J8" s="31" t="s">
        <v>18</v>
      </c>
      <c r="K8" s="31" t="s">
        <v>92</v>
      </c>
      <c r="L8" s="31" t="s">
        <v>17</v>
      </c>
      <c r="M8" s="73" t="s">
        <v>19</v>
      </c>
      <c r="N8" s="31" t="s">
        <v>225</v>
      </c>
      <c r="O8" s="31" t="s">
        <v>224</v>
      </c>
      <c r="P8" s="31" t="s">
        <v>101</v>
      </c>
      <c r="Q8" s="31" t="s">
        <v>52</v>
      </c>
      <c r="R8" s="31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178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172</v>
      </c>
      <c r="C1" s="80" t="s" vm="1">
        <v>241</v>
      </c>
    </row>
    <row r="2" spans="2:81">
      <c r="B2" s="58" t="s">
        <v>171</v>
      </c>
      <c r="C2" s="80" t="s">
        <v>242</v>
      </c>
    </row>
    <row r="3" spans="2:81">
      <c r="B3" s="58" t="s">
        <v>173</v>
      </c>
      <c r="C3" s="80" t="s">
        <v>243</v>
      </c>
    </row>
    <row r="4" spans="2:81">
      <c r="B4" s="58" t="s">
        <v>174</v>
      </c>
      <c r="C4" s="80">
        <v>2148</v>
      </c>
    </row>
    <row r="6" spans="2:81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81" ht="26.25" customHeight="1">
      <c r="B7" s="149" t="s">
        <v>79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81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93</v>
      </c>
      <c r="J8" s="31" t="s">
        <v>18</v>
      </c>
      <c r="K8" s="31" t="s">
        <v>92</v>
      </c>
      <c r="L8" s="31" t="s">
        <v>17</v>
      </c>
      <c r="M8" s="73" t="s">
        <v>19</v>
      </c>
      <c r="N8" s="73" t="s">
        <v>225</v>
      </c>
      <c r="O8" s="31" t="s">
        <v>224</v>
      </c>
      <c r="P8" s="31" t="s">
        <v>101</v>
      </c>
      <c r="Q8" s="31" t="s">
        <v>52</v>
      </c>
      <c r="R8" s="31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178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172</v>
      </c>
      <c r="C1" s="80" t="s" vm="1">
        <v>241</v>
      </c>
    </row>
    <row r="2" spans="2:98">
      <c r="B2" s="58" t="s">
        <v>171</v>
      </c>
      <c r="C2" s="80" t="s">
        <v>242</v>
      </c>
    </row>
    <row r="3" spans="2:98">
      <c r="B3" s="58" t="s">
        <v>173</v>
      </c>
      <c r="C3" s="80" t="s">
        <v>243</v>
      </c>
    </row>
    <row r="4" spans="2:98">
      <c r="B4" s="58" t="s">
        <v>174</v>
      </c>
      <c r="C4" s="80">
        <v>2148</v>
      </c>
    </row>
    <row r="6" spans="2:98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2:98" ht="26.25" customHeight="1">
      <c r="B7" s="149" t="s">
        <v>80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2:98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54</v>
      </c>
      <c r="G8" s="31" t="s">
        <v>92</v>
      </c>
      <c r="H8" s="31" t="s">
        <v>225</v>
      </c>
      <c r="I8" s="31" t="s">
        <v>224</v>
      </c>
      <c r="J8" s="31" t="s">
        <v>101</v>
      </c>
      <c r="K8" s="31" t="s">
        <v>52</v>
      </c>
      <c r="L8" s="31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232</v>
      </c>
      <c r="I9" s="33"/>
      <c r="J9" s="33" t="s">
        <v>228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172</v>
      </c>
      <c r="C1" s="80" t="s" vm="1">
        <v>241</v>
      </c>
    </row>
    <row r="2" spans="2:55">
      <c r="B2" s="58" t="s">
        <v>171</v>
      </c>
      <c r="C2" s="80" t="s">
        <v>242</v>
      </c>
    </row>
    <row r="3" spans="2:55">
      <c r="B3" s="58" t="s">
        <v>173</v>
      </c>
      <c r="C3" s="80" t="s">
        <v>243</v>
      </c>
    </row>
    <row r="4" spans="2:55">
      <c r="B4" s="58" t="s">
        <v>174</v>
      </c>
      <c r="C4" s="80">
        <v>2148</v>
      </c>
    </row>
    <row r="6" spans="2:55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55" ht="26.25" customHeight="1">
      <c r="B7" s="149" t="s">
        <v>87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55" s="3" customFormat="1" ht="78.75">
      <c r="B8" s="23" t="s">
        <v>108</v>
      </c>
      <c r="C8" s="31" t="s">
        <v>37</v>
      </c>
      <c r="D8" s="31" t="s">
        <v>92</v>
      </c>
      <c r="E8" s="31" t="s">
        <v>93</v>
      </c>
      <c r="F8" s="31" t="s">
        <v>225</v>
      </c>
      <c r="G8" s="31" t="s">
        <v>224</v>
      </c>
      <c r="H8" s="31" t="s">
        <v>101</v>
      </c>
      <c r="I8" s="31" t="s">
        <v>52</v>
      </c>
      <c r="J8" s="31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232</v>
      </c>
      <c r="G9" s="33"/>
      <c r="H9" s="33" t="s">
        <v>228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172</v>
      </c>
      <c r="C1" s="80" t="s" vm="1">
        <v>241</v>
      </c>
    </row>
    <row r="2" spans="2:59">
      <c r="B2" s="58" t="s">
        <v>171</v>
      </c>
      <c r="C2" s="80" t="s">
        <v>242</v>
      </c>
    </row>
    <row r="3" spans="2:59">
      <c r="B3" s="58" t="s">
        <v>173</v>
      </c>
      <c r="C3" s="80" t="s">
        <v>243</v>
      </c>
    </row>
    <row r="4" spans="2:59">
      <c r="B4" s="58" t="s">
        <v>174</v>
      </c>
      <c r="C4" s="80">
        <v>2148</v>
      </c>
    </row>
    <row r="6" spans="2:59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9" ht="26.25" customHeight="1">
      <c r="B7" s="149" t="s">
        <v>88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9" s="3" customFormat="1" ht="78.75">
      <c r="B8" s="23" t="s">
        <v>108</v>
      </c>
      <c r="C8" s="31" t="s">
        <v>37</v>
      </c>
      <c r="D8" s="31" t="s">
        <v>54</v>
      </c>
      <c r="E8" s="31" t="s">
        <v>92</v>
      </c>
      <c r="F8" s="31" t="s">
        <v>93</v>
      </c>
      <c r="G8" s="31" t="s">
        <v>225</v>
      </c>
      <c r="H8" s="31" t="s">
        <v>224</v>
      </c>
      <c r="I8" s="31" t="s">
        <v>101</v>
      </c>
      <c r="J8" s="31" t="s">
        <v>52</v>
      </c>
      <c r="K8" s="31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9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9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9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75</v>
      </c>
      <c r="C6" s="14" t="s">
        <v>37</v>
      </c>
      <c r="E6" s="14" t="s">
        <v>109</v>
      </c>
      <c r="I6" s="14" t="s">
        <v>15</v>
      </c>
      <c r="J6" s="14" t="s">
        <v>55</v>
      </c>
      <c r="M6" s="14" t="s">
        <v>92</v>
      </c>
      <c r="Q6" s="14" t="s">
        <v>17</v>
      </c>
      <c r="R6" s="14" t="s">
        <v>19</v>
      </c>
      <c r="U6" s="14" t="s">
        <v>53</v>
      </c>
      <c r="W6" s="15" t="s">
        <v>51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77</v>
      </c>
      <c r="C8" s="31" t="s">
        <v>37</v>
      </c>
      <c r="D8" s="31" t="s">
        <v>112</v>
      </c>
      <c r="I8" s="31" t="s">
        <v>15</v>
      </c>
      <c r="J8" s="31" t="s">
        <v>55</v>
      </c>
      <c r="K8" s="31" t="s">
        <v>93</v>
      </c>
      <c r="L8" s="31" t="s">
        <v>18</v>
      </c>
      <c r="M8" s="31" t="s">
        <v>92</v>
      </c>
      <c r="Q8" s="31" t="s">
        <v>17</v>
      </c>
      <c r="R8" s="31" t="s">
        <v>19</v>
      </c>
      <c r="S8" s="31" t="s">
        <v>0</v>
      </c>
      <c r="T8" s="31" t="s">
        <v>96</v>
      </c>
      <c r="U8" s="31" t="s">
        <v>53</v>
      </c>
      <c r="V8" s="31" t="s">
        <v>52</v>
      </c>
      <c r="W8" s="32" t="s">
        <v>103</v>
      </c>
    </row>
    <row r="9" spans="2:25" ht="31.5">
      <c r="B9" s="50" t="str">
        <f>'תעודות חוב מסחריות '!B7:T7</f>
        <v>2. תעודות חוב מסחריות</v>
      </c>
      <c r="C9" s="14" t="s">
        <v>37</v>
      </c>
      <c r="D9" s="14" t="s">
        <v>112</v>
      </c>
      <c r="E9" s="43" t="s">
        <v>109</v>
      </c>
      <c r="G9" s="14" t="s">
        <v>54</v>
      </c>
      <c r="I9" s="14" t="s">
        <v>15</v>
      </c>
      <c r="J9" s="14" t="s">
        <v>55</v>
      </c>
      <c r="K9" s="14" t="s">
        <v>93</v>
      </c>
      <c r="L9" s="14" t="s">
        <v>18</v>
      </c>
      <c r="M9" s="14" t="s">
        <v>92</v>
      </c>
      <c r="Q9" s="14" t="s">
        <v>17</v>
      </c>
      <c r="R9" s="14" t="s">
        <v>19</v>
      </c>
      <c r="S9" s="14" t="s">
        <v>0</v>
      </c>
      <c r="T9" s="14" t="s">
        <v>96</v>
      </c>
      <c r="U9" s="14" t="s">
        <v>53</v>
      </c>
      <c r="V9" s="14" t="s">
        <v>52</v>
      </c>
      <c r="W9" s="40" t="s">
        <v>103</v>
      </c>
    </row>
    <row r="10" spans="2:25" ht="31.5">
      <c r="B10" s="50" t="str">
        <f>'אג"ח קונצרני'!B7:U7</f>
        <v>3. אג"ח קונצרני</v>
      </c>
      <c r="C10" s="31" t="s">
        <v>37</v>
      </c>
      <c r="D10" s="14" t="s">
        <v>112</v>
      </c>
      <c r="E10" s="43" t="s">
        <v>109</v>
      </c>
      <c r="G10" s="31" t="s">
        <v>54</v>
      </c>
      <c r="I10" s="31" t="s">
        <v>15</v>
      </c>
      <c r="J10" s="31" t="s">
        <v>55</v>
      </c>
      <c r="K10" s="31" t="s">
        <v>93</v>
      </c>
      <c r="L10" s="31" t="s">
        <v>18</v>
      </c>
      <c r="M10" s="31" t="s">
        <v>92</v>
      </c>
      <c r="Q10" s="31" t="s">
        <v>17</v>
      </c>
      <c r="R10" s="31" t="s">
        <v>19</v>
      </c>
      <c r="S10" s="31" t="s">
        <v>0</v>
      </c>
      <c r="T10" s="31" t="s">
        <v>96</v>
      </c>
      <c r="U10" s="31" t="s">
        <v>53</v>
      </c>
      <c r="V10" s="14" t="s">
        <v>52</v>
      </c>
      <c r="W10" s="32" t="s">
        <v>103</v>
      </c>
    </row>
    <row r="11" spans="2:25" ht="31.5">
      <c r="B11" s="50" t="str">
        <f>מניות!B7</f>
        <v>4. מניות</v>
      </c>
      <c r="C11" s="31" t="s">
        <v>37</v>
      </c>
      <c r="D11" s="14" t="s">
        <v>112</v>
      </c>
      <c r="E11" s="43" t="s">
        <v>109</v>
      </c>
      <c r="H11" s="31" t="s">
        <v>92</v>
      </c>
      <c r="S11" s="31" t="s">
        <v>0</v>
      </c>
      <c r="T11" s="14" t="s">
        <v>96</v>
      </c>
      <c r="U11" s="14" t="s">
        <v>53</v>
      </c>
      <c r="V11" s="14" t="s">
        <v>52</v>
      </c>
      <c r="W11" s="15" t="s">
        <v>103</v>
      </c>
    </row>
    <row r="12" spans="2:25" ht="31.5">
      <c r="B12" s="50" t="str">
        <f>'תעודות סל'!B7:N7</f>
        <v>5. תעודות סל</v>
      </c>
      <c r="C12" s="31" t="s">
        <v>37</v>
      </c>
      <c r="D12" s="14" t="s">
        <v>112</v>
      </c>
      <c r="E12" s="43" t="s">
        <v>109</v>
      </c>
      <c r="H12" s="31" t="s">
        <v>92</v>
      </c>
      <c r="S12" s="31" t="s">
        <v>0</v>
      </c>
      <c r="T12" s="31" t="s">
        <v>96</v>
      </c>
      <c r="U12" s="31" t="s">
        <v>53</v>
      </c>
      <c r="V12" s="31" t="s">
        <v>52</v>
      </c>
      <c r="W12" s="32" t="s">
        <v>103</v>
      </c>
    </row>
    <row r="13" spans="2:25" ht="31.5">
      <c r="B13" s="50" t="str">
        <f>'קרנות נאמנות'!B7:O7</f>
        <v>6. קרנות נאמנות</v>
      </c>
      <c r="C13" s="31" t="s">
        <v>37</v>
      </c>
      <c r="D13" s="31" t="s">
        <v>112</v>
      </c>
      <c r="G13" s="31" t="s">
        <v>54</v>
      </c>
      <c r="H13" s="31" t="s">
        <v>92</v>
      </c>
      <c r="S13" s="31" t="s">
        <v>0</v>
      </c>
      <c r="T13" s="31" t="s">
        <v>96</v>
      </c>
      <c r="U13" s="31" t="s">
        <v>53</v>
      </c>
      <c r="V13" s="31" t="s">
        <v>52</v>
      </c>
      <c r="W13" s="32" t="s">
        <v>103</v>
      </c>
    </row>
    <row r="14" spans="2:25" ht="31.5">
      <c r="B14" s="50" t="str">
        <f>'כתבי אופציה'!B7:L7</f>
        <v>7. כתבי אופציה</v>
      </c>
      <c r="C14" s="31" t="s">
        <v>37</v>
      </c>
      <c r="D14" s="31" t="s">
        <v>112</v>
      </c>
      <c r="G14" s="31" t="s">
        <v>54</v>
      </c>
      <c r="H14" s="31" t="s">
        <v>92</v>
      </c>
      <c r="S14" s="31" t="s">
        <v>0</v>
      </c>
      <c r="T14" s="31" t="s">
        <v>96</v>
      </c>
      <c r="U14" s="31" t="s">
        <v>53</v>
      </c>
      <c r="V14" s="31" t="s">
        <v>52</v>
      </c>
      <c r="W14" s="32" t="s">
        <v>103</v>
      </c>
    </row>
    <row r="15" spans="2:25" ht="31.5">
      <c r="B15" s="50" t="str">
        <f>אופציות!B7</f>
        <v>8. אופציות</v>
      </c>
      <c r="C15" s="31" t="s">
        <v>37</v>
      </c>
      <c r="D15" s="31" t="s">
        <v>112</v>
      </c>
      <c r="G15" s="31" t="s">
        <v>54</v>
      </c>
      <c r="H15" s="31" t="s">
        <v>92</v>
      </c>
      <c r="S15" s="31" t="s">
        <v>0</v>
      </c>
      <c r="T15" s="31" t="s">
        <v>96</v>
      </c>
      <c r="U15" s="31" t="s">
        <v>53</v>
      </c>
      <c r="V15" s="31" t="s">
        <v>52</v>
      </c>
      <c r="W15" s="32" t="s">
        <v>103</v>
      </c>
    </row>
    <row r="16" spans="2:25" ht="31.5">
      <c r="B16" s="50" t="str">
        <f>'חוזים עתידיים'!B7:I7</f>
        <v>9. חוזים עתידיים</v>
      </c>
      <c r="C16" s="31" t="s">
        <v>37</v>
      </c>
      <c r="D16" s="31" t="s">
        <v>112</v>
      </c>
      <c r="G16" s="31" t="s">
        <v>54</v>
      </c>
      <c r="H16" s="31" t="s">
        <v>92</v>
      </c>
      <c r="S16" s="31" t="s">
        <v>0</v>
      </c>
      <c r="T16" s="32" t="s">
        <v>96</v>
      </c>
    </row>
    <row r="17" spans="2:25" ht="31.5">
      <c r="B17" s="50" t="str">
        <f>'מוצרים מובנים'!B7:Q7</f>
        <v>10. מוצרים מובנים</v>
      </c>
      <c r="C17" s="31" t="s">
        <v>37</v>
      </c>
      <c r="F17" s="14" t="s">
        <v>43</v>
      </c>
      <c r="I17" s="31" t="s">
        <v>15</v>
      </c>
      <c r="J17" s="31" t="s">
        <v>55</v>
      </c>
      <c r="K17" s="31" t="s">
        <v>93</v>
      </c>
      <c r="L17" s="31" t="s">
        <v>18</v>
      </c>
      <c r="M17" s="31" t="s">
        <v>92</v>
      </c>
      <c r="Q17" s="31" t="s">
        <v>17</v>
      </c>
      <c r="R17" s="31" t="s">
        <v>19</v>
      </c>
      <c r="S17" s="31" t="s">
        <v>0</v>
      </c>
      <c r="T17" s="31" t="s">
        <v>96</v>
      </c>
      <c r="U17" s="31" t="s">
        <v>53</v>
      </c>
      <c r="V17" s="31" t="s">
        <v>52</v>
      </c>
      <c r="W17" s="32" t="s">
        <v>103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55</v>
      </c>
      <c r="K19" s="31" t="s">
        <v>93</v>
      </c>
      <c r="L19" s="31" t="s">
        <v>18</v>
      </c>
      <c r="M19" s="31" t="s">
        <v>92</v>
      </c>
      <c r="Q19" s="31" t="s">
        <v>17</v>
      </c>
      <c r="R19" s="31" t="s">
        <v>19</v>
      </c>
      <c r="S19" s="31" t="s">
        <v>0</v>
      </c>
      <c r="T19" s="31" t="s">
        <v>96</v>
      </c>
      <c r="U19" s="31" t="s">
        <v>101</v>
      </c>
      <c r="V19" s="31" t="s">
        <v>52</v>
      </c>
      <c r="W19" s="32" t="s">
        <v>103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37</v>
      </c>
      <c r="D20" s="43" t="s">
        <v>110</v>
      </c>
      <c r="E20" s="43" t="s">
        <v>109</v>
      </c>
      <c r="G20" s="31" t="s">
        <v>54</v>
      </c>
      <c r="I20" s="31" t="s">
        <v>15</v>
      </c>
      <c r="J20" s="31" t="s">
        <v>55</v>
      </c>
      <c r="K20" s="31" t="s">
        <v>93</v>
      </c>
      <c r="L20" s="31" t="s">
        <v>18</v>
      </c>
      <c r="M20" s="31" t="s">
        <v>92</v>
      </c>
      <c r="Q20" s="31" t="s">
        <v>17</v>
      </c>
      <c r="R20" s="31" t="s">
        <v>19</v>
      </c>
      <c r="S20" s="31" t="s">
        <v>0</v>
      </c>
      <c r="T20" s="31" t="s">
        <v>96</v>
      </c>
      <c r="U20" s="31" t="s">
        <v>101</v>
      </c>
      <c r="V20" s="31" t="s">
        <v>52</v>
      </c>
      <c r="W20" s="32" t="s">
        <v>103</v>
      </c>
    </row>
    <row r="21" spans="2:25" ht="31.5">
      <c r="B21" s="50" t="str">
        <f>'לא סחיר - אג"ח קונצרני'!B7:S7</f>
        <v>3. אג"ח קונצרני</v>
      </c>
      <c r="C21" s="31" t="s">
        <v>37</v>
      </c>
      <c r="D21" s="43" t="s">
        <v>110</v>
      </c>
      <c r="E21" s="43" t="s">
        <v>109</v>
      </c>
      <c r="G21" s="31" t="s">
        <v>54</v>
      </c>
      <c r="I21" s="31" t="s">
        <v>15</v>
      </c>
      <c r="J21" s="31" t="s">
        <v>55</v>
      </c>
      <c r="K21" s="31" t="s">
        <v>93</v>
      </c>
      <c r="L21" s="31" t="s">
        <v>18</v>
      </c>
      <c r="M21" s="31" t="s">
        <v>92</v>
      </c>
      <c r="Q21" s="31" t="s">
        <v>17</v>
      </c>
      <c r="R21" s="31" t="s">
        <v>19</v>
      </c>
      <c r="S21" s="31" t="s">
        <v>0</v>
      </c>
      <c r="T21" s="31" t="s">
        <v>96</v>
      </c>
      <c r="U21" s="31" t="s">
        <v>101</v>
      </c>
      <c r="V21" s="31" t="s">
        <v>52</v>
      </c>
      <c r="W21" s="32" t="s">
        <v>103</v>
      </c>
    </row>
    <row r="22" spans="2:25" ht="31.5">
      <c r="B22" s="50" t="str">
        <f>'לא סחיר - מניות'!B7:M7</f>
        <v>4. מניות</v>
      </c>
      <c r="C22" s="31" t="s">
        <v>37</v>
      </c>
      <c r="D22" s="43" t="s">
        <v>110</v>
      </c>
      <c r="E22" s="43" t="s">
        <v>109</v>
      </c>
      <c r="G22" s="31" t="s">
        <v>54</v>
      </c>
      <c r="H22" s="31" t="s">
        <v>92</v>
      </c>
      <c r="S22" s="31" t="s">
        <v>0</v>
      </c>
      <c r="T22" s="31" t="s">
        <v>96</v>
      </c>
      <c r="U22" s="31" t="s">
        <v>101</v>
      </c>
      <c r="V22" s="31" t="s">
        <v>52</v>
      </c>
      <c r="W22" s="32" t="s">
        <v>103</v>
      </c>
    </row>
    <row r="23" spans="2:25" ht="31.5">
      <c r="B23" s="50" t="str">
        <f>'לא סחיר - קרנות השקעה'!B7:K7</f>
        <v>5. קרנות השקעה</v>
      </c>
      <c r="C23" s="31" t="s">
        <v>37</v>
      </c>
      <c r="G23" s="31" t="s">
        <v>54</v>
      </c>
      <c r="H23" s="31" t="s">
        <v>92</v>
      </c>
      <c r="K23" s="31" t="s">
        <v>93</v>
      </c>
      <c r="S23" s="31" t="s">
        <v>0</v>
      </c>
      <c r="T23" s="31" t="s">
        <v>96</v>
      </c>
      <c r="U23" s="31" t="s">
        <v>101</v>
      </c>
      <c r="V23" s="31" t="s">
        <v>52</v>
      </c>
      <c r="W23" s="32" t="s">
        <v>103</v>
      </c>
    </row>
    <row r="24" spans="2:25" ht="31.5">
      <c r="B24" s="50" t="str">
        <f>'לא סחיר - כתבי אופציה'!B7:L7</f>
        <v>6. כתבי אופציה</v>
      </c>
      <c r="C24" s="31" t="s">
        <v>37</v>
      </c>
      <c r="G24" s="31" t="s">
        <v>54</v>
      </c>
      <c r="H24" s="31" t="s">
        <v>92</v>
      </c>
      <c r="K24" s="31" t="s">
        <v>93</v>
      </c>
      <c r="S24" s="31" t="s">
        <v>0</v>
      </c>
      <c r="T24" s="31" t="s">
        <v>96</v>
      </c>
      <c r="U24" s="31" t="s">
        <v>101</v>
      </c>
      <c r="V24" s="31" t="s">
        <v>52</v>
      </c>
      <c r="W24" s="32" t="s">
        <v>103</v>
      </c>
    </row>
    <row r="25" spans="2:25" ht="31.5">
      <c r="B25" s="50" t="str">
        <f>'לא סחיר - אופציות'!B7:L7</f>
        <v>7. אופציות</v>
      </c>
      <c r="C25" s="31" t="s">
        <v>37</v>
      </c>
      <c r="G25" s="31" t="s">
        <v>54</v>
      </c>
      <c r="H25" s="31" t="s">
        <v>92</v>
      </c>
      <c r="K25" s="31" t="s">
        <v>93</v>
      </c>
      <c r="S25" s="31" t="s">
        <v>0</v>
      </c>
      <c r="T25" s="31" t="s">
        <v>96</v>
      </c>
      <c r="U25" s="31" t="s">
        <v>101</v>
      </c>
      <c r="V25" s="31" t="s">
        <v>52</v>
      </c>
      <c r="W25" s="32" t="s">
        <v>103</v>
      </c>
    </row>
    <row r="26" spans="2:25" ht="31.5">
      <c r="B26" s="50" t="str">
        <f>'לא סחיר - חוזים עתידיים'!B7:K7</f>
        <v>8. חוזים עתידיים</v>
      </c>
      <c r="C26" s="31" t="s">
        <v>37</v>
      </c>
      <c r="G26" s="31" t="s">
        <v>54</v>
      </c>
      <c r="H26" s="31" t="s">
        <v>92</v>
      </c>
      <c r="K26" s="31" t="s">
        <v>93</v>
      </c>
      <c r="S26" s="31" t="s">
        <v>0</v>
      </c>
      <c r="T26" s="31" t="s">
        <v>96</v>
      </c>
      <c r="U26" s="31" t="s">
        <v>101</v>
      </c>
      <c r="V26" s="32" t="s">
        <v>103</v>
      </c>
    </row>
    <row r="27" spans="2:25" ht="31.5">
      <c r="B27" s="50" t="str">
        <f>'לא סחיר - מוצרים מובנים'!B7:Q7</f>
        <v>9. מוצרים מובנים</v>
      </c>
      <c r="C27" s="31" t="s">
        <v>37</v>
      </c>
      <c r="F27" s="31" t="s">
        <v>43</v>
      </c>
      <c r="I27" s="31" t="s">
        <v>15</v>
      </c>
      <c r="J27" s="31" t="s">
        <v>55</v>
      </c>
      <c r="K27" s="31" t="s">
        <v>93</v>
      </c>
      <c r="L27" s="31" t="s">
        <v>18</v>
      </c>
      <c r="M27" s="31" t="s">
        <v>92</v>
      </c>
      <c r="Q27" s="31" t="s">
        <v>17</v>
      </c>
      <c r="R27" s="31" t="s">
        <v>19</v>
      </c>
      <c r="S27" s="31" t="s">
        <v>0</v>
      </c>
      <c r="T27" s="31" t="s">
        <v>96</v>
      </c>
      <c r="U27" s="31" t="s">
        <v>101</v>
      </c>
      <c r="V27" s="31" t="s">
        <v>52</v>
      </c>
      <c r="W27" s="32" t="s">
        <v>103</v>
      </c>
    </row>
    <row r="28" spans="2:25" ht="31.5">
      <c r="B28" s="54" t="str">
        <f>הלוואות!B6</f>
        <v>1.ד. הלוואות:</v>
      </c>
      <c r="C28" s="31" t="s">
        <v>37</v>
      </c>
      <c r="I28" s="31" t="s">
        <v>15</v>
      </c>
      <c r="J28" s="31" t="s">
        <v>55</v>
      </c>
      <c r="L28" s="31" t="s">
        <v>18</v>
      </c>
      <c r="M28" s="31" t="s">
        <v>92</v>
      </c>
      <c r="Q28" s="14" t="s">
        <v>33</v>
      </c>
      <c r="R28" s="31" t="s">
        <v>19</v>
      </c>
      <c r="S28" s="31" t="s">
        <v>0</v>
      </c>
      <c r="T28" s="31" t="s">
        <v>96</v>
      </c>
      <c r="U28" s="31" t="s">
        <v>101</v>
      </c>
      <c r="V28" s="32" t="s">
        <v>103</v>
      </c>
    </row>
    <row r="29" spans="2:25" ht="47.25">
      <c r="B29" s="54" t="str">
        <f>'פקדונות מעל 3 חודשים'!B6:O6</f>
        <v>1.ה. פקדונות מעל 3 חודשים:</v>
      </c>
      <c r="C29" s="31" t="s">
        <v>37</v>
      </c>
      <c r="E29" s="31" t="s">
        <v>109</v>
      </c>
      <c r="I29" s="31" t="s">
        <v>15</v>
      </c>
      <c r="J29" s="31" t="s">
        <v>55</v>
      </c>
      <c r="L29" s="31" t="s">
        <v>18</v>
      </c>
      <c r="M29" s="31" t="s">
        <v>92</v>
      </c>
      <c r="O29" s="51" t="s">
        <v>45</v>
      </c>
      <c r="P29" s="52"/>
      <c r="R29" s="31" t="s">
        <v>19</v>
      </c>
      <c r="S29" s="31" t="s">
        <v>0</v>
      </c>
      <c r="T29" s="31" t="s">
        <v>96</v>
      </c>
      <c r="U29" s="31" t="s">
        <v>101</v>
      </c>
      <c r="V29" s="32" t="s">
        <v>103</v>
      </c>
    </row>
    <row r="30" spans="2:25" ht="63">
      <c r="B30" s="54" t="str">
        <f>'זכויות מקרקעין'!B6</f>
        <v>1. ו. זכויות במקרקעין:</v>
      </c>
      <c r="C30" s="14" t="s">
        <v>47</v>
      </c>
      <c r="N30" s="51" t="s">
        <v>76</v>
      </c>
      <c r="P30" s="52" t="s">
        <v>48</v>
      </c>
      <c r="U30" s="31" t="s">
        <v>101</v>
      </c>
      <c r="V30" s="15" t="s">
        <v>51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50</v>
      </c>
      <c r="R31" s="14" t="s">
        <v>46</v>
      </c>
      <c r="U31" s="31" t="s">
        <v>101</v>
      </c>
      <c r="V31" s="15" t="s">
        <v>51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98</v>
      </c>
      <c r="Y32" s="15" t="s">
        <v>97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172</v>
      </c>
      <c r="C1" s="80" t="s" vm="1">
        <v>241</v>
      </c>
    </row>
    <row r="2" spans="2:54">
      <c r="B2" s="58" t="s">
        <v>171</v>
      </c>
      <c r="C2" s="80" t="s">
        <v>242</v>
      </c>
    </row>
    <row r="3" spans="2:54">
      <c r="B3" s="58" t="s">
        <v>173</v>
      </c>
      <c r="C3" s="80" t="s">
        <v>243</v>
      </c>
    </row>
    <row r="4" spans="2:54">
      <c r="B4" s="58" t="s">
        <v>174</v>
      </c>
      <c r="C4" s="80">
        <v>2148</v>
      </c>
    </row>
    <row r="6" spans="2:54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4" ht="26.25" customHeight="1">
      <c r="B7" s="149" t="s">
        <v>89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4" s="3" customFormat="1" ht="78.75">
      <c r="B8" s="23" t="s">
        <v>108</v>
      </c>
      <c r="C8" s="31" t="s">
        <v>37</v>
      </c>
      <c r="D8" s="31" t="s">
        <v>54</v>
      </c>
      <c r="E8" s="31" t="s">
        <v>92</v>
      </c>
      <c r="F8" s="31" t="s">
        <v>93</v>
      </c>
      <c r="G8" s="31" t="s">
        <v>225</v>
      </c>
      <c r="H8" s="31" t="s">
        <v>224</v>
      </c>
      <c r="I8" s="31" t="s">
        <v>101</v>
      </c>
      <c r="J8" s="31" t="s">
        <v>52</v>
      </c>
      <c r="K8" s="31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4" workbookViewId="0">
      <selection activeCell="O19" sqref="O19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855468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172</v>
      </c>
      <c r="C1" s="80" t="s" vm="1">
        <v>241</v>
      </c>
    </row>
    <row r="2" spans="2:51">
      <c r="B2" s="58" t="s">
        <v>171</v>
      </c>
      <c r="C2" s="80" t="s">
        <v>242</v>
      </c>
    </row>
    <row r="3" spans="2:51">
      <c r="B3" s="58" t="s">
        <v>173</v>
      </c>
      <c r="C3" s="80" t="s">
        <v>243</v>
      </c>
    </row>
    <row r="4" spans="2:51">
      <c r="B4" s="58" t="s">
        <v>174</v>
      </c>
      <c r="C4" s="80">
        <v>2148</v>
      </c>
    </row>
    <row r="6" spans="2:51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51" ht="26.25" customHeight="1">
      <c r="B7" s="149" t="s">
        <v>90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51" s="3" customFormat="1" ht="63">
      <c r="B8" s="23" t="s">
        <v>108</v>
      </c>
      <c r="C8" s="31" t="s">
        <v>37</v>
      </c>
      <c r="D8" s="31" t="s">
        <v>54</v>
      </c>
      <c r="E8" s="31" t="s">
        <v>92</v>
      </c>
      <c r="F8" s="31" t="s">
        <v>93</v>
      </c>
      <c r="G8" s="31" t="s">
        <v>225</v>
      </c>
      <c r="H8" s="31" t="s">
        <v>224</v>
      </c>
      <c r="I8" s="31" t="s">
        <v>101</v>
      </c>
      <c r="J8" s="31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5" t="s">
        <v>40</v>
      </c>
      <c r="C11" s="116"/>
      <c r="D11" s="116"/>
      <c r="E11" s="116"/>
      <c r="F11" s="116"/>
      <c r="G11" s="117"/>
      <c r="H11" s="121"/>
      <c r="I11" s="117">
        <v>-17.447949999999999</v>
      </c>
      <c r="J11" s="118">
        <v>1</v>
      </c>
      <c r="K11" s="118">
        <f>I11/'סכום נכסי הקרן'!$C$42</f>
        <v>-4.6109995783860502E-3</v>
      </c>
      <c r="L11" s="125"/>
      <c r="M11" s="125"/>
      <c r="N11" s="125"/>
      <c r="O11" s="125"/>
      <c r="AW11" s="102"/>
    </row>
    <row r="12" spans="2:51" s="102" customFormat="1" ht="19.5" customHeight="1">
      <c r="B12" s="119" t="s">
        <v>32</v>
      </c>
      <c r="C12" s="116"/>
      <c r="D12" s="116"/>
      <c r="E12" s="116"/>
      <c r="F12" s="116"/>
      <c r="G12" s="117"/>
      <c r="H12" s="121"/>
      <c r="I12" s="117">
        <v>-17.447949999999999</v>
      </c>
      <c r="J12" s="118">
        <v>1</v>
      </c>
      <c r="K12" s="118">
        <f>I12/'סכום נכסי הקרן'!$C$42</f>
        <v>-4.6109995783860502E-3</v>
      </c>
      <c r="L12" s="126"/>
      <c r="M12" s="126"/>
      <c r="N12" s="126"/>
      <c r="O12" s="126"/>
    </row>
    <row r="13" spans="2:51">
      <c r="B13" s="104" t="s">
        <v>947</v>
      </c>
      <c r="C13" s="84"/>
      <c r="D13" s="84"/>
      <c r="E13" s="84"/>
      <c r="F13" s="84"/>
      <c r="G13" s="93"/>
      <c r="H13" s="95"/>
      <c r="I13" s="93">
        <v>-18.446930000000002</v>
      </c>
      <c r="J13" s="94">
        <v>1.0572548637519024</v>
      </c>
      <c r="K13" s="94">
        <f>I13/'סכום נכסי הקרן'!$C$42</f>
        <v>-4.8750017310066219E-3</v>
      </c>
      <c r="L13" s="127"/>
      <c r="M13" s="127"/>
      <c r="N13" s="127"/>
      <c r="O13" s="127"/>
    </row>
    <row r="14" spans="2:51">
      <c r="B14" s="89" t="s">
        <v>948</v>
      </c>
      <c r="C14" s="86" t="s">
        <v>949</v>
      </c>
      <c r="D14" s="99" t="s">
        <v>950</v>
      </c>
      <c r="E14" s="99" t="s">
        <v>156</v>
      </c>
      <c r="F14" s="110">
        <v>43136</v>
      </c>
      <c r="G14" s="96">
        <v>6746</v>
      </c>
      <c r="H14" s="98">
        <v>-11.0975</v>
      </c>
      <c r="I14" s="96">
        <v>-0.74863999999999997</v>
      </c>
      <c r="J14" s="97">
        <v>4.290704638653825E-2</v>
      </c>
      <c r="K14" s="97">
        <f>I14/'סכום נכסי הקרן'!$C$42</f>
        <v>-1.9784437279811855E-4</v>
      </c>
      <c r="L14" s="127"/>
      <c r="M14" s="127"/>
      <c r="N14" s="127"/>
      <c r="O14" s="127"/>
    </row>
    <row r="15" spans="2:51">
      <c r="B15" s="89" t="s">
        <v>948</v>
      </c>
      <c r="C15" s="86" t="s">
        <v>951</v>
      </c>
      <c r="D15" s="99" t="s">
        <v>950</v>
      </c>
      <c r="E15" s="99" t="s">
        <v>156</v>
      </c>
      <c r="F15" s="110">
        <v>43103</v>
      </c>
      <c r="G15" s="96">
        <v>206505.81</v>
      </c>
      <c r="H15" s="98">
        <v>-10.511100000000001</v>
      </c>
      <c r="I15" s="96">
        <v>-21.706</v>
      </c>
      <c r="J15" s="97">
        <v>1.2440429964551709</v>
      </c>
      <c r="K15" s="97">
        <f>I15/'סכום נכסי הקרן'!$C$42</f>
        <v>-5.736281732148912E-3</v>
      </c>
      <c r="L15" s="127"/>
      <c r="M15" s="127"/>
      <c r="N15" s="127"/>
      <c r="O15" s="127"/>
    </row>
    <row r="16" spans="2:51" s="7" customFormat="1">
      <c r="B16" s="89" t="s">
        <v>948</v>
      </c>
      <c r="C16" s="86" t="s">
        <v>952</v>
      </c>
      <c r="D16" s="99" t="s">
        <v>950</v>
      </c>
      <c r="E16" s="99" t="s">
        <v>156</v>
      </c>
      <c r="F16" s="110">
        <v>43171</v>
      </c>
      <c r="G16" s="96">
        <v>235749.2</v>
      </c>
      <c r="H16" s="98">
        <v>9.5736000000000008</v>
      </c>
      <c r="I16" s="96">
        <v>22.569790000000001</v>
      </c>
      <c r="J16" s="97">
        <v>-1.2935496720245074</v>
      </c>
      <c r="K16" s="97">
        <f>I16/'סכום נכסי הקרן'!$C$42</f>
        <v>5.9645569923264165E-3</v>
      </c>
      <c r="L16" s="133"/>
      <c r="M16" s="133"/>
      <c r="N16" s="133"/>
      <c r="O16" s="133"/>
      <c r="AW16" s="1"/>
      <c r="AY16" s="1"/>
    </row>
    <row r="17" spans="2:51" s="7" customFormat="1">
      <c r="B17" s="89" t="s">
        <v>948</v>
      </c>
      <c r="C17" s="86" t="s">
        <v>953</v>
      </c>
      <c r="D17" s="99" t="s">
        <v>950</v>
      </c>
      <c r="E17" s="99" t="s">
        <v>156</v>
      </c>
      <c r="F17" s="110">
        <v>43298</v>
      </c>
      <c r="G17" s="96">
        <v>126372.9</v>
      </c>
      <c r="H17" s="98">
        <v>-4.6699000000000002</v>
      </c>
      <c r="I17" s="96">
        <v>-5.9015399999999998</v>
      </c>
      <c r="J17" s="97">
        <v>0.33823687023403898</v>
      </c>
      <c r="K17" s="97">
        <f>I17/'סכום נכסי הקרן'!$C$42</f>
        <v>-1.5596100660437708E-3</v>
      </c>
      <c r="L17" s="133"/>
      <c r="M17" s="133"/>
      <c r="N17" s="133"/>
      <c r="O17" s="133"/>
      <c r="AW17" s="1"/>
      <c r="AY17" s="1"/>
    </row>
    <row r="18" spans="2:51" s="7" customFormat="1">
      <c r="B18" s="89" t="s">
        <v>948</v>
      </c>
      <c r="C18" s="86" t="s">
        <v>954</v>
      </c>
      <c r="D18" s="99" t="s">
        <v>950</v>
      </c>
      <c r="E18" s="99" t="s">
        <v>156</v>
      </c>
      <c r="F18" s="110">
        <v>43255</v>
      </c>
      <c r="G18" s="96">
        <v>22891.439999999999</v>
      </c>
      <c r="H18" s="98">
        <v>-6.9934000000000003</v>
      </c>
      <c r="I18" s="96">
        <v>-1.6008800000000001</v>
      </c>
      <c r="J18" s="97">
        <v>9.1751753071277725E-2</v>
      </c>
      <c r="K18" s="97">
        <f>I18/'סכום נכסי הקרן'!$C$42</f>
        <v>-4.2306729472784256E-4</v>
      </c>
      <c r="L18" s="133"/>
      <c r="M18" s="133"/>
      <c r="N18" s="133"/>
      <c r="O18" s="133"/>
      <c r="AW18" s="1"/>
      <c r="AY18" s="1"/>
    </row>
    <row r="19" spans="2:51">
      <c r="B19" s="89" t="s">
        <v>948</v>
      </c>
      <c r="C19" s="86" t="s">
        <v>955</v>
      </c>
      <c r="D19" s="99" t="s">
        <v>950</v>
      </c>
      <c r="E19" s="99" t="s">
        <v>156</v>
      </c>
      <c r="F19" s="110">
        <v>43396</v>
      </c>
      <c r="G19" s="96">
        <v>25266.5</v>
      </c>
      <c r="H19" s="98">
        <v>-2.8586</v>
      </c>
      <c r="I19" s="96">
        <v>-0.72227999999999992</v>
      </c>
      <c r="J19" s="97">
        <v>4.1396267183250755E-2</v>
      </c>
      <c r="K19" s="97">
        <f>I19/'סכום נכסי הקרן'!$C$42</f>
        <v>-1.9087817052872548E-4</v>
      </c>
      <c r="L19" s="127"/>
      <c r="M19" s="127"/>
      <c r="N19" s="127"/>
      <c r="O19" s="127"/>
    </row>
    <row r="20" spans="2:51">
      <c r="B20" s="89" t="s">
        <v>948</v>
      </c>
      <c r="C20" s="86" t="s">
        <v>956</v>
      </c>
      <c r="D20" s="99" t="s">
        <v>950</v>
      </c>
      <c r="E20" s="99" t="s">
        <v>156</v>
      </c>
      <c r="F20" s="110">
        <v>43171</v>
      </c>
      <c r="G20" s="96">
        <v>101517</v>
      </c>
      <c r="H20" s="98">
        <v>-10.7126</v>
      </c>
      <c r="I20" s="96">
        <v>-10.8751</v>
      </c>
      <c r="J20" s="97">
        <v>0.62328812267343736</v>
      </c>
      <c r="K20" s="97">
        <f>I20/'סכום נכסי הקרן'!$C$42</f>
        <v>-2.873981270860252E-3</v>
      </c>
      <c r="L20" s="127"/>
      <c r="M20" s="127"/>
      <c r="N20" s="127"/>
      <c r="O20" s="127"/>
    </row>
    <row r="21" spans="2:51">
      <c r="B21" s="89" t="s">
        <v>948</v>
      </c>
      <c r="C21" s="86" t="s">
        <v>957</v>
      </c>
      <c r="D21" s="99" t="s">
        <v>950</v>
      </c>
      <c r="E21" s="99" t="s">
        <v>156</v>
      </c>
      <c r="F21" s="110">
        <v>43440</v>
      </c>
      <c r="G21" s="96">
        <v>74960</v>
      </c>
      <c r="H21" s="98">
        <v>0.64890000000000003</v>
      </c>
      <c r="I21" s="96">
        <v>0.4864</v>
      </c>
      <c r="J21" s="97">
        <v>-2.7877200473408054E-2</v>
      </c>
      <c r="K21" s="97">
        <f>I21/'סכום נכסי הקרן'!$C$42</f>
        <v>1.2854175962946792E-4</v>
      </c>
      <c r="L21" s="127"/>
      <c r="M21" s="127"/>
      <c r="N21" s="127"/>
      <c r="O21" s="127"/>
    </row>
    <row r="22" spans="2:51">
      <c r="B22" s="89" t="s">
        <v>948</v>
      </c>
      <c r="C22" s="86" t="s">
        <v>958</v>
      </c>
      <c r="D22" s="99" t="s">
        <v>950</v>
      </c>
      <c r="E22" s="99" t="s">
        <v>156</v>
      </c>
      <c r="F22" s="110">
        <v>43460</v>
      </c>
      <c r="G22" s="96">
        <v>9013.92</v>
      </c>
      <c r="H22" s="98">
        <v>0.56930000000000003</v>
      </c>
      <c r="I22" s="96">
        <v>5.1319999999999998E-2</v>
      </c>
      <c r="J22" s="97">
        <v>-2.9413197538965897E-3</v>
      </c>
      <c r="K22" s="97">
        <f>I22/'סכום נכסי הקרן'!$C$42</f>
        <v>1.3562424145115734E-5</v>
      </c>
      <c r="L22" s="127"/>
      <c r="M22" s="127"/>
      <c r="N22" s="127"/>
      <c r="O22" s="127"/>
    </row>
    <row r="23" spans="2:51">
      <c r="B23" s="85"/>
      <c r="C23" s="86"/>
      <c r="D23" s="86"/>
      <c r="E23" s="86"/>
      <c r="F23" s="86"/>
      <c r="G23" s="96"/>
      <c r="H23" s="98"/>
      <c r="I23" s="86"/>
      <c r="J23" s="97"/>
      <c r="K23" s="86"/>
      <c r="L23" s="127"/>
      <c r="M23" s="127"/>
      <c r="N23" s="127"/>
      <c r="O23" s="127"/>
    </row>
    <row r="24" spans="2:51">
      <c r="B24" s="104" t="s">
        <v>220</v>
      </c>
      <c r="C24" s="84"/>
      <c r="D24" s="84"/>
      <c r="E24" s="84"/>
      <c r="F24" s="84"/>
      <c r="G24" s="93"/>
      <c r="H24" s="95"/>
      <c r="I24" s="93">
        <v>0.99897999999999998</v>
      </c>
      <c r="J24" s="94">
        <v>-5.7254863751902092E-2</v>
      </c>
      <c r="K24" s="94">
        <f>I24/'סכום נכסי הקרן'!$C$42</f>
        <v>2.6400215262057123E-4</v>
      </c>
      <c r="L24" s="127"/>
      <c r="M24" s="127"/>
      <c r="N24" s="127"/>
      <c r="O24" s="127"/>
    </row>
    <row r="25" spans="2:51">
      <c r="B25" s="89" t="s">
        <v>959</v>
      </c>
      <c r="C25" s="86" t="s">
        <v>960</v>
      </c>
      <c r="D25" s="99" t="s">
        <v>950</v>
      </c>
      <c r="E25" s="99" t="s">
        <v>158</v>
      </c>
      <c r="F25" s="110">
        <v>43319</v>
      </c>
      <c r="G25" s="96">
        <v>44479.39</v>
      </c>
      <c r="H25" s="98">
        <v>2.2122000000000002</v>
      </c>
      <c r="I25" s="96">
        <v>0.98397000000000001</v>
      </c>
      <c r="J25" s="97">
        <v>-5.6394590768543015E-2</v>
      </c>
      <c r="K25" s="97">
        <f>I25/'סכום נכסי הקרן'!$C$42</f>
        <v>2.6003543425700567E-4</v>
      </c>
      <c r="L25" s="127"/>
      <c r="M25" s="127"/>
      <c r="N25" s="127"/>
      <c r="O25" s="127"/>
    </row>
    <row r="26" spans="2:51">
      <c r="B26" s="89" t="s">
        <v>959</v>
      </c>
      <c r="C26" s="86" t="s">
        <v>961</v>
      </c>
      <c r="D26" s="99" t="s">
        <v>950</v>
      </c>
      <c r="E26" s="99" t="s">
        <v>158</v>
      </c>
      <c r="F26" s="110">
        <v>43410</v>
      </c>
      <c r="G26" s="96">
        <v>6437.4</v>
      </c>
      <c r="H26" s="98">
        <v>-0.32669999999999999</v>
      </c>
      <c r="I26" s="96">
        <v>-2.103E-2</v>
      </c>
      <c r="J26" s="97">
        <v>1.2052991898761746E-3</v>
      </c>
      <c r="K26" s="97">
        <f>I26/'סכום נכסי הקרן'!$C$42</f>
        <v>-5.5576340563480889E-6</v>
      </c>
      <c r="L26" s="127"/>
      <c r="M26" s="127"/>
      <c r="N26" s="127"/>
      <c r="O26" s="127"/>
    </row>
    <row r="27" spans="2:51">
      <c r="B27" s="89" t="s">
        <v>959</v>
      </c>
      <c r="C27" s="86" t="s">
        <v>962</v>
      </c>
      <c r="D27" s="99" t="s">
        <v>950</v>
      </c>
      <c r="E27" s="99" t="s">
        <v>158</v>
      </c>
      <c r="F27" s="110">
        <v>43438</v>
      </c>
      <c r="G27" s="96">
        <v>21458</v>
      </c>
      <c r="H27" s="98">
        <v>0.16800000000000001</v>
      </c>
      <c r="I27" s="96">
        <v>3.6040000000000003E-2</v>
      </c>
      <c r="J27" s="97">
        <v>-2.0655721732352516E-3</v>
      </c>
      <c r="K27" s="97">
        <f>I27/'סכום נכסי הקרן'!$C$42</f>
        <v>9.5243524199137005E-6</v>
      </c>
      <c r="L27" s="127"/>
      <c r="M27" s="127"/>
      <c r="N27" s="127"/>
      <c r="O27" s="127"/>
    </row>
    <row r="28" spans="2:51">
      <c r="B28" s="85"/>
      <c r="C28" s="86"/>
      <c r="D28" s="86"/>
      <c r="E28" s="86"/>
      <c r="F28" s="86"/>
      <c r="G28" s="96"/>
      <c r="H28" s="98"/>
      <c r="I28" s="86"/>
      <c r="J28" s="97"/>
      <c r="K28" s="86"/>
      <c r="L28" s="127"/>
      <c r="M28" s="127"/>
      <c r="N28" s="127"/>
      <c r="O28" s="127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27"/>
      <c r="M29" s="127"/>
      <c r="N29" s="127"/>
      <c r="O29" s="127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1" t="s">
        <v>240</v>
      </c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1" t="s">
        <v>104</v>
      </c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1" t="s">
        <v>223</v>
      </c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1" t="s">
        <v>231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172</v>
      </c>
      <c r="C1" s="80" t="s" vm="1">
        <v>241</v>
      </c>
    </row>
    <row r="2" spans="2:78">
      <c r="B2" s="58" t="s">
        <v>171</v>
      </c>
      <c r="C2" s="80" t="s">
        <v>242</v>
      </c>
    </row>
    <row r="3" spans="2:78">
      <c r="B3" s="58" t="s">
        <v>173</v>
      </c>
      <c r="C3" s="80" t="s">
        <v>243</v>
      </c>
    </row>
    <row r="4" spans="2:78">
      <c r="B4" s="58" t="s">
        <v>174</v>
      </c>
      <c r="C4" s="80">
        <v>2148</v>
      </c>
    </row>
    <row r="6" spans="2:78" ht="26.25" customHeight="1">
      <c r="B6" s="149" t="s">
        <v>203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78" ht="26.25" customHeight="1">
      <c r="B7" s="149" t="s">
        <v>91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78" s="3" customFormat="1" ht="47.25">
      <c r="B8" s="23" t="s">
        <v>108</v>
      </c>
      <c r="C8" s="31" t="s">
        <v>37</v>
      </c>
      <c r="D8" s="31" t="s">
        <v>43</v>
      </c>
      <c r="E8" s="31" t="s">
        <v>15</v>
      </c>
      <c r="F8" s="31" t="s">
        <v>55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101</v>
      </c>
      <c r="O8" s="31" t="s">
        <v>52</v>
      </c>
      <c r="P8" s="31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232</v>
      </c>
      <c r="M9" s="17"/>
      <c r="N9" s="17" t="s">
        <v>228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172</v>
      </c>
      <c r="C1" s="80" t="s" vm="1">
        <v>241</v>
      </c>
    </row>
    <row r="2" spans="2:61">
      <c r="B2" s="58" t="s">
        <v>171</v>
      </c>
      <c r="C2" s="80" t="s">
        <v>242</v>
      </c>
    </row>
    <row r="3" spans="2:61">
      <c r="B3" s="58" t="s">
        <v>173</v>
      </c>
      <c r="C3" s="80" t="s">
        <v>243</v>
      </c>
    </row>
    <row r="4" spans="2:61">
      <c r="B4" s="58" t="s">
        <v>174</v>
      </c>
      <c r="C4" s="80">
        <v>2148</v>
      </c>
    </row>
    <row r="6" spans="2:61" ht="26.25" customHeight="1">
      <c r="B6" s="149" t="s">
        <v>204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61" s="3" customFormat="1" ht="78.75">
      <c r="B7" s="23" t="s">
        <v>108</v>
      </c>
      <c r="C7" s="31" t="s">
        <v>216</v>
      </c>
      <c r="D7" s="31" t="s">
        <v>37</v>
      </c>
      <c r="E7" s="31" t="s">
        <v>109</v>
      </c>
      <c r="F7" s="31" t="s">
        <v>15</v>
      </c>
      <c r="G7" s="31" t="s">
        <v>93</v>
      </c>
      <c r="H7" s="31" t="s">
        <v>55</v>
      </c>
      <c r="I7" s="31" t="s">
        <v>18</v>
      </c>
      <c r="J7" s="31" t="s">
        <v>92</v>
      </c>
      <c r="K7" s="14" t="s">
        <v>33</v>
      </c>
      <c r="L7" s="73" t="s">
        <v>19</v>
      </c>
      <c r="M7" s="31" t="s">
        <v>225</v>
      </c>
      <c r="N7" s="31" t="s">
        <v>224</v>
      </c>
      <c r="O7" s="31" t="s">
        <v>101</v>
      </c>
      <c r="P7" s="31" t="s">
        <v>175</v>
      </c>
      <c r="Q7" s="32" t="s">
        <v>177</v>
      </c>
      <c r="R7" s="1"/>
      <c r="S7" s="1"/>
      <c r="T7" s="1"/>
      <c r="U7" s="1"/>
      <c r="V7" s="1"/>
      <c r="W7" s="1"/>
      <c r="BH7" s="3" t="s">
        <v>155</v>
      </c>
      <c r="BI7" s="3" t="s">
        <v>157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232</v>
      </c>
      <c r="N8" s="17"/>
      <c r="O8" s="17" t="s">
        <v>228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153</v>
      </c>
      <c r="BI8" s="3" t="s">
        <v>156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154</v>
      </c>
      <c r="BI9" s="4" t="s">
        <v>158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27</v>
      </c>
      <c r="BI10" s="4" t="s">
        <v>159</v>
      </c>
    </row>
    <row r="11" spans="2:61" ht="21.7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165</v>
      </c>
    </row>
    <row r="12" spans="2:61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160</v>
      </c>
    </row>
    <row r="13" spans="2:61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161</v>
      </c>
    </row>
    <row r="14" spans="2:61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162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164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163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166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167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168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169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170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27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172</v>
      </c>
      <c r="C1" s="80" t="s" vm="1">
        <v>241</v>
      </c>
    </row>
    <row r="2" spans="2:64">
      <c r="B2" s="58" t="s">
        <v>171</v>
      </c>
      <c r="C2" s="80" t="s">
        <v>242</v>
      </c>
    </row>
    <row r="3" spans="2:64">
      <c r="B3" s="58" t="s">
        <v>173</v>
      </c>
      <c r="C3" s="80" t="s">
        <v>243</v>
      </c>
    </row>
    <row r="4" spans="2:64">
      <c r="B4" s="58" t="s">
        <v>174</v>
      </c>
      <c r="C4" s="80">
        <v>2148</v>
      </c>
    </row>
    <row r="6" spans="2:64" ht="26.25" customHeight="1">
      <c r="B6" s="149" t="s">
        <v>205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64" s="3" customFormat="1" ht="78.75">
      <c r="B7" s="61" t="s">
        <v>108</v>
      </c>
      <c r="C7" s="62" t="s">
        <v>37</v>
      </c>
      <c r="D7" s="62" t="s">
        <v>109</v>
      </c>
      <c r="E7" s="62" t="s">
        <v>15</v>
      </c>
      <c r="F7" s="62" t="s">
        <v>55</v>
      </c>
      <c r="G7" s="62" t="s">
        <v>18</v>
      </c>
      <c r="H7" s="62" t="s">
        <v>92</v>
      </c>
      <c r="I7" s="62" t="s">
        <v>45</v>
      </c>
      <c r="J7" s="62" t="s">
        <v>19</v>
      </c>
      <c r="K7" s="62" t="s">
        <v>225</v>
      </c>
      <c r="L7" s="62" t="s">
        <v>224</v>
      </c>
      <c r="M7" s="62" t="s">
        <v>101</v>
      </c>
      <c r="N7" s="62" t="s">
        <v>175</v>
      </c>
      <c r="O7" s="64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232</v>
      </c>
      <c r="L8" s="33"/>
      <c r="M8" s="33" t="s">
        <v>228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172</v>
      </c>
      <c r="C1" s="80" t="s" vm="1">
        <v>241</v>
      </c>
    </row>
    <row r="2" spans="2:56">
      <c r="B2" s="58" t="s">
        <v>171</v>
      </c>
      <c r="C2" s="80" t="s">
        <v>242</v>
      </c>
    </row>
    <row r="3" spans="2:56">
      <c r="B3" s="58" t="s">
        <v>173</v>
      </c>
      <c r="C3" s="80" t="s">
        <v>243</v>
      </c>
    </row>
    <row r="4" spans="2:56">
      <c r="B4" s="58" t="s">
        <v>174</v>
      </c>
      <c r="C4" s="80">
        <v>2148</v>
      </c>
    </row>
    <row r="6" spans="2:56" ht="26.25" customHeight="1">
      <c r="B6" s="149" t="s">
        <v>206</v>
      </c>
      <c r="C6" s="150"/>
      <c r="D6" s="150"/>
      <c r="E6" s="150"/>
      <c r="F6" s="150"/>
      <c r="G6" s="150"/>
      <c r="H6" s="150"/>
      <c r="I6" s="150"/>
      <c r="J6" s="151"/>
    </row>
    <row r="7" spans="2:56" s="3" customFormat="1" ht="78.75">
      <c r="B7" s="61" t="s">
        <v>108</v>
      </c>
      <c r="C7" s="63" t="s">
        <v>47</v>
      </c>
      <c r="D7" s="63" t="s">
        <v>76</v>
      </c>
      <c r="E7" s="63" t="s">
        <v>48</v>
      </c>
      <c r="F7" s="63" t="s">
        <v>92</v>
      </c>
      <c r="G7" s="63" t="s">
        <v>217</v>
      </c>
      <c r="H7" s="63" t="s">
        <v>175</v>
      </c>
      <c r="I7" s="65" t="s">
        <v>176</v>
      </c>
      <c r="J7" s="79" t="s">
        <v>235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9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9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241</v>
      </c>
    </row>
    <row r="2" spans="2:60">
      <c r="B2" s="58" t="s">
        <v>171</v>
      </c>
      <c r="C2" s="80" t="s">
        <v>242</v>
      </c>
    </row>
    <row r="3" spans="2:60">
      <c r="B3" s="58" t="s">
        <v>173</v>
      </c>
      <c r="C3" s="80" t="s">
        <v>243</v>
      </c>
    </row>
    <row r="4" spans="2:60">
      <c r="B4" s="58" t="s">
        <v>174</v>
      </c>
      <c r="C4" s="80">
        <v>2148</v>
      </c>
    </row>
    <row r="6" spans="2:60" ht="26.25" customHeight="1">
      <c r="B6" s="149" t="s">
        <v>207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60" s="3" customFormat="1" ht="66">
      <c r="B7" s="61" t="s">
        <v>108</v>
      </c>
      <c r="C7" s="61" t="s">
        <v>109</v>
      </c>
      <c r="D7" s="61" t="s">
        <v>15</v>
      </c>
      <c r="E7" s="61" t="s">
        <v>16</v>
      </c>
      <c r="F7" s="61" t="s">
        <v>50</v>
      </c>
      <c r="G7" s="61" t="s">
        <v>92</v>
      </c>
      <c r="H7" s="61" t="s">
        <v>46</v>
      </c>
      <c r="I7" s="61" t="s">
        <v>101</v>
      </c>
      <c r="J7" s="61" t="s">
        <v>175</v>
      </c>
      <c r="K7" s="61" t="s">
        <v>176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9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9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241</v>
      </c>
    </row>
    <row r="2" spans="2:60">
      <c r="B2" s="58" t="s">
        <v>171</v>
      </c>
      <c r="C2" s="80" t="s">
        <v>242</v>
      </c>
    </row>
    <row r="3" spans="2:60">
      <c r="B3" s="58" t="s">
        <v>173</v>
      </c>
      <c r="C3" s="80" t="s">
        <v>243</v>
      </c>
    </row>
    <row r="4" spans="2:60">
      <c r="B4" s="58" t="s">
        <v>174</v>
      </c>
      <c r="C4" s="80">
        <v>2148</v>
      </c>
    </row>
    <row r="6" spans="2:60" ht="26.25" customHeight="1">
      <c r="B6" s="149" t="s">
        <v>208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60" s="3" customFormat="1" ht="63">
      <c r="B7" s="61" t="s">
        <v>108</v>
      </c>
      <c r="C7" s="63" t="s">
        <v>37</v>
      </c>
      <c r="D7" s="63" t="s">
        <v>15</v>
      </c>
      <c r="E7" s="63" t="s">
        <v>16</v>
      </c>
      <c r="F7" s="63" t="s">
        <v>50</v>
      </c>
      <c r="G7" s="63" t="s">
        <v>92</v>
      </c>
      <c r="H7" s="63" t="s">
        <v>46</v>
      </c>
      <c r="I7" s="63" t="s">
        <v>101</v>
      </c>
      <c r="J7" s="63" t="s">
        <v>175</v>
      </c>
      <c r="K7" s="65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5" t="s">
        <v>49</v>
      </c>
      <c r="C10" s="116"/>
      <c r="D10" s="116"/>
      <c r="E10" s="116"/>
      <c r="F10" s="116"/>
      <c r="G10" s="116"/>
      <c r="H10" s="118">
        <v>0</v>
      </c>
      <c r="I10" s="117">
        <v>0.29415515799999997</v>
      </c>
      <c r="J10" s="118">
        <v>1</v>
      </c>
      <c r="K10" s="118">
        <f>I10/'סכום נכסי הקרן'!$C$42</f>
        <v>7.7736886540715773E-5</v>
      </c>
      <c r="L10" s="129"/>
      <c r="M10" s="12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19" t="s">
        <v>222</v>
      </c>
      <c r="C11" s="116"/>
      <c r="D11" s="116"/>
      <c r="E11" s="116"/>
      <c r="F11" s="116"/>
      <c r="G11" s="116"/>
      <c r="H11" s="118">
        <v>0</v>
      </c>
      <c r="I11" s="117">
        <v>0.29415515799999997</v>
      </c>
      <c r="J11" s="118">
        <v>1</v>
      </c>
      <c r="K11" s="118">
        <f>I11/'סכום נכסי הקרן'!$C$42</f>
        <v>7.7736886540715773E-5</v>
      </c>
      <c r="L11" s="129"/>
      <c r="M11" s="12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982</v>
      </c>
      <c r="C12" s="86" t="s">
        <v>983</v>
      </c>
      <c r="D12" s="86" t="s">
        <v>670</v>
      </c>
      <c r="E12" s="86" t="s">
        <v>353</v>
      </c>
      <c r="F12" s="100">
        <v>6.7750000000000005E-2</v>
      </c>
      <c r="G12" s="99" t="s">
        <v>157</v>
      </c>
      <c r="H12" s="134">
        <v>0</v>
      </c>
      <c r="I12" s="96">
        <v>0.29415515799999997</v>
      </c>
      <c r="J12" s="97">
        <v>1</v>
      </c>
      <c r="K12" s="97">
        <f>I12/'סכום נכסי הקרן'!$C$42</f>
        <v>7.7736886540715773E-5</v>
      </c>
      <c r="L12" s="129"/>
      <c r="M12" s="12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29"/>
      <c r="M13" s="12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29"/>
      <c r="M14" s="129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9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9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172</v>
      </c>
      <c r="C1" s="80" t="s" vm="1">
        <v>241</v>
      </c>
    </row>
    <row r="2" spans="2:47">
      <c r="B2" s="58" t="s">
        <v>171</v>
      </c>
      <c r="C2" s="80" t="s">
        <v>242</v>
      </c>
    </row>
    <row r="3" spans="2:47">
      <c r="B3" s="58" t="s">
        <v>173</v>
      </c>
      <c r="C3" s="80" t="s">
        <v>243</v>
      </c>
    </row>
    <row r="4" spans="2:47">
      <c r="B4" s="58" t="s">
        <v>174</v>
      </c>
      <c r="C4" s="80">
        <v>2148</v>
      </c>
    </row>
    <row r="6" spans="2:47" ht="26.25" customHeight="1">
      <c r="B6" s="149" t="s">
        <v>209</v>
      </c>
      <c r="C6" s="150"/>
      <c r="D6" s="151"/>
    </row>
    <row r="7" spans="2:47" s="3" customFormat="1" ht="33">
      <c r="B7" s="61" t="s">
        <v>108</v>
      </c>
      <c r="C7" s="66" t="s">
        <v>98</v>
      </c>
      <c r="D7" s="67" t="s">
        <v>97</v>
      </c>
    </row>
    <row r="8" spans="2:47" s="3" customFormat="1">
      <c r="B8" s="16"/>
      <c r="C8" s="33" t="s">
        <v>228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9"/>
      <c r="C11" s="103"/>
      <c r="D11" s="103"/>
    </row>
    <row r="12" spans="2:47">
      <c r="B12" s="109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241</v>
      </c>
    </row>
    <row r="2" spans="2:18">
      <c r="B2" s="58" t="s">
        <v>171</v>
      </c>
      <c r="C2" s="80" t="s">
        <v>242</v>
      </c>
    </row>
    <row r="3" spans="2:18">
      <c r="B3" s="58" t="s">
        <v>173</v>
      </c>
      <c r="C3" s="80" t="s">
        <v>243</v>
      </c>
    </row>
    <row r="4" spans="2:18">
      <c r="B4" s="58" t="s">
        <v>174</v>
      </c>
      <c r="C4" s="80">
        <v>2148</v>
      </c>
    </row>
    <row r="6" spans="2:18" ht="26.25" customHeight="1">
      <c r="B6" s="149" t="s">
        <v>212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108</v>
      </c>
      <c r="C7" s="31" t="s">
        <v>37</v>
      </c>
      <c r="D7" s="31" t="s">
        <v>54</v>
      </c>
      <c r="E7" s="31" t="s">
        <v>15</v>
      </c>
      <c r="F7" s="31" t="s">
        <v>55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210</v>
      </c>
      <c r="L7" s="31" t="s">
        <v>230</v>
      </c>
      <c r="M7" s="31" t="s">
        <v>211</v>
      </c>
      <c r="N7" s="31" t="s">
        <v>52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8" t="s">
        <v>172</v>
      </c>
      <c r="C1" s="80" t="s" vm="1">
        <v>241</v>
      </c>
    </row>
    <row r="2" spans="2:15">
      <c r="B2" s="58" t="s">
        <v>171</v>
      </c>
      <c r="C2" s="80" t="s">
        <v>242</v>
      </c>
    </row>
    <row r="3" spans="2:15">
      <c r="B3" s="58" t="s">
        <v>173</v>
      </c>
      <c r="C3" s="80" t="s">
        <v>243</v>
      </c>
    </row>
    <row r="4" spans="2:15">
      <c r="B4" s="58" t="s">
        <v>174</v>
      </c>
      <c r="C4" s="80">
        <v>2148</v>
      </c>
    </row>
    <row r="6" spans="2:15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2:15" s="3" customFormat="1" ht="63">
      <c r="B7" s="13" t="s">
        <v>107</v>
      </c>
      <c r="C7" s="14" t="s">
        <v>37</v>
      </c>
      <c r="D7" s="14" t="s">
        <v>109</v>
      </c>
      <c r="E7" s="14" t="s">
        <v>15</v>
      </c>
      <c r="F7" s="14" t="s">
        <v>55</v>
      </c>
      <c r="G7" s="14" t="s">
        <v>92</v>
      </c>
      <c r="H7" s="14" t="s">
        <v>17</v>
      </c>
      <c r="I7" s="14" t="s">
        <v>19</v>
      </c>
      <c r="J7" s="14" t="s">
        <v>53</v>
      </c>
      <c r="K7" s="14" t="s">
        <v>175</v>
      </c>
      <c r="L7" s="14" t="s">
        <v>176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228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15" t="s">
        <v>36</v>
      </c>
      <c r="C10" s="116"/>
      <c r="D10" s="116"/>
      <c r="E10" s="116"/>
      <c r="F10" s="116"/>
      <c r="G10" s="116"/>
      <c r="H10" s="116"/>
      <c r="I10" s="116"/>
      <c r="J10" s="117">
        <f>J11</f>
        <v>325.09358301700007</v>
      </c>
      <c r="K10" s="118">
        <v>1</v>
      </c>
      <c r="L10" s="118">
        <f>J10/'סכום נכסי הקרן'!$C$42</f>
        <v>8.5913037017380137E-2</v>
      </c>
      <c r="M10" s="125"/>
      <c r="N10" s="125"/>
      <c r="O10" s="125"/>
    </row>
    <row r="11" spans="2:15" s="102" customFormat="1">
      <c r="B11" s="119" t="s">
        <v>222</v>
      </c>
      <c r="C11" s="116"/>
      <c r="D11" s="116"/>
      <c r="E11" s="116"/>
      <c r="F11" s="116"/>
      <c r="G11" s="116"/>
      <c r="H11" s="116"/>
      <c r="I11" s="116"/>
      <c r="J11" s="117">
        <f>J19+J12</f>
        <v>325.09358301700007</v>
      </c>
      <c r="K11" s="118">
        <v>1</v>
      </c>
      <c r="L11" s="118">
        <f>J11/'סכום נכסי הקרן'!$C$42</f>
        <v>8.5913037017380137E-2</v>
      </c>
      <c r="M11" s="126"/>
      <c r="N11" s="126"/>
      <c r="O11" s="126"/>
    </row>
    <row r="12" spans="2:15">
      <c r="B12" s="104" t="s">
        <v>34</v>
      </c>
      <c r="C12" s="84"/>
      <c r="D12" s="84"/>
      <c r="E12" s="84"/>
      <c r="F12" s="84"/>
      <c r="G12" s="84"/>
      <c r="H12" s="84"/>
      <c r="I12" s="84"/>
      <c r="J12" s="93">
        <f>SUM(J13:J17)</f>
        <v>280.24900301700006</v>
      </c>
      <c r="K12" s="94">
        <v>0.86209818861508136</v>
      </c>
      <c r="L12" s="94">
        <f>J12/'סכום נכסי הקרן'!$C$42</f>
        <v>7.4061883187107838E-2</v>
      </c>
      <c r="M12" s="127"/>
      <c r="N12" s="127"/>
      <c r="O12" s="127"/>
    </row>
    <row r="13" spans="2:15">
      <c r="B13" s="89" t="s">
        <v>968</v>
      </c>
      <c r="C13" s="86" t="s">
        <v>969</v>
      </c>
      <c r="D13" s="86">
        <v>12</v>
      </c>
      <c r="E13" s="86" t="s">
        <v>304</v>
      </c>
      <c r="F13" s="86" t="s">
        <v>353</v>
      </c>
      <c r="G13" s="99" t="s">
        <v>157</v>
      </c>
      <c r="H13" s="100">
        <v>0</v>
      </c>
      <c r="I13" s="100">
        <v>0</v>
      </c>
      <c r="J13" s="96">
        <v>10.91443119</v>
      </c>
      <c r="K13" s="97">
        <v>3.3596341816872981E-2</v>
      </c>
      <c r="L13" s="97">
        <f>J13/'סכום נכסי הקרן'!$C$42</f>
        <v>2.8843753916886258E-3</v>
      </c>
      <c r="M13" s="127"/>
      <c r="N13" s="127"/>
      <c r="O13" s="127"/>
    </row>
    <row r="14" spans="2:15">
      <c r="B14" s="89" t="s">
        <v>970</v>
      </c>
      <c r="C14" s="86" t="s">
        <v>971</v>
      </c>
      <c r="D14" s="86">
        <v>10</v>
      </c>
      <c r="E14" s="86" t="s">
        <v>304</v>
      </c>
      <c r="F14" s="86" t="s">
        <v>353</v>
      </c>
      <c r="G14" s="99" t="s">
        <v>157</v>
      </c>
      <c r="H14" s="100">
        <v>0</v>
      </c>
      <c r="I14" s="100">
        <v>0</v>
      </c>
      <c r="J14" s="96">
        <v>256.43466789000001</v>
      </c>
      <c r="K14" s="97">
        <v>0.78920822396142332</v>
      </c>
      <c r="L14" s="97">
        <f>J14/'סכום נכסי הקרן'!$C$42</f>
        <v>6.7768428126190008E-2</v>
      </c>
      <c r="M14" s="127"/>
      <c r="N14" s="127"/>
      <c r="O14" s="127"/>
    </row>
    <row r="15" spans="2:15">
      <c r="B15" s="89" t="s">
        <v>972</v>
      </c>
      <c r="C15" s="86" t="s">
        <v>973</v>
      </c>
      <c r="D15" s="86">
        <v>20</v>
      </c>
      <c r="E15" s="86" t="s">
        <v>304</v>
      </c>
      <c r="F15" s="86" t="s">
        <v>353</v>
      </c>
      <c r="G15" s="99" t="s">
        <v>157</v>
      </c>
      <c r="H15" s="100">
        <v>0</v>
      </c>
      <c r="I15" s="100">
        <v>0</v>
      </c>
      <c r="J15" s="96">
        <v>6.9396759590000014</v>
      </c>
      <c r="K15" s="97">
        <v>2.1357504257478843E-2</v>
      </c>
      <c r="L15" s="97">
        <f>J15/'סכום נכסי הקרן'!$C$42</f>
        <v>1.8339600308967423E-3</v>
      </c>
      <c r="M15" s="127"/>
      <c r="N15" s="127"/>
      <c r="O15" s="127"/>
    </row>
    <row r="16" spans="2:15">
      <c r="B16" s="89" t="s">
        <v>974</v>
      </c>
      <c r="C16" s="86" t="s">
        <v>975</v>
      </c>
      <c r="D16" s="86">
        <v>11</v>
      </c>
      <c r="E16" s="86" t="s">
        <v>338</v>
      </c>
      <c r="F16" s="86" t="s">
        <v>353</v>
      </c>
      <c r="G16" s="99" t="s">
        <v>157</v>
      </c>
      <c r="H16" s="100">
        <v>0</v>
      </c>
      <c r="I16" s="100">
        <v>0</v>
      </c>
      <c r="J16" s="96">
        <v>0.97022797800000005</v>
      </c>
      <c r="K16" s="97">
        <v>2.9859676868609951E-3</v>
      </c>
      <c r="L16" s="97">
        <f>J16/'סכום נכסי הקרן'!$C$42</f>
        <v>2.5640380660744386E-4</v>
      </c>
      <c r="M16" s="127"/>
      <c r="N16" s="127"/>
      <c r="O16" s="127"/>
    </row>
    <row r="17" spans="2:15">
      <c r="B17" s="89" t="s">
        <v>976</v>
      </c>
      <c r="C17" s="86" t="s">
        <v>977</v>
      </c>
      <c r="D17" s="86">
        <v>26</v>
      </c>
      <c r="E17" s="86" t="s">
        <v>338</v>
      </c>
      <c r="F17" s="86" t="s">
        <v>353</v>
      </c>
      <c r="G17" s="99" t="s">
        <v>157</v>
      </c>
      <c r="H17" s="100">
        <v>0</v>
      </c>
      <c r="I17" s="100">
        <v>0</v>
      </c>
      <c r="J17" s="96">
        <v>4.99</v>
      </c>
      <c r="K17" s="97">
        <v>1.495015089244533E-2</v>
      </c>
      <c r="L17" s="97">
        <f>J17/'סכום נכסי הקרן'!$C$42</f>
        <v>1.3187158317250103E-3</v>
      </c>
      <c r="M17" s="127"/>
      <c r="N17" s="127"/>
      <c r="O17" s="127"/>
    </row>
    <row r="18" spans="2:15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27"/>
      <c r="N18" s="127"/>
      <c r="O18" s="127"/>
    </row>
    <row r="19" spans="2:15">
      <c r="B19" s="104" t="s">
        <v>35</v>
      </c>
      <c r="C19" s="84"/>
      <c r="D19" s="84"/>
      <c r="E19" s="84"/>
      <c r="F19" s="84"/>
      <c r="G19" s="84"/>
      <c r="H19" s="84"/>
      <c r="I19" s="84"/>
      <c r="J19" s="93">
        <f>SUM(J20:J23)</f>
        <v>44.844579999999993</v>
      </c>
      <c r="K19" s="94">
        <v>0.13790181138491889</v>
      </c>
      <c r="L19" s="94">
        <f>J19/'סכום נכסי הקרן'!$C$42</f>
        <v>1.1851153830272293E-2</v>
      </c>
      <c r="M19" s="127"/>
      <c r="N19" s="127"/>
      <c r="O19" s="127"/>
    </row>
    <row r="20" spans="2:15">
      <c r="B20" s="89" t="s">
        <v>970</v>
      </c>
      <c r="C20" s="86" t="s">
        <v>978</v>
      </c>
      <c r="D20" s="86">
        <v>10</v>
      </c>
      <c r="E20" s="86" t="s">
        <v>304</v>
      </c>
      <c r="F20" s="86" t="s">
        <v>353</v>
      </c>
      <c r="G20" s="99" t="s">
        <v>156</v>
      </c>
      <c r="H20" s="100">
        <v>0</v>
      </c>
      <c r="I20" s="100">
        <v>0</v>
      </c>
      <c r="J20" s="96">
        <v>41.01</v>
      </c>
      <c r="K20" s="97">
        <v>0.12609129866463534</v>
      </c>
      <c r="L20" s="97">
        <f>J20/'סכום נכסי הקרן'!$C$42</f>
        <v>1.0837782817443419E-2</v>
      </c>
      <c r="M20" s="127"/>
      <c r="N20" s="127"/>
      <c r="O20" s="127"/>
    </row>
    <row r="21" spans="2:15">
      <c r="B21" s="89" t="s">
        <v>970</v>
      </c>
      <c r="C21" s="86" t="s">
        <v>979</v>
      </c>
      <c r="D21" s="86">
        <v>10</v>
      </c>
      <c r="E21" s="86" t="s">
        <v>304</v>
      </c>
      <c r="F21" s="86" t="s">
        <v>353</v>
      </c>
      <c r="G21" s="99" t="s">
        <v>158</v>
      </c>
      <c r="H21" s="100">
        <v>0</v>
      </c>
      <c r="I21" s="100">
        <v>0</v>
      </c>
      <c r="J21" s="96">
        <v>3.0447199999999999</v>
      </c>
      <c r="K21" s="97">
        <v>9.3796444185821979E-3</v>
      </c>
      <c r="L21" s="97">
        <f>J21/'סכום נכסי הקרן'!$C$42</f>
        <v>8.0463336015426309E-4</v>
      </c>
      <c r="M21" s="127"/>
      <c r="N21" s="127"/>
      <c r="O21" s="127"/>
    </row>
    <row r="22" spans="2:15">
      <c r="B22" s="89" t="s">
        <v>976</v>
      </c>
      <c r="C22" s="86" t="s">
        <v>980</v>
      </c>
      <c r="D22" s="86">
        <v>26</v>
      </c>
      <c r="E22" s="86" t="s">
        <v>338</v>
      </c>
      <c r="F22" s="86" t="s">
        <v>353</v>
      </c>
      <c r="G22" s="99" t="s">
        <v>156</v>
      </c>
      <c r="H22" s="100">
        <v>0</v>
      </c>
      <c r="I22" s="100">
        <v>0</v>
      </c>
      <c r="J22" s="96">
        <v>0.40451999999999999</v>
      </c>
      <c r="K22" s="97">
        <v>1.2449482761555755E-3</v>
      </c>
      <c r="L22" s="97">
        <f>J22/'סכום נכסי הקרן'!$C$42</f>
        <v>1.0690319203394811E-4</v>
      </c>
      <c r="M22" s="127"/>
      <c r="N22" s="127"/>
      <c r="O22" s="127"/>
    </row>
    <row r="23" spans="2:15">
      <c r="B23" s="89" t="s">
        <v>976</v>
      </c>
      <c r="C23" s="86" t="s">
        <v>981</v>
      </c>
      <c r="D23" s="86">
        <v>26</v>
      </c>
      <c r="E23" s="86" t="s">
        <v>338</v>
      </c>
      <c r="F23" s="86" t="s">
        <v>353</v>
      </c>
      <c r="G23" s="99" t="s">
        <v>158</v>
      </c>
      <c r="H23" s="100">
        <v>0</v>
      </c>
      <c r="I23" s="100">
        <v>0</v>
      </c>
      <c r="J23" s="96">
        <v>0.38533999999999996</v>
      </c>
      <c r="K23" s="97">
        <v>1.185920025545806E-3</v>
      </c>
      <c r="L23" s="97">
        <f>J23/'סכום נכסי הקרן'!$C$42</f>
        <v>1.0183446064066439E-4</v>
      </c>
      <c r="M23" s="127"/>
      <c r="N23" s="127"/>
      <c r="O23" s="127"/>
    </row>
    <row r="24" spans="2:15">
      <c r="B24" s="85"/>
      <c r="C24" s="86"/>
      <c r="D24" s="86"/>
      <c r="E24" s="86"/>
      <c r="F24" s="86"/>
      <c r="G24" s="86"/>
      <c r="H24" s="86"/>
      <c r="I24" s="86"/>
      <c r="J24" s="86"/>
      <c r="K24" s="97"/>
      <c r="L24" s="86"/>
      <c r="M24" s="127"/>
      <c r="N24" s="127"/>
      <c r="O24" s="127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27"/>
      <c r="N25" s="127"/>
      <c r="O25" s="127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27"/>
      <c r="N26" s="127"/>
      <c r="O26" s="127"/>
    </row>
    <row r="27" spans="2:15">
      <c r="B27" s="101" t="s">
        <v>240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5">
      <c r="B28" s="109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241</v>
      </c>
    </row>
    <row r="2" spans="2:18">
      <c r="B2" s="58" t="s">
        <v>171</v>
      </c>
      <c r="C2" s="80" t="s">
        <v>242</v>
      </c>
    </row>
    <row r="3" spans="2:18">
      <c r="B3" s="58" t="s">
        <v>173</v>
      </c>
      <c r="C3" s="80" t="s">
        <v>243</v>
      </c>
    </row>
    <row r="4" spans="2:18">
      <c r="B4" s="58" t="s">
        <v>174</v>
      </c>
      <c r="C4" s="80">
        <v>2148</v>
      </c>
    </row>
    <row r="6" spans="2:18" ht="26.25" customHeight="1">
      <c r="B6" s="149" t="s">
        <v>213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108</v>
      </c>
      <c r="C7" s="31" t="s">
        <v>37</v>
      </c>
      <c r="D7" s="31" t="s">
        <v>54</v>
      </c>
      <c r="E7" s="31" t="s">
        <v>15</v>
      </c>
      <c r="F7" s="31" t="s">
        <v>55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210</v>
      </c>
      <c r="L7" s="31" t="s">
        <v>225</v>
      </c>
      <c r="M7" s="31" t="s">
        <v>211</v>
      </c>
      <c r="N7" s="31" t="s">
        <v>52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241</v>
      </c>
    </row>
    <row r="2" spans="2:18">
      <c r="B2" s="58" t="s">
        <v>171</v>
      </c>
      <c r="C2" s="80" t="s">
        <v>242</v>
      </c>
    </row>
    <row r="3" spans="2:18">
      <c r="B3" s="58" t="s">
        <v>173</v>
      </c>
      <c r="C3" s="80" t="s">
        <v>243</v>
      </c>
    </row>
    <row r="4" spans="2:18">
      <c r="B4" s="58" t="s">
        <v>174</v>
      </c>
      <c r="C4" s="80">
        <v>2148</v>
      </c>
    </row>
    <row r="6" spans="2:18" ht="26.25" customHeight="1">
      <c r="B6" s="149" t="s">
        <v>215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108</v>
      </c>
      <c r="C7" s="31" t="s">
        <v>37</v>
      </c>
      <c r="D7" s="31" t="s">
        <v>54</v>
      </c>
      <c r="E7" s="31" t="s">
        <v>15</v>
      </c>
      <c r="F7" s="31" t="s">
        <v>55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210</v>
      </c>
      <c r="L7" s="31" t="s">
        <v>225</v>
      </c>
      <c r="M7" s="31" t="s">
        <v>211</v>
      </c>
      <c r="N7" s="31" t="s">
        <v>52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172</v>
      </c>
      <c r="C1" s="80" t="s" vm="1">
        <v>241</v>
      </c>
    </row>
    <row r="2" spans="2:53">
      <c r="B2" s="58" t="s">
        <v>171</v>
      </c>
      <c r="C2" s="80" t="s">
        <v>242</v>
      </c>
    </row>
    <row r="3" spans="2:53">
      <c r="B3" s="58" t="s">
        <v>173</v>
      </c>
      <c r="C3" s="80" t="s">
        <v>243</v>
      </c>
    </row>
    <row r="4" spans="2:53">
      <c r="B4" s="58" t="s">
        <v>174</v>
      </c>
      <c r="C4" s="80">
        <v>2148</v>
      </c>
    </row>
    <row r="6" spans="2:53" ht="21.7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2"/>
    </row>
    <row r="7" spans="2:53" ht="27.75" customHeight="1">
      <c r="B7" s="143" t="s">
        <v>77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5"/>
      <c r="AU7" s="3"/>
      <c r="AV7" s="3"/>
    </row>
    <row r="8" spans="2:53" s="3" customFormat="1" ht="66" customHeight="1">
      <c r="B8" s="23" t="s">
        <v>107</v>
      </c>
      <c r="C8" s="31" t="s">
        <v>37</v>
      </c>
      <c r="D8" s="31" t="s">
        <v>112</v>
      </c>
      <c r="E8" s="31" t="s">
        <v>15</v>
      </c>
      <c r="F8" s="31" t="s">
        <v>55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239</v>
      </c>
      <c r="O8" s="31" t="s">
        <v>53</v>
      </c>
      <c r="P8" s="31" t="s">
        <v>227</v>
      </c>
      <c r="Q8" s="31" t="s">
        <v>175</v>
      </c>
      <c r="R8" s="74" t="s">
        <v>177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17" t="s">
        <v>228</v>
      </c>
      <c r="O9" s="33" t="s">
        <v>233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5" customFormat="1" ht="18" customHeight="1">
      <c r="B11" s="81" t="s">
        <v>26</v>
      </c>
      <c r="C11" s="82"/>
      <c r="D11" s="82"/>
      <c r="E11" s="82"/>
      <c r="F11" s="82"/>
      <c r="G11" s="82"/>
      <c r="H11" s="90">
        <v>6.0339603799324202</v>
      </c>
      <c r="I11" s="82"/>
      <c r="J11" s="82"/>
      <c r="K11" s="91">
        <v>1.0763550171543575E-2</v>
      </c>
      <c r="L11" s="90"/>
      <c r="M11" s="92"/>
      <c r="N11" s="82"/>
      <c r="O11" s="90">
        <v>1567.5036587320003</v>
      </c>
      <c r="P11" s="82"/>
      <c r="Q11" s="91">
        <v>1</v>
      </c>
      <c r="R11" s="91">
        <f>O11/'סכום נכסי הקרן'!$C$42</f>
        <v>0.41424687195526377</v>
      </c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U11" s="127"/>
      <c r="AV11" s="127"/>
      <c r="AW11" s="129"/>
      <c r="BA11" s="127"/>
    </row>
    <row r="12" spans="2:53" s="127" customFormat="1" ht="22.5" customHeight="1">
      <c r="B12" s="83" t="s">
        <v>222</v>
      </c>
      <c r="C12" s="84"/>
      <c r="D12" s="84"/>
      <c r="E12" s="84"/>
      <c r="F12" s="84"/>
      <c r="G12" s="84"/>
      <c r="H12" s="93">
        <v>6.0339603799324202</v>
      </c>
      <c r="I12" s="84"/>
      <c r="J12" s="84"/>
      <c r="K12" s="94">
        <v>1.0763550171543575E-2</v>
      </c>
      <c r="L12" s="93"/>
      <c r="M12" s="95"/>
      <c r="N12" s="84"/>
      <c r="O12" s="93">
        <v>1567.5036587320003</v>
      </c>
      <c r="P12" s="84"/>
      <c r="Q12" s="94">
        <v>1</v>
      </c>
      <c r="R12" s="94">
        <f>O12/'סכום נכסי הקרן'!$C$42</f>
        <v>0.41424687195526377</v>
      </c>
      <c r="AW12" s="125"/>
    </row>
    <row r="13" spans="2:53" s="126" customFormat="1">
      <c r="B13" s="120" t="s">
        <v>25</v>
      </c>
      <c r="C13" s="116"/>
      <c r="D13" s="116"/>
      <c r="E13" s="116"/>
      <c r="F13" s="116"/>
      <c r="G13" s="116"/>
      <c r="H13" s="117">
        <v>5.4494429739245946</v>
      </c>
      <c r="I13" s="116"/>
      <c r="J13" s="116"/>
      <c r="K13" s="118">
        <v>1.1144598001275585E-3</v>
      </c>
      <c r="L13" s="117"/>
      <c r="M13" s="121"/>
      <c r="N13" s="116"/>
      <c r="O13" s="117">
        <v>626.92373035800006</v>
      </c>
      <c r="P13" s="116"/>
      <c r="Q13" s="118">
        <v>0.39995040959913103</v>
      </c>
      <c r="R13" s="118">
        <f>O13/'סכום נכסי הקרן'!$C$42</f>
        <v>0.16567820611366654</v>
      </c>
    </row>
    <row r="14" spans="2:53" s="127" customFormat="1">
      <c r="B14" s="87" t="s">
        <v>24</v>
      </c>
      <c r="C14" s="84"/>
      <c r="D14" s="84"/>
      <c r="E14" s="84"/>
      <c r="F14" s="84"/>
      <c r="G14" s="84"/>
      <c r="H14" s="93">
        <v>5.4494429739245946</v>
      </c>
      <c r="I14" s="84"/>
      <c r="J14" s="84"/>
      <c r="K14" s="94">
        <v>1.1144598001275585E-3</v>
      </c>
      <c r="L14" s="93"/>
      <c r="M14" s="95"/>
      <c r="N14" s="84"/>
      <c r="O14" s="93">
        <v>626.92373035800006</v>
      </c>
      <c r="P14" s="84"/>
      <c r="Q14" s="94">
        <v>0.39995040959913103</v>
      </c>
      <c r="R14" s="94">
        <f>O14/'סכום נכסי הקרן'!$C$42</f>
        <v>0.16567820611366654</v>
      </c>
    </row>
    <row r="15" spans="2:53" s="127" customFormat="1">
      <c r="B15" s="88" t="s">
        <v>244</v>
      </c>
      <c r="C15" s="86" t="s">
        <v>245</v>
      </c>
      <c r="D15" s="99" t="s">
        <v>113</v>
      </c>
      <c r="E15" s="86" t="s">
        <v>246</v>
      </c>
      <c r="F15" s="86"/>
      <c r="G15" s="86"/>
      <c r="H15" s="96">
        <v>2.4700000000058573</v>
      </c>
      <c r="I15" s="99" t="s">
        <v>157</v>
      </c>
      <c r="J15" s="100">
        <v>0.04</v>
      </c>
      <c r="K15" s="97">
        <v>-3.8999999999569006E-3</v>
      </c>
      <c r="L15" s="96">
        <v>61107.683015000002</v>
      </c>
      <c r="M15" s="98">
        <v>148.08000000000001</v>
      </c>
      <c r="N15" s="86"/>
      <c r="O15" s="96">
        <v>90.488256601000003</v>
      </c>
      <c r="P15" s="97">
        <v>3.930308822009432E-6</v>
      </c>
      <c r="Q15" s="97">
        <v>5.7727620664183077E-2</v>
      </c>
      <c r="R15" s="97">
        <f>O15/'סכום נכסי הקרן'!$C$42</f>
        <v>2.3913486285557888E-2</v>
      </c>
    </row>
    <row r="16" spans="2:53" s="127" customFormat="1" ht="20.25">
      <c r="B16" s="88" t="s">
        <v>247</v>
      </c>
      <c r="C16" s="86" t="s">
        <v>248</v>
      </c>
      <c r="D16" s="99" t="s">
        <v>113</v>
      </c>
      <c r="E16" s="86" t="s">
        <v>246</v>
      </c>
      <c r="F16" s="86"/>
      <c r="G16" s="86"/>
      <c r="H16" s="96">
        <v>5.0999999999803611</v>
      </c>
      <c r="I16" s="99" t="s">
        <v>157</v>
      </c>
      <c r="J16" s="100">
        <v>0.04</v>
      </c>
      <c r="K16" s="97">
        <v>2.3000000001374716E-3</v>
      </c>
      <c r="L16" s="96">
        <v>20107.807240999999</v>
      </c>
      <c r="M16" s="98">
        <v>151.94</v>
      </c>
      <c r="N16" s="86"/>
      <c r="O16" s="96">
        <v>30.551801746000002</v>
      </c>
      <c r="P16" s="97">
        <v>1.760384665508824E-6</v>
      </c>
      <c r="Q16" s="97">
        <v>1.9490737119372499E-2</v>
      </c>
      <c r="R16" s="97">
        <f>O16/'סכום נכסי הקרן'!$C$42</f>
        <v>8.0739768838024063E-3</v>
      </c>
      <c r="AU16" s="125"/>
    </row>
    <row r="17" spans="2:48" s="127" customFormat="1" ht="20.25">
      <c r="B17" s="88" t="s">
        <v>249</v>
      </c>
      <c r="C17" s="86" t="s">
        <v>250</v>
      </c>
      <c r="D17" s="99" t="s">
        <v>113</v>
      </c>
      <c r="E17" s="86" t="s">
        <v>246</v>
      </c>
      <c r="F17" s="86"/>
      <c r="G17" s="86"/>
      <c r="H17" s="96">
        <v>8.150000000007152</v>
      </c>
      <c r="I17" s="99" t="s">
        <v>157</v>
      </c>
      <c r="J17" s="100">
        <v>7.4999999999999997E-3</v>
      </c>
      <c r="K17" s="97">
        <v>6.3999999999952324E-3</v>
      </c>
      <c r="L17" s="96">
        <v>81646.200769000003</v>
      </c>
      <c r="M17" s="98">
        <v>102.75</v>
      </c>
      <c r="N17" s="86"/>
      <c r="O17" s="96">
        <v>83.891471135999993</v>
      </c>
      <c r="P17" s="97">
        <v>6.1669887348458933E-6</v>
      </c>
      <c r="Q17" s="97">
        <v>5.3519154911486629E-2</v>
      </c>
      <c r="R17" s="97">
        <f>O17/'סכום נכסי הקרן'!$C$42</f>
        <v>2.2170142511772527E-2</v>
      </c>
      <c r="AV17" s="125"/>
    </row>
    <row r="18" spans="2:48" s="127" customFormat="1">
      <c r="B18" s="88" t="s">
        <v>251</v>
      </c>
      <c r="C18" s="86" t="s">
        <v>252</v>
      </c>
      <c r="D18" s="99" t="s">
        <v>113</v>
      </c>
      <c r="E18" s="86" t="s">
        <v>246</v>
      </c>
      <c r="F18" s="86"/>
      <c r="G18" s="86"/>
      <c r="H18" s="96">
        <v>13.479999999960526</v>
      </c>
      <c r="I18" s="99" t="s">
        <v>157</v>
      </c>
      <c r="J18" s="100">
        <v>0.04</v>
      </c>
      <c r="K18" s="97">
        <v>1.2699999999920292E-2</v>
      </c>
      <c r="L18" s="96">
        <v>45767.853529</v>
      </c>
      <c r="M18" s="98">
        <v>172.7</v>
      </c>
      <c r="N18" s="86"/>
      <c r="O18" s="96">
        <v>79.041082569000011</v>
      </c>
      <c r="P18" s="97">
        <v>2.821413736299674E-6</v>
      </c>
      <c r="Q18" s="97">
        <v>5.0424815360838558E-2</v>
      </c>
      <c r="R18" s="97">
        <f>O18/'סכום נכסי הקרן'!$C$42</f>
        <v>2.0888322032149107E-2</v>
      </c>
      <c r="AU18" s="129"/>
    </row>
    <row r="19" spans="2:48" s="127" customFormat="1">
      <c r="B19" s="88" t="s">
        <v>253</v>
      </c>
      <c r="C19" s="86" t="s">
        <v>254</v>
      </c>
      <c r="D19" s="99" t="s">
        <v>113</v>
      </c>
      <c r="E19" s="86" t="s">
        <v>246</v>
      </c>
      <c r="F19" s="86"/>
      <c r="G19" s="86"/>
      <c r="H19" s="96">
        <v>17.660000000731781</v>
      </c>
      <c r="I19" s="99" t="s">
        <v>157</v>
      </c>
      <c r="J19" s="100">
        <v>2.75E-2</v>
      </c>
      <c r="K19" s="97">
        <v>1.5400000000617165E-2</v>
      </c>
      <c r="L19" s="96">
        <v>8515.1561959999999</v>
      </c>
      <c r="M19" s="98">
        <v>133.19999999999999</v>
      </c>
      <c r="N19" s="86"/>
      <c r="O19" s="96">
        <v>11.342187995</v>
      </c>
      <c r="P19" s="97">
        <v>4.8176090059517175E-7</v>
      </c>
      <c r="Q19" s="97">
        <v>7.2358287215578358E-3</v>
      </c>
      <c r="R19" s="97">
        <f>O19/'סכום נכסי הקרן'!$C$42</f>
        <v>2.9974194139093888E-3</v>
      </c>
      <c r="AV19" s="129"/>
    </row>
    <row r="20" spans="2:48" s="127" customFormat="1">
      <c r="B20" s="88" t="s">
        <v>255</v>
      </c>
      <c r="C20" s="86" t="s">
        <v>256</v>
      </c>
      <c r="D20" s="99" t="s">
        <v>113</v>
      </c>
      <c r="E20" s="86" t="s">
        <v>246</v>
      </c>
      <c r="F20" s="86"/>
      <c r="G20" s="86"/>
      <c r="H20" s="96">
        <v>4.5800000000015482</v>
      </c>
      <c r="I20" s="99" t="s">
        <v>157</v>
      </c>
      <c r="J20" s="100">
        <v>1.7500000000000002E-2</v>
      </c>
      <c r="K20" s="97">
        <v>6.0000000010826924E-4</v>
      </c>
      <c r="L20" s="96">
        <v>35042.628155999999</v>
      </c>
      <c r="M20" s="98">
        <v>110.7</v>
      </c>
      <c r="N20" s="86"/>
      <c r="O20" s="96">
        <v>38.792188392999996</v>
      </c>
      <c r="P20" s="97">
        <v>2.4469263600231267E-6</v>
      </c>
      <c r="Q20" s="97">
        <v>2.4747749823040371E-2</v>
      </c>
      <c r="R20" s="97">
        <f>O20/'סכום נכסי הקרן'!$C$42</f>
        <v>1.0251677952125907E-2</v>
      </c>
    </row>
    <row r="21" spans="2:48" s="127" customFormat="1">
      <c r="B21" s="88" t="s">
        <v>257</v>
      </c>
      <c r="C21" s="86" t="s">
        <v>258</v>
      </c>
      <c r="D21" s="99" t="s">
        <v>113</v>
      </c>
      <c r="E21" s="86" t="s">
        <v>246</v>
      </c>
      <c r="F21" s="86"/>
      <c r="G21" s="86"/>
      <c r="H21" s="96">
        <v>0.82999999999783236</v>
      </c>
      <c r="I21" s="99" t="s">
        <v>157</v>
      </c>
      <c r="J21" s="100">
        <v>0.03</v>
      </c>
      <c r="K21" s="97">
        <v>-5.2000000000663035E-3</v>
      </c>
      <c r="L21" s="96">
        <v>68590.819652000006</v>
      </c>
      <c r="M21" s="98">
        <v>114.34</v>
      </c>
      <c r="N21" s="86"/>
      <c r="O21" s="96">
        <v>78.426739998999992</v>
      </c>
      <c r="P21" s="97">
        <v>4.4742114045170405E-6</v>
      </c>
      <c r="Q21" s="97">
        <v>5.0032891191106807E-2</v>
      </c>
      <c r="R21" s="97">
        <f>O21/'סכום נכסי הקרן'!$C$42</f>
        <v>2.0725968670794067E-2</v>
      </c>
    </row>
    <row r="22" spans="2:48" s="127" customFormat="1">
      <c r="B22" s="88" t="s">
        <v>259</v>
      </c>
      <c r="C22" s="86" t="s">
        <v>260</v>
      </c>
      <c r="D22" s="99" t="s">
        <v>113</v>
      </c>
      <c r="E22" s="86" t="s">
        <v>246</v>
      </c>
      <c r="F22" s="86"/>
      <c r="G22" s="86"/>
      <c r="H22" s="96">
        <v>1.8299999999860086</v>
      </c>
      <c r="I22" s="99" t="s">
        <v>157</v>
      </c>
      <c r="J22" s="100">
        <v>1E-3</v>
      </c>
      <c r="K22" s="97">
        <v>-4.699999999933837E-3</v>
      </c>
      <c r="L22" s="96">
        <v>90141.460468000005</v>
      </c>
      <c r="M22" s="98">
        <v>102.28</v>
      </c>
      <c r="N22" s="86"/>
      <c r="O22" s="96">
        <v>92.196681763000001</v>
      </c>
      <c r="P22" s="97">
        <v>5.9477960663495137E-6</v>
      </c>
      <c r="Q22" s="97">
        <v>5.8817522529791479E-2</v>
      </c>
      <c r="R22" s="97">
        <f>O22/'סכום נכסי הקרן'!$C$42</f>
        <v>2.4364974724124373E-2</v>
      </c>
    </row>
    <row r="23" spans="2:48" s="127" customFormat="1">
      <c r="B23" s="88" t="s">
        <v>261</v>
      </c>
      <c r="C23" s="86" t="s">
        <v>262</v>
      </c>
      <c r="D23" s="99" t="s">
        <v>113</v>
      </c>
      <c r="E23" s="86" t="s">
        <v>246</v>
      </c>
      <c r="F23" s="86"/>
      <c r="G23" s="86"/>
      <c r="H23" s="96">
        <v>6.6800000001124564</v>
      </c>
      <c r="I23" s="99" t="s">
        <v>157</v>
      </c>
      <c r="J23" s="100">
        <v>7.4999999999999997E-3</v>
      </c>
      <c r="K23" s="97">
        <v>4.100000000102578E-3</v>
      </c>
      <c r="L23" s="96">
        <v>25502.627014000002</v>
      </c>
      <c r="M23" s="98">
        <v>103.21</v>
      </c>
      <c r="N23" s="86"/>
      <c r="O23" s="96">
        <v>26.321260952999999</v>
      </c>
      <c r="P23" s="97">
        <v>1.8298195577659733E-6</v>
      </c>
      <c r="Q23" s="97">
        <v>1.6791833822124562E-2</v>
      </c>
      <c r="R23" s="97">
        <f>O23/'סכום נכסי הקרן'!$C$42</f>
        <v>6.9559646352077009E-3</v>
      </c>
    </row>
    <row r="24" spans="2:48" s="127" customFormat="1">
      <c r="B24" s="88" t="s">
        <v>263</v>
      </c>
      <c r="C24" s="86" t="s">
        <v>264</v>
      </c>
      <c r="D24" s="99" t="s">
        <v>113</v>
      </c>
      <c r="E24" s="86" t="s">
        <v>246</v>
      </c>
      <c r="F24" s="86"/>
      <c r="G24" s="86"/>
      <c r="H24" s="96">
        <v>22.84000000106666</v>
      </c>
      <c r="I24" s="99" t="s">
        <v>157</v>
      </c>
      <c r="J24" s="100">
        <v>0.01</v>
      </c>
      <c r="K24" s="97">
        <v>1.7700000000992238E-2</v>
      </c>
      <c r="L24" s="96">
        <v>9439.9033770000005</v>
      </c>
      <c r="M24" s="98">
        <v>85.41</v>
      </c>
      <c r="N24" s="86"/>
      <c r="O24" s="96">
        <v>8.0626211599999991</v>
      </c>
      <c r="P24" s="97">
        <v>8.5848388348253741E-7</v>
      </c>
      <c r="Q24" s="97">
        <v>5.1436059591223474E-3</v>
      </c>
      <c r="R24" s="97">
        <f>O24/'סכום נכסי הקרן'!$C$42</f>
        <v>2.1307226791368867E-3</v>
      </c>
    </row>
    <row r="25" spans="2:48" s="127" customFormat="1">
      <c r="B25" s="88" t="s">
        <v>265</v>
      </c>
      <c r="C25" s="86" t="s">
        <v>266</v>
      </c>
      <c r="D25" s="99" t="s">
        <v>113</v>
      </c>
      <c r="E25" s="86" t="s">
        <v>246</v>
      </c>
      <c r="F25" s="86"/>
      <c r="G25" s="86"/>
      <c r="H25" s="96">
        <v>3.6000000000022778</v>
      </c>
      <c r="I25" s="99" t="s">
        <v>157</v>
      </c>
      <c r="J25" s="100">
        <v>2.75E-2</v>
      </c>
      <c r="K25" s="97">
        <v>-1.8999999999806396E-3</v>
      </c>
      <c r="L25" s="96">
        <v>75561.002559999994</v>
      </c>
      <c r="M25" s="98">
        <v>116.21</v>
      </c>
      <c r="N25" s="86"/>
      <c r="O25" s="96">
        <v>87.809438043</v>
      </c>
      <c r="P25" s="97">
        <v>4.5570176030260702E-6</v>
      </c>
      <c r="Q25" s="97">
        <v>5.6018649496506839E-2</v>
      </c>
      <c r="R25" s="97">
        <f>O25/'סכום נכסי הקרן'!$C$42</f>
        <v>2.3205550325086272E-2</v>
      </c>
    </row>
    <row r="26" spans="2:48" s="127" customFormat="1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26" customFormat="1">
      <c r="B27" s="120" t="s">
        <v>38</v>
      </c>
      <c r="C27" s="116"/>
      <c r="D27" s="116"/>
      <c r="E27" s="116"/>
      <c r="F27" s="116"/>
      <c r="G27" s="116"/>
      <c r="H27" s="117">
        <v>6.4235581393350651</v>
      </c>
      <c r="I27" s="116"/>
      <c r="J27" s="116"/>
      <c r="K27" s="118">
        <v>1.7194948022725712E-2</v>
      </c>
      <c r="L27" s="117"/>
      <c r="M27" s="121"/>
      <c r="N27" s="116"/>
      <c r="O27" s="117">
        <v>940.57992837399991</v>
      </c>
      <c r="P27" s="116"/>
      <c r="Q27" s="118">
        <v>0.60004959040086869</v>
      </c>
      <c r="R27" s="118">
        <f>O27/'סכום נכסי הקרן'!$C$42</f>
        <v>0.24856866584159715</v>
      </c>
    </row>
    <row r="28" spans="2:48" s="127" customFormat="1">
      <c r="B28" s="87" t="s">
        <v>23</v>
      </c>
      <c r="C28" s="84"/>
      <c r="D28" s="84"/>
      <c r="E28" s="84"/>
      <c r="F28" s="84"/>
      <c r="G28" s="84"/>
      <c r="H28" s="93">
        <v>6.4235581393350651</v>
      </c>
      <c r="I28" s="84"/>
      <c r="J28" s="84"/>
      <c r="K28" s="94">
        <v>1.7194948022725712E-2</v>
      </c>
      <c r="L28" s="93"/>
      <c r="M28" s="95"/>
      <c r="N28" s="84"/>
      <c r="O28" s="93">
        <v>940.57992837399991</v>
      </c>
      <c r="P28" s="84"/>
      <c r="Q28" s="94">
        <v>0.60004959040086869</v>
      </c>
      <c r="R28" s="94">
        <f>O28/'סכום נכסי הקרן'!$C$42</f>
        <v>0.24856866584159715</v>
      </c>
    </row>
    <row r="29" spans="2:48" s="127" customFormat="1">
      <c r="B29" s="88" t="s">
        <v>267</v>
      </c>
      <c r="C29" s="86" t="s">
        <v>268</v>
      </c>
      <c r="D29" s="99" t="s">
        <v>113</v>
      </c>
      <c r="E29" s="86" t="s">
        <v>246</v>
      </c>
      <c r="F29" s="86"/>
      <c r="G29" s="86"/>
      <c r="H29" s="96">
        <v>0.16000002655046253</v>
      </c>
      <c r="I29" s="99" t="s">
        <v>157</v>
      </c>
      <c r="J29" s="100">
        <v>0.06</v>
      </c>
      <c r="K29" s="97">
        <v>1.2000000482735682E-3</v>
      </c>
      <c r="L29" s="96">
        <v>15.637117</v>
      </c>
      <c r="M29" s="98">
        <v>105.98</v>
      </c>
      <c r="N29" s="86"/>
      <c r="O29" s="96">
        <v>1.6572216000000001E-2</v>
      </c>
      <c r="P29" s="97">
        <v>1.3579863119620129E-9</v>
      </c>
      <c r="Q29" s="97">
        <v>1.0572361925716813E-5</v>
      </c>
      <c r="R29" s="97">
        <f>O29/'סכום נכסי הקרן'!$C$42</f>
        <v>4.3795678569071188E-6</v>
      </c>
    </row>
    <row r="30" spans="2:48" s="127" customFormat="1">
      <c r="B30" s="88" t="s">
        <v>269</v>
      </c>
      <c r="C30" s="86" t="s">
        <v>270</v>
      </c>
      <c r="D30" s="99" t="s">
        <v>113</v>
      </c>
      <c r="E30" s="86" t="s">
        <v>246</v>
      </c>
      <c r="F30" s="86"/>
      <c r="G30" s="86"/>
      <c r="H30" s="96">
        <v>6.5800000000295791</v>
      </c>
      <c r="I30" s="99" t="s">
        <v>157</v>
      </c>
      <c r="J30" s="100">
        <v>6.25E-2</v>
      </c>
      <c r="K30" s="97">
        <v>1.9699999999996561E-2</v>
      </c>
      <c r="L30" s="96">
        <v>44099.263669</v>
      </c>
      <c r="M30" s="98">
        <v>131.86000000000001</v>
      </c>
      <c r="N30" s="86"/>
      <c r="O30" s="96">
        <v>58.149290766000007</v>
      </c>
      <c r="P30" s="97">
        <v>2.5998259253065251E-6</v>
      </c>
      <c r="Q30" s="97">
        <v>3.709674962611486E-2</v>
      </c>
      <c r="R30" s="97">
        <f>O30/'סכום נכסי הקרן'!$C$42</f>
        <v>1.5367212492325682E-2</v>
      </c>
    </row>
    <row r="31" spans="2:48" s="127" customFormat="1">
      <c r="B31" s="88" t="s">
        <v>271</v>
      </c>
      <c r="C31" s="86" t="s">
        <v>272</v>
      </c>
      <c r="D31" s="99" t="s">
        <v>113</v>
      </c>
      <c r="E31" s="86" t="s">
        <v>246</v>
      </c>
      <c r="F31" s="86"/>
      <c r="G31" s="86"/>
      <c r="H31" s="96">
        <v>4.7700000000369362</v>
      </c>
      <c r="I31" s="99" t="s">
        <v>157</v>
      </c>
      <c r="J31" s="100">
        <v>3.7499999999999999E-2</v>
      </c>
      <c r="K31" s="97">
        <v>1.5700000000138513E-2</v>
      </c>
      <c r="L31" s="96">
        <v>45709.556131999998</v>
      </c>
      <c r="M31" s="98">
        <v>113.72</v>
      </c>
      <c r="N31" s="86"/>
      <c r="O31" s="96">
        <v>51.980905604</v>
      </c>
      <c r="P31" s="97">
        <v>2.9101417758951333E-6</v>
      </c>
      <c r="Q31" s="97">
        <v>3.3161584864209427E-2</v>
      </c>
      <c r="R31" s="97">
        <f>O31/'סכום נכסי הקרן'!$C$42</f>
        <v>1.3737082799077776E-2</v>
      </c>
    </row>
    <row r="32" spans="2:48" s="127" customFormat="1">
      <c r="B32" s="88" t="s">
        <v>273</v>
      </c>
      <c r="C32" s="86" t="s">
        <v>274</v>
      </c>
      <c r="D32" s="99" t="s">
        <v>113</v>
      </c>
      <c r="E32" s="86" t="s">
        <v>246</v>
      </c>
      <c r="F32" s="86"/>
      <c r="G32" s="86"/>
      <c r="H32" s="96">
        <v>17.709999999897907</v>
      </c>
      <c r="I32" s="99" t="s">
        <v>157</v>
      </c>
      <c r="J32" s="100">
        <v>3.7499999999999999E-2</v>
      </c>
      <c r="K32" s="97">
        <v>3.4399999999814627E-2</v>
      </c>
      <c r="L32" s="96">
        <v>67748.008618000007</v>
      </c>
      <c r="M32" s="98">
        <v>108.29</v>
      </c>
      <c r="N32" s="86"/>
      <c r="O32" s="96">
        <v>73.364316118999994</v>
      </c>
      <c r="P32" s="97">
        <v>7.3836966692609368E-6</v>
      </c>
      <c r="Q32" s="97">
        <v>4.6803282219032613E-2</v>
      </c>
      <c r="R32" s="97">
        <f>O32/'סכום נכסי הקרן'!$C$42</f>
        <v>1.9388113256473678E-2</v>
      </c>
    </row>
    <row r="33" spans="2:18" s="127" customFormat="1">
      <c r="B33" s="88" t="s">
        <v>275</v>
      </c>
      <c r="C33" s="86" t="s">
        <v>276</v>
      </c>
      <c r="D33" s="99" t="s">
        <v>113</v>
      </c>
      <c r="E33" s="86" t="s">
        <v>246</v>
      </c>
      <c r="F33" s="86"/>
      <c r="G33" s="86"/>
      <c r="H33" s="96">
        <v>0.41000000001266335</v>
      </c>
      <c r="I33" s="99" t="s">
        <v>157</v>
      </c>
      <c r="J33" s="100">
        <v>2.2499999999999999E-2</v>
      </c>
      <c r="K33" s="97">
        <v>2.900000000073314E-3</v>
      </c>
      <c r="L33" s="96">
        <v>29381.963327000001</v>
      </c>
      <c r="M33" s="98">
        <v>102.13</v>
      </c>
      <c r="N33" s="86"/>
      <c r="O33" s="96">
        <v>30.007798582000003</v>
      </c>
      <c r="P33" s="97">
        <v>1.6935025045425796E-6</v>
      </c>
      <c r="Q33" s="97">
        <v>1.914368646914304E-2</v>
      </c>
      <c r="R33" s="97">
        <f>O33/'סכום נכסי הקרן'!$C$42</f>
        <v>7.930212237534812E-3</v>
      </c>
    </row>
    <row r="34" spans="2:18" s="127" customFormat="1">
      <c r="B34" s="88" t="s">
        <v>277</v>
      </c>
      <c r="C34" s="86" t="s">
        <v>278</v>
      </c>
      <c r="D34" s="99" t="s">
        <v>113</v>
      </c>
      <c r="E34" s="86" t="s">
        <v>246</v>
      </c>
      <c r="F34" s="86"/>
      <c r="G34" s="86"/>
      <c r="H34" s="96">
        <v>3.8399999999637906</v>
      </c>
      <c r="I34" s="99" t="s">
        <v>157</v>
      </c>
      <c r="J34" s="100">
        <v>1.2500000000000001E-2</v>
      </c>
      <c r="K34" s="97">
        <v>1.2499999999874273E-2</v>
      </c>
      <c r="L34" s="96">
        <v>39725.041777999999</v>
      </c>
      <c r="M34" s="98">
        <v>100.11</v>
      </c>
      <c r="N34" s="86"/>
      <c r="O34" s="96">
        <v>39.768741066000004</v>
      </c>
      <c r="P34" s="97">
        <v>3.4192015055412236E-6</v>
      </c>
      <c r="Q34" s="97">
        <v>2.5370748479254017E-2</v>
      </c>
      <c r="R34" s="97">
        <f>O34/'סכום נכסי הקרן'!$C$42</f>
        <v>1.0509753196694742E-2</v>
      </c>
    </row>
    <row r="35" spans="2:18" s="127" customFormat="1">
      <c r="B35" s="88" t="s">
        <v>279</v>
      </c>
      <c r="C35" s="86" t="s">
        <v>280</v>
      </c>
      <c r="D35" s="99" t="s">
        <v>113</v>
      </c>
      <c r="E35" s="86" t="s">
        <v>246</v>
      </c>
      <c r="F35" s="86"/>
      <c r="G35" s="86"/>
      <c r="H35" s="96">
        <v>4.769999999763634</v>
      </c>
      <c r="I35" s="99" t="s">
        <v>157</v>
      </c>
      <c r="J35" s="100">
        <v>1.4999999999999999E-2</v>
      </c>
      <c r="K35" s="97">
        <v>1.5199999999772179E-2</v>
      </c>
      <c r="L35" s="96">
        <v>3509.75</v>
      </c>
      <c r="M35" s="98">
        <v>100.05</v>
      </c>
      <c r="N35" s="86"/>
      <c r="O35" s="96">
        <v>3.511504779</v>
      </c>
      <c r="P35" s="97">
        <v>9.432755385855395E-7</v>
      </c>
      <c r="Q35" s="97">
        <v>2.2401892074947749E-3</v>
      </c>
      <c r="R35" s="97">
        <f>O35/'סכום נכסי הקרן'!$C$42</f>
        <v>9.2799137179265187E-4</v>
      </c>
    </row>
    <row r="36" spans="2:18" s="127" customFormat="1">
      <c r="B36" s="88" t="s">
        <v>281</v>
      </c>
      <c r="C36" s="86" t="s">
        <v>282</v>
      </c>
      <c r="D36" s="99" t="s">
        <v>113</v>
      </c>
      <c r="E36" s="86" t="s">
        <v>246</v>
      </c>
      <c r="F36" s="86"/>
      <c r="G36" s="86"/>
      <c r="H36" s="96">
        <v>2.0699999999975951</v>
      </c>
      <c r="I36" s="99" t="s">
        <v>157</v>
      </c>
      <c r="J36" s="100">
        <v>5.0000000000000001E-3</v>
      </c>
      <c r="K36" s="97">
        <v>8.2000000000306082E-3</v>
      </c>
      <c r="L36" s="96">
        <v>91670.421939000007</v>
      </c>
      <c r="M36" s="98">
        <v>99.79</v>
      </c>
      <c r="N36" s="86"/>
      <c r="O36" s="96">
        <v>91.477917946000005</v>
      </c>
      <c r="P36" s="97">
        <v>8.6658255745703301E-6</v>
      </c>
      <c r="Q36" s="97">
        <v>5.8358982090031722E-2</v>
      </c>
      <c r="R36" s="97">
        <f>O36/'סכום נכסי הקרן'!$C$42</f>
        <v>2.4175025781288904E-2</v>
      </c>
    </row>
    <row r="37" spans="2:18" s="127" customFormat="1">
      <c r="B37" s="88" t="s">
        <v>283</v>
      </c>
      <c r="C37" s="86" t="s">
        <v>284</v>
      </c>
      <c r="D37" s="99" t="s">
        <v>113</v>
      </c>
      <c r="E37" s="86" t="s">
        <v>246</v>
      </c>
      <c r="F37" s="86"/>
      <c r="G37" s="86"/>
      <c r="H37" s="96">
        <v>2.8100000000143299</v>
      </c>
      <c r="I37" s="99" t="s">
        <v>157</v>
      </c>
      <c r="J37" s="100">
        <v>5.5E-2</v>
      </c>
      <c r="K37" s="97">
        <v>1.0500000000079611E-2</v>
      </c>
      <c r="L37" s="96">
        <v>79523.38278</v>
      </c>
      <c r="M37" s="98">
        <v>118.47</v>
      </c>
      <c r="N37" s="86"/>
      <c r="O37" s="96">
        <v>94.211348964999985</v>
      </c>
      <c r="P37" s="97">
        <v>4.4284700411837139E-6</v>
      </c>
      <c r="Q37" s="97">
        <v>6.0102793661872732E-2</v>
      </c>
      <c r="R37" s="97">
        <f>O37/'סכום נכסי הקרן'!$C$42</f>
        <v>2.4897394270203432E-2</v>
      </c>
    </row>
    <row r="38" spans="2:18" s="127" customFormat="1">
      <c r="B38" s="88" t="s">
        <v>285</v>
      </c>
      <c r="C38" s="86" t="s">
        <v>286</v>
      </c>
      <c r="D38" s="99" t="s">
        <v>113</v>
      </c>
      <c r="E38" s="86" t="s">
        <v>246</v>
      </c>
      <c r="F38" s="86"/>
      <c r="G38" s="86"/>
      <c r="H38" s="96">
        <v>14.530000000013569</v>
      </c>
      <c r="I38" s="99" t="s">
        <v>157</v>
      </c>
      <c r="J38" s="100">
        <v>5.5E-2</v>
      </c>
      <c r="K38" s="97">
        <v>3.1799999999980962E-2</v>
      </c>
      <c r="L38" s="96">
        <v>58887.987373999997</v>
      </c>
      <c r="M38" s="98">
        <v>142.68</v>
      </c>
      <c r="N38" s="86"/>
      <c r="O38" s="96">
        <v>84.021377561999998</v>
      </c>
      <c r="P38" s="97">
        <v>3.2208046354700098E-6</v>
      </c>
      <c r="Q38" s="97">
        <v>5.360202963096581E-2</v>
      </c>
      <c r="R38" s="97">
        <f>O38/'סכום נכסי הקרן'!$C$42</f>
        <v>2.220447310508095E-2</v>
      </c>
    </row>
    <row r="39" spans="2:18" s="127" customFormat="1">
      <c r="B39" s="88" t="s">
        <v>287</v>
      </c>
      <c r="C39" s="86" t="s">
        <v>288</v>
      </c>
      <c r="D39" s="99" t="s">
        <v>113</v>
      </c>
      <c r="E39" s="86" t="s">
        <v>246</v>
      </c>
      <c r="F39" s="86"/>
      <c r="G39" s="86"/>
      <c r="H39" s="96">
        <v>3.879999999900877</v>
      </c>
      <c r="I39" s="99" t="s">
        <v>157</v>
      </c>
      <c r="J39" s="100">
        <v>4.2500000000000003E-2</v>
      </c>
      <c r="K39" s="97">
        <v>1.3299999999684609E-2</v>
      </c>
      <c r="L39" s="96">
        <v>19266.17395</v>
      </c>
      <c r="M39" s="98">
        <v>115.2</v>
      </c>
      <c r="N39" s="86"/>
      <c r="O39" s="96">
        <v>22.194631789999999</v>
      </c>
      <c r="P39" s="97">
        <v>1.0753595435185165E-6</v>
      </c>
      <c r="Q39" s="97">
        <v>1.4159221681149942E-2</v>
      </c>
      <c r="R39" s="97">
        <f>O39/'סכום נכסי הקרן'!$C$42</f>
        <v>5.8654132907375147E-3</v>
      </c>
    </row>
    <row r="40" spans="2:18" s="127" customFormat="1">
      <c r="B40" s="88" t="s">
        <v>289</v>
      </c>
      <c r="C40" s="86" t="s">
        <v>290</v>
      </c>
      <c r="D40" s="99" t="s">
        <v>113</v>
      </c>
      <c r="E40" s="86" t="s">
        <v>246</v>
      </c>
      <c r="F40" s="86"/>
      <c r="G40" s="86"/>
      <c r="H40" s="96">
        <v>7.5699999999797649</v>
      </c>
      <c r="I40" s="99" t="s">
        <v>157</v>
      </c>
      <c r="J40" s="100">
        <v>0.02</v>
      </c>
      <c r="K40" s="97">
        <v>2.0999999999940736E-2</v>
      </c>
      <c r="L40" s="96">
        <v>117225.418848</v>
      </c>
      <c r="M40" s="98">
        <v>100.77</v>
      </c>
      <c r="N40" s="86"/>
      <c r="O40" s="96">
        <v>118.12805312700002</v>
      </c>
      <c r="P40" s="97">
        <v>8.2181149910210555E-6</v>
      </c>
      <c r="Q40" s="97">
        <v>7.5360623542376465E-2</v>
      </c>
      <c r="R40" s="97">
        <f>O40/'סכום נכסי הקרן'!$C$42</f>
        <v>3.1217902571027658E-2</v>
      </c>
    </row>
    <row r="41" spans="2:18" s="127" customFormat="1">
      <c r="B41" s="88" t="s">
        <v>291</v>
      </c>
      <c r="C41" s="86" t="s">
        <v>292</v>
      </c>
      <c r="D41" s="99" t="s">
        <v>113</v>
      </c>
      <c r="E41" s="86" t="s">
        <v>246</v>
      </c>
      <c r="F41" s="86"/>
      <c r="G41" s="86"/>
      <c r="H41" s="96">
        <v>2.2999999999931147</v>
      </c>
      <c r="I41" s="99" t="s">
        <v>157</v>
      </c>
      <c r="J41" s="100">
        <v>0.01</v>
      </c>
      <c r="K41" s="97">
        <v>8.6999999999518036E-3</v>
      </c>
      <c r="L41" s="96">
        <v>71920.036158000003</v>
      </c>
      <c r="M41" s="98">
        <v>100.97</v>
      </c>
      <c r="N41" s="86"/>
      <c r="O41" s="96">
        <v>72.617663704999998</v>
      </c>
      <c r="P41" s="97">
        <v>4.9383408870730689E-6</v>
      </c>
      <c r="Q41" s="97">
        <v>4.6326950052379821E-2</v>
      </c>
      <c r="R41" s="97">
        <f>O41/'סכום נכסי הקרן'!$C$42</f>
        <v>1.9190794146426084E-2</v>
      </c>
    </row>
    <row r="42" spans="2:18" s="127" customFormat="1">
      <c r="B42" s="88" t="s">
        <v>293</v>
      </c>
      <c r="C42" s="86" t="s">
        <v>294</v>
      </c>
      <c r="D42" s="99" t="s">
        <v>113</v>
      </c>
      <c r="E42" s="86" t="s">
        <v>246</v>
      </c>
      <c r="F42" s="86"/>
      <c r="G42" s="86"/>
      <c r="H42" s="96">
        <v>6.3200000000046526</v>
      </c>
      <c r="I42" s="99" t="s">
        <v>157</v>
      </c>
      <c r="J42" s="100">
        <v>1.7500000000000002E-2</v>
      </c>
      <c r="K42" s="97">
        <v>1.8700000000033606E-2</v>
      </c>
      <c r="L42" s="96">
        <v>77474.561220999996</v>
      </c>
      <c r="M42" s="98">
        <v>99.85</v>
      </c>
      <c r="N42" s="86"/>
      <c r="O42" s="96">
        <v>77.358346302000001</v>
      </c>
      <c r="P42" s="97">
        <v>4.2139483443426922E-6</v>
      </c>
      <c r="Q42" s="97">
        <v>4.9351301906738414E-2</v>
      </c>
      <c r="R42" s="97">
        <f>O42/'סכום נכסי הקרן'!$C$42</f>
        <v>2.0443622441786231E-2</v>
      </c>
    </row>
    <row r="43" spans="2:18" s="127" customFormat="1">
      <c r="B43" s="88" t="s">
        <v>295</v>
      </c>
      <c r="C43" s="86" t="s">
        <v>296</v>
      </c>
      <c r="D43" s="99" t="s">
        <v>113</v>
      </c>
      <c r="E43" s="86" t="s">
        <v>246</v>
      </c>
      <c r="F43" s="86"/>
      <c r="G43" s="86"/>
      <c r="H43" s="96">
        <v>8.8099999999990484</v>
      </c>
      <c r="I43" s="99" t="s">
        <v>157</v>
      </c>
      <c r="J43" s="100">
        <v>2.2499999999999999E-2</v>
      </c>
      <c r="K43" s="97">
        <v>2.289999999991443E-2</v>
      </c>
      <c r="L43" s="96">
        <v>62954.806919999995</v>
      </c>
      <c r="M43" s="98">
        <v>100.24</v>
      </c>
      <c r="N43" s="86"/>
      <c r="O43" s="96">
        <v>63.105900525999999</v>
      </c>
      <c r="P43" s="97">
        <v>1.027733745374939E-5</v>
      </c>
      <c r="Q43" s="97">
        <v>4.0258853735019806E-2</v>
      </c>
      <c r="R43" s="97">
        <f>O43/'סכום נכסי הקרן'!$C$42</f>
        <v>1.6677104228236442E-2</v>
      </c>
    </row>
    <row r="44" spans="2:18" s="127" customFormat="1">
      <c r="B44" s="88" t="s">
        <v>297</v>
      </c>
      <c r="C44" s="86" t="s">
        <v>298</v>
      </c>
      <c r="D44" s="99" t="s">
        <v>113</v>
      </c>
      <c r="E44" s="86" t="s">
        <v>246</v>
      </c>
      <c r="F44" s="86"/>
      <c r="G44" s="86"/>
      <c r="H44" s="96">
        <v>1.040000000003956</v>
      </c>
      <c r="I44" s="99" t="s">
        <v>157</v>
      </c>
      <c r="J44" s="100">
        <v>0.05</v>
      </c>
      <c r="K44" s="97">
        <v>5.6000000000593405E-3</v>
      </c>
      <c r="L44" s="96">
        <v>55468.188671999989</v>
      </c>
      <c r="M44" s="98">
        <v>109.37</v>
      </c>
      <c r="N44" s="86"/>
      <c r="O44" s="96">
        <v>60.665559319000003</v>
      </c>
      <c r="P44" s="97">
        <v>2.9967950303552234E-6</v>
      </c>
      <c r="Q44" s="97">
        <v>3.8702020873159652E-2</v>
      </c>
      <c r="R44" s="97">
        <f>O44/'סכום נכסי הקרן'!$C$42</f>
        <v>1.6032191085053712E-2</v>
      </c>
    </row>
    <row r="45" spans="2:18" s="127" customFormat="1">
      <c r="B45" s="130"/>
    </row>
    <row r="46" spans="2:18" s="127" customFormat="1">
      <c r="B46" s="130"/>
    </row>
    <row r="47" spans="2:18" s="127" customFormat="1">
      <c r="B47" s="130"/>
    </row>
    <row r="48" spans="2:18">
      <c r="B48" s="101" t="s">
        <v>104</v>
      </c>
      <c r="C48" s="102"/>
      <c r="D48" s="102"/>
    </row>
    <row r="49" spans="2:4">
      <c r="B49" s="101" t="s">
        <v>223</v>
      </c>
      <c r="C49" s="102"/>
      <c r="D49" s="102"/>
    </row>
    <row r="50" spans="2:4">
      <c r="B50" s="146" t="s">
        <v>231</v>
      </c>
      <c r="C50" s="146"/>
      <c r="D50" s="146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172</v>
      </c>
      <c r="C1" s="80" t="s" vm="1">
        <v>241</v>
      </c>
    </row>
    <row r="2" spans="2:67">
      <c r="B2" s="58" t="s">
        <v>171</v>
      </c>
      <c r="C2" s="80" t="s">
        <v>242</v>
      </c>
    </row>
    <row r="3" spans="2:67">
      <c r="B3" s="58" t="s">
        <v>173</v>
      </c>
      <c r="C3" s="80" t="s">
        <v>243</v>
      </c>
    </row>
    <row r="4" spans="2:67">
      <c r="B4" s="58" t="s">
        <v>174</v>
      </c>
      <c r="C4" s="80">
        <v>2148</v>
      </c>
    </row>
    <row r="6" spans="2:67" ht="26.25" customHeight="1">
      <c r="B6" s="143" t="s">
        <v>202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8"/>
      <c r="BO6" s="3"/>
    </row>
    <row r="7" spans="2:67" ht="26.25" customHeight="1">
      <c r="B7" s="143" t="s">
        <v>78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8"/>
      <c r="AZ7" s="45"/>
      <c r="BJ7" s="3"/>
      <c r="BO7" s="3"/>
    </row>
    <row r="8" spans="2:67" s="3" customFormat="1" ht="78.75">
      <c r="B8" s="39" t="s">
        <v>107</v>
      </c>
      <c r="C8" s="14" t="s">
        <v>37</v>
      </c>
      <c r="D8" s="14" t="s">
        <v>112</v>
      </c>
      <c r="E8" s="14" t="s">
        <v>218</v>
      </c>
      <c r="F8" s="14" t="s">
        <v>109</v>
      </c>
      <c r="G8" s="14" t="s">
        <v>54</v>
      </c>
      <c r="H8" s="14" t="s">
        <v>15</v>
      </c>
      <c r="I8" s="14" t="s">
        <v>55</v>
      </c>
      <c r="J8" s="14" t="s">
        <v>93</v>
      </c>
      <c r="K8" s="14" t="s">
        <v>18</v>
      </c>
      <c r="L8" s="14" t="s">
        <v>92</v>
      </c>
      <c r="M8" s="14" t="s">
        <v>17</v>
      </c>
      <c r="N8" s="14" t="s">
        <v>19</v>
      </c>
      <c r="O8" s="14" t="s">
        <v>225</v>
      </c>
      <c r="P8" s="14" t="s">
        <v>224</v>
      </c>
      <c r="Q8" s="14" t="s">
        <v>53</v>
      </c>
      <c r="R8" s="14" t="s">
        <v>52</v>
      </c>
      <c r="S8" s="14" t="s">
        <v>175</v>
      </c>
      <c r="T8" s="40" t="s">
        <v>177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232</v>
      </c>
      <c r="P9" s="17"/>
      <c r="Q9" s="17" t="s">
        <v>228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7" t="s">
        <v>178</v>
      </c>
      <c r="T10" s="75" t="s">
        <v>219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90" zoomScaleNormal="90" workbookViewId="0">
      <selection activeCell="AK9" sqref="AK9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0.140625" style="1" bestFit="1" customWidth="1"/>
    <col min="16" max="16" width="11.8554687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8" t="s">
        <v>172</v>
      </c>
      <c r="C1" s="80" t="s" vm="1">
        <v>241</v>
      </c>
    </row>
    <row r="2" spans="2:56">
      <c r="B2" s="58" t="s">
        <v>171</v>
      </c>
      <c r="C2" s="80" t="s">
        <v>242</v>
      </c>
    </row>
    <row r="3" spans="2:56">
      <c r="B3" s="58" t="s">
        <v>173</v>
      </c>
      <c r="C3" s="80" t="s">
        <v>243</v>
      </c>
    </row>
    <row r="4" spans="2:56">
      <c r="B4" s="58" t="s">
        <v>174</v>
      </c>
      <c r="C4" s="80">
        <v>2148</v>
      </c>
    </row>
    <row r="6" spans="2:56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</row>
    <row r="7" spans="2:56" ht="26.25" customHeight="1">
      <c r="B7" s="149" t="s">
        <v>79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1"/>
      <c r="BD7" s="3"/>
    </row>
    <row r="8" spans="2:56" s="3" customFormat="1" ht="78.75">
      <c r="B8" s="23" t="s">
        <v>107</v>
      </c>
      <c r="C8" s="31" t="s">
        <v>37</v>
      </c>
      <c r="D8" s="31" t="s">
        <v>112</v>
      </c>
      <c r="E8" s="31" t="s">
        <v>218</v>
      </c>
      <c r="F8" s="31" t="s">
        <v>109</v>
      </c>
      <c r="G8" s="31" t="s">
        <v>54</v>
      </c>
      <c r="H8" s="31" t="s">
        <v>15</v>
      </c>
      <c r="I8" s="31" t="s">
        <v>55</v>
      </c>
      <c r="J8" s="31" t="s">
        <v>93</v>
      </c>
      <c r="K8" s="31" t="s">
        <v>18</v>
      </c>
      <c r="L8" s="31" t="s">
        <v>92</v>
      </c>
      <c r="M8" s="31" t="s">
        <v>17</v>
      </c>
      <c r="N8" s="31" t="s">
        <v>19</v>
      </c>
      <c r="O8" s="14" t="s">
        <v>225</v>
      </c>
      <c r="P8" s="31" t="s">
        <v>224</v>
      </c>
      <c r="Q8" s="31" t="s">
        <v>239</v>
      </c>
      <c r="R8" s="31" t="s">
        <v>53</v>
      </c>
      <c r="S8" s="14" t="s">
        <v>52</v>
      </c>
      <c r="T8" s="31" t="s">
        <v>175</v>
      </c>
      <c r="U8" s="15" t="s">
        <v>177</v>
      </c>
      <c r="V8" s="1"/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232</v>
      </c>
      <c r="P9" s="33"/>
      <c r="Q9" s="17" t="s">
        <v>228</v>
      </c>
      <c r="R9" s="33" t="s">
        <v>228</v>
      </c>
      <c r="S9" s="17" t="s">
        <v>20</v>
      </c>
      <c r="T9" s="33" t="s">
        <v>228</v>
      </c>
      <c r="U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105</v>
      </c>
      <c r="R10" s="20" t="s">
        <v>106</v>
      </c>
      <c r="S10" s="20" t="s">
        <v>178</v>
      </c>
      <c r="T10" s="21" t="s">
        <v>219</v>
      </c>
      <c r="U10" s="21" t="s">
        <v>234</v>
      </c>
      <c r="V10" s="5"/>
      <c r="AY10" s="1"/>
      <c r="AZ10" s="3"/>
      <c r="BA10" s="1"/>
    </row>
    <row r="11" spans="2:56" s="125" customFormat="1" ht="18" customHeight="1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90">
        <v>4.1923624194759892</v>
      </c>
      <c r="L11" s="82"/>
      <c r="M11" s="82"/>
      <c r="N11" s="105">
        <v>2.6836029166158067E-2</v>
      </c>
      <c r="O11" s="90"/>
      <c r="P11" s="92"/>
      <c r="Q11" s="90">
        <f>Q12</f>
        <v>6.4778021542236015</v>
      </c>
      <c r="R11" s="90">
        <v>1405.2365977649997</v>
      </c>
      <c r="S11" s="82"/>
      <c r="T11" s="91">
        <v>1</v>
      </c>
      <c r="U11" s="91">
        <f>R11/'סכום נכסי הקרן'!$C$42</f>
        <v>0.37136427831504915</v>
      </c>
      <c r="V11" s="128"/>
      <c r="AY11" s="127"/>
      <c r="AZ11" s="129"/>
      <c r="BA11" s="127"/>
      <c r="BD11" s="127"/>
    </row>
    <row r="12" spans="2:56" s="127" customFormat="1">
      <c r="B12" s="83" t="s">
        <v>222</v>
      </c>
      <c r="C12" s="84"/>
      <c r="D12" s="84"/>
      <c r="E12" s="84"/>
      <c r="F12" s="84"/>
      <c r="G12" s="84"/>
      <c r="H12" s="84"/>
      <c r="I12" s="84"/>
      <c r="J12" s="84"/>
      <c r="K12" s="93">
        <v>4.1923624194759892</v>
      </c>
      <c r="L12" s="84"/>
      <c r="M12" s="84"/>
      <c r="N12" s="106">
        <v>2.6836029166158067E-2</v>
      </c>
      <c r="O12" s="93"/>
      <c r="P12" s="95"/>
      <c r="Q12" s="93">
        <f>Q13+Q165</f>
        <v>6.4778021542236015</v>
      </c>
      <c r="R12" s="93">
        <v>1405.2365977649997</v>
      </c>
      <c r="S12" s="84"/>
      <c r="T12" s="94">
        <v>1</v>
      </c>
      <c r="U12" s="94">
        <f>R12/'סכום נכסי הקרן'!$C$42</f>
        <v>0.37136427831504915</v>
      </c>
      <c r="AZ12" s="129"/>
    </row>
    <row r="13" spans="2:56" s="127" customFormat="1" ht="20.25">
      <c r="B13" s="104" t="s">
        <v>30</v>
      </c>
      <c r="C13" s="84"/>
      <c r="D13" s="84"/>
      <c r="E13" s="84"/>
      <c r="F13" s="84"/>
      <c r="G13" s="84"/>
      <c r="H13" s="84"/>
      <c r="I13" s="84"/>
      <c r="J13" s="84"/>
      <c r="K13" s="93">
        <v>4.2326317540322194</v>
      </c>
      <c r="L13" s="84"/>
      <c r="M13" s="84"/>
      <c r="N13" s="106">
        <v>2.5005956343330683E-2</v>
      </c>
      <c r="O13" s="93"/>
      <c r="P13" s="95"/>
      <c r="Q13" s="93">
        <f>SUM(Q14:Q163)</f>
        <v>5.9779021390480018</v>
      </c>
      <c r="R13" s="93">
        <v>1059.8346132499996</v>
      </c>
      <c r="S13" s="84"/>
      <c r="T13" s="94">
        <v>0.75420367996083015</v>
      </c>
      <c r="U13" s="94">
        <f>R13/'סכום נכסי הקרן'!$C$42</f>
        <v>0.28008430531120798</v>
      </c>
      <c r="AZ13" s="125"/>
    </row>
    <row r="14" spans="2:56" s="127" customFormat="1">
      <c r="B14" s="89" t="s">
        <v>299</v>
      </c>
      <c r="C14" s="86" t="s">
        <v>300</v>
      </c>
      <c r="D14" s="99" t="s">
        <v>113</v>
      </c>
      <c r="E14" s="99" t="s">
        <v>301</v>
      </c>
      <c r="F14" s="86" t="s">
        <v>302</v>
      </c>
      <c r="G14" s="99" t="s">
        <v>303</v>
      </c>
      <c r="H14" s="86" t="s">
        <v>304</v>
      </c>
      <c r="I14" s="86" t="s">
        <v>153</v>
      </c>
      <c r="J14" s="86"/>
      <c r="K14" s="96">
        <v>1.4899999999747526</v>
      </c>
      <c r="L14" s="99" t="s">
        <v>157</v>
      </c>
      <c r="M14" s="100">
        <v>5.8999999999999999E-3</v>
      </c>
      <c r="N14" s="100">
        <v>2.7000000000475671E-3</v>
      </c>
      <c r="O14" s="96">
        <v>27067.115765999999</v>
      </c>
      <c r="P14" s="98">
        <v>100.97</v>
      </c>
      <c r="Q14" s="86"/>
      <c r="R14" s="96">
        <v>27.329666880999998</v>
      </c>
      <c r="S14" s="97">
        <v>5.0705039565197762E-6</v>
      </c>
      <c r="T14" s="97">
        <v>1.944844514046053E-2</v>
      </c>
      <c r="U14" s="97">
        <f>R14/'סכום נכסי הקרן'!$C$42</f>
        <v>7.222457793936949E-3</v>
      </c>
    </row>
    <row r="15" spans="2:56" s="127" customFormat="1">
      <c r="B15" s="89" t="s">
        <v>305</v>
      </c>
      <c r="C15" s="86" t="s">
        <v>306</v>
      </c>
      <c r="D15" s="99" t="s">
        <v>113</v>
      </c>
      <c r="E15" s="99" t="s">
        <v>301</v>
      </c>
      <c r="F15" s="86" t="s">
        <v>302</v>
      </c>
      <c r="G15" s="99" t="s">
        <v>303</v>
      </c>
      <c r="H15" s="86" t="s">
        <v>304</v>
      </c>
      <c r="I15" s="86" t="s">
        <v>153</v>
      </c>
      <c r="J15" s="86"/>
      <c r="K15" s="96">
        <v>6.3199999997360559</v>
      </c>
      <c r="L15" s="99" t="s">
        <v>157</v>
      </c>
      <c r="M15" s="100">
        <v>8.3000000000000001E-3</v>
      </c>
      <c r="N15" s="100">
        <v>1.1300000000073316E-2</v>
      </c>
      <c r="O15" s="96">
        <v>8279.5954500000007</v>
      </c>
      <c r="P15" s="98">
        <v>98.84</v>
      </c>
      <c r="Q15" s="86"/>
      <c r="R15" s="96">
        <v>8.1835518379999996</v>
      </c>
      <c r="S15" s="97">
        <v>6.4384048228185735E-6</v>
      </c>
      <c r="T15" s="97">
        <v>5.8236113769138753E-3</v>
      </c>
      <c r="U15" s="97">
        <f>R15/'סכום נכסי הקרן'!$C$42</f>
        <v>2.1626812361749308E-3</v>
      </c>
    </row>
    <row r="16" spans="2:56" s="127" customFormat="1">
      <c r="B16" s="89" t="s">
        <v>307</v>
      </c>
      <c r="C16" s="86" t="s">
        <v>308</v>
      </c>
      <c r="D16" s="99" t="s">
        <v>113</v>
      </c>
      <c r="E16" s="99" t="s">
        <v>301</v>
      </c>
      <c r="F16" s="86" t="s">
        <v>309</v>
      </c>
      <c r="G16" s="99" t="s">
        <v>303</v>
      </c>
      <c r="H16" s="86" t="s">
        <v>304</v>
      </c>
      <c r="I16" s="86" t="s">
        <v>153</v>
      </c>
      <c r="J16" s="86"/>
      <c r="K16" s="96">
        <v>2.4800000000242086</v>
      </c>
      <c r="L16" s="99" t="s">
        <v>157</v>
      </c>
      <c r="M16" s="100">
        <v>0.04</v>
      </c>
      <c r="N16" s="100">
        <v>3.5000000001134774E-3</v>
      </c>
      <c r="O16" s="96">
        <v>11692.634445</v>
      </c>
      <c r="P16" s="98">
        <v>113.05</v>
      </c>
      <c r="Q16" s="86"/>
      <c r="R16" s="96">
        <v>13.218523091</v>
      </c>
      <c r="S16" s="97">
        <v>5.6439914181424299E-6</v>
      </c>
      <c r="T16" s="97">
        <v>9.4066174422327113E-3</v>
      </c>
      <c r="U16" s="97">
        <f>R16/'סכום נכסי הקרן'!$C$42</f>
        <v>3.4932816978205045E-3</v>
      </c>
    </row>
    <row r="17" spans="2:51" s="127" customFormat="1" ht="20.25">
      <c r="B17" s="89" t="s">
        <v>310</v>
      </c>
      <c r="C17" s="86" t="s">
        <v>311</v>
      </c>
      <c r="D17" s="99" t="s">
        <v>113</v>
      </c>
      <c r="E17" s="99" t="s">
        <v>301</v>
      </c>
      <c r="F17" s="86" t="s">
        <v>309</v>
      </c>
      <c r="G17" s="99" t="s">
        <v>303</v>
      </c>
      <c r="H17" s="86" t="s">
        <v>304</v>
      </c>
      <c r="I17" s="86" t="s">
        <v>153</v>
      </c>
      <c r="J17" s="86"/>
      <c r="K17" s="96">
        <v>3.6800000000875044</v>
      </c>
      <c r="L17" s="99" t="s">
        <v>157</v>
      </c>
      <c r="M17" s="100">
        <v>9.8999999999999991E-3</v>
      </c>
      <c r="N17" s="100">
        <v>5.800000000356925E-3</v>
      </c>
      <c r="O17" s="96">
        <v>16867.962771999999</v>
      </c>
      <c r="P17" s="98">
        <v>102.98</v>
      </c>
      <c r="Q17" s="86"/>
      <c r="R17" s="96">
        <v>17.370628060999998</v>
      </c>
      <c r="S17" s="97">
        <v>5.5967710567860495E-6</v>
      </c>
      <c r="T17" s="97">
        <v>1.2361354727472676E-2</v>
      </c>
      <c r="U17" s="97">
        <f>R17/'סכום נכסי הקרן'!$C$42</f>
        <v>4.5905655773642107E-3</v>
      </c>
      <c r="AY17" s="125"/>
    </row>
    <row r="18" spans="2:51" s="127" customFormat="1">
      <c r="B18" s="89" t="s">
        <v>312</v>
      </c>
      <c r="C18" s="86" t="s">
        <v>313</v>
      </c>
      <c r="D18" s="99" t="s">
        <v>113</v>
      </c>
      <c r="E18" s="99" t="s">
        <v>301</v>
      </c>
      <c r="F18" s="86" t="s">
        <v>309</v>
      </c>
      <c r="G18" s="99" t="s">
        <v>303</v>
      </c>
      <c r="H18" s="86" t="s">
        <v>304</v>
      </c>
      <c r="I18" s="86" t="s">
        <v>153</v>
      </c>
      <c r="J18" s="86"/>
      <c r="K18" s="96">
        <v>5.6200000000232819</v>
      </c>
      <c r="L18" s="99" t="s">
        <v>157</v>
      </c>
      <c r="M18" s="100">
        <v>8.6E-3</v>
      </c>
      <c r="N18" s="100">
        <v>1.1299999999961197E-2</v>
      </c>
      <c r="O18" s="96">
        <v>12881.85564</v>
      </c>
      <c r="P18" s="98">
        <v>100.03</v>
      </c>
      <c r="Q18" s="86"/>
      <c r="R18" s="96">
        <v>12.885720085000001</v>
      </c>
      <c r="S18" s="97">
        <v>5.1499592180385721E-6</v>
      </c>
      <c r="T18" s="97">
        <v>9.1697868568855079E-3</v>
      </c>
      <c r="U18" s="97">
        <f>R18/'סכום נכסי הקרן'!$C$42</f>
        <v>3.4053312784101089E-3</v>
      </c>
    </row>
    <row r="19" spans="2:51" s="127" customFormat="1">
      <c r="B19" s="89" t="s">
        <v>314</v>
      </c>
      <c r="C19" s="86" t="s">
        <v>315</v>
      </c>
      <c r="D19" s="99" t="s">
        <v>113</v>
      </c>
      <c r="E19" s="99" t="s">
        <v>301</v>
      </c>
      <c r="F19" s="86" t="s">
        <v>309</v>
      </c>
      <c r="G19" s="99" t="s">
        <v>303</v>
      </c>
      <c r="H19" s="86" t="s">
        <v>304</v>
      </c>
      <c r="I19" s="86" t="s">
        <v>153</v>
      </c>
      <c r="J19" s="86"/>
      <c r="K19" s="96">
        <v>8.3099999990769451</v>
      </c>
      <c r="L19" s="99" t="s">
        <v>157</v>
      </c>
      <c r="M19" s="100">
        <v>1.2199999999999999E-2</v>
      </c>
      <c r="N19" s="100">
        <v>1.6899999988252021E-2</v>
      </c>
      <c r="O19" s="96">
        <v>487.6</v>
      </c>
      <c r="P19" s="98">
        <v>97.76</v>
      </c>
      <c r="Q19" s="86"/>
      <c r="R19" s="96">
        <v>0.47667772400000002</v>
      </c>
      <c r="S19" s="97">
        <v>6.0827736250137225E-7</v>
      </c>
      <c r="T19" s="97">
        <v>3.3921527859304709E-4</v>
      </c>
      <c r="U19" s="97">
        <f>R19/'סכום נכסי הקרן'!$C$42</f>
        <v>1.2597243712814525E-4</v>
      </c>
      <c r="AY19" s="129"/>
    </row>
    <row r="20" spans="2:51" s="127" customFormat="1">
      <c r="B20" s="89" t="s">
        <v>316</v>
      </c>
      <c r="C20" s="86" t="s">
        <v>317</v>
      </c>
      <c r="D20" s="99" t="s">
        <v>113</v>
      </c>
      <c r="E20" s="99" t="s">
        <v>301</v>
      </c>
      <c r="F20" s="86" t="s">
        <v>309</v>
      </c>
      <c r="G20" s="99" t="s">
        <v>303</v>
      </c>
      <c r="H20" s="86" t="s">
        <v>304</v>
      </c>
      <c r="I20" s="86" t="s">
        <v>153</v>
      </c>
      <c r="J20" s="86"/>
      <c r="K20" s="96">
        <v>10.829999999891612</v>
      </c>
      <c r="L20" s="99" t="s">
        <v>157</v>
      </c>
      <c r="M20" s="100">
        <v>1.2199999999999999E-2</v>
      </c>
      <c r="N20" s="100">
        <v>1.0300000000027792E-2</v>
      </c>
      <c r="O20" s="96">
        <v>7037.2671060000002</v>
      </c>
      <c r="P20" s="98">
        <v>102.26</v>
      </c>
      <c r="Q20" s="86"/>
      <c r="R20" s="96">
        <v>7.1963093660000004</v>
      </c>
      <c r="S20" s="97">
        <v>1.0025639569356927E-5</v>
      </c>
      <c r="T20" s="97">
        <v>5.1210660022985343E-3</v>
      </c>
      <c r="U20" s="97">
        <f>R20/'סכום נכסי הקרן'!$C$42</f>
        <v>1.9017809801473288E-3</v>
      </c>
    </row>
    <row r="21" spans="2:51" s="127" customFormat="1">
      <c r="B21" s="89" t="s">
        <v>318</v>
      </c>
      <c r="C21" s="86" t="s">
        <v>319</v>
      </c>
      <c r="D21" s="99" t="s">
        <v>113</v>
      </c>
      <c r="E21" s="99" t="s">
        <v>301</v>
      </c>
      <c r="F21" s="86" t="s">
        <v>309</v>
      </c>
      <c r="G21" s="99" t="s">
        <v>303</v>
      </c>
      <c r="H21" s="86" t="s">
        <v>304</v>
      </c>
      <c r="I21" s="86" t="s">
        <v>153</v>
      </c>
      <c r="J21" s="86"/>
      <c r="K21" s="96">
        <v>6.0000000003260591E-2</v>
      </c>
      <c r="L21" s="99" t="s">
        <v>157</v>
      </c>
      <c r="M21" s="100">
        <v>2.58E-2</v>
      </c>
      <c r="N21" s="100">
        <v>5.4699999999576122E-2</v>
      </c>
      <c r="O21" s="96">
        <v>11582.092918</v>
      </c>
      <c r="P21" s="98">
        <v>105.92</v>
      </c>
      <c r="Q21" s="86"/>
      <c r="R21" s="96">
        <v>12.267752915999999</v>
      </c>
      <c r="S21" s="97">
        <v>4.2525112702393791E-6</v>
      </c>
      <c r="T21" s="97">
        <v>8.7300266271968796E-3</v>
      </c>
      <c r="U21" s="97">
        <f>R21/'סכום נכסי הקרן'!$C$42</f>
        <v>3.2420200380801319E-3</v>
      </c>
    </row>
    <row r="22" spans="2:51" s="127" customFormat="1">
      <c r="B22" s="89" t="s">
        <v>320</v>
      </c>
      <c r="C22" s="86" t="s">
        <v>321</v>
      </c>
      <c r="D22" s="99" t="s">
        <v>113</v>
      </c>
      <c r="E22" s="99" t="s">
        <v>301</v>
      </c>
      <c r="F22" s="86" t="s">
        <v>309</v>
      </c>
      <c r="G22" s="99" t="s">
        <v>303</v>
      </c>
      <c r="H22" s="86" t="s">
        <v>304</v>
      </c>
      <c r="I22" s="86" t="s">
        <v>153</v>
      </c>
      <c r="J22" s="86"/>
      <c r="K22" s="96">
        <v>1.6900000000673945</v>
      </c>
      <c r="L22" s="99" t="s">
        <v>157</v>
      </c>
      <c r="M22" s="100">
        <v>4.0999999999999995E-3</v>
      </c>
      <c r="N22" s="100">
        <v>3.5000000016848611E-3</v>
      </c>
      <c r="O22" s="96">
        <v>2368.87176</v>
      </c>
      <c r="P22" s="98">
        <v>100.22</v>
      </c>
      <c r="Q22" s="86"/>
      <c r="R22" s="96">
        <v>2.3740832360000002</v>
      </c>
      <c r="S22" s="97">
        <v>1.9214800328817504E-6</v>
      </c>
      <c r="T22" s="97">
        <v>1.6894544589686402E-3</v>
      </c>
      <c r="U22" s="97">
        <f>R22/'סכום נכסי הקרן'!$C$42</f>
        <v>6.2740303590103086E-4</v>
      </c>
    </row>
    <row r="23" spans="2:51" s="127" customFormat="1">
      <c r="B23" s="89" t="s">
        <v>322</v>
      </c>
      <c r="C23" s="86" t="s">
        <v>323</v>
      </c>
      <c r="D23" s="99" t="s">
        <v>113</v>
      </c>
      <c r="E23" s="99" t="s">
        <v>301</v>
      </c>
      <c r="F23" s="86" t="s">
        <v>309</v>
      </c>
      <c r="G23" s="99" t="s">
        <v>303</v>
      </c>
      <c r="H23" s="86" t="s">
        <v>304</v>
      </c>
      <c r="I23" s="86" t="s">
        <v>153</v>
      </c>
      <c r="J23" s="86"/>
      <c r="K23" s="96">
        <v>1.0799999999831194</v>
      </c>
      <c r="L23" s="99" t="s">
        <v>157</v>
      </c>
      <c r="M23" s="100">
        <v>6.4000000000000003E-3</v>
      </c>
      <c r="N23" s="100">
        <v>3.2999999996804709E-3</v>
      </c>
      <c r="O23" s="96">
        <v>16388.646463000001</v>
      </c>
      <c r="P23" s="98">
        <v>101.21</v>
      </c>
      <c r="Q23" s="86"/>
      <c r="R23" s="96">
        <v>16.586949141000002</v>
      </c>
      <c r="S23" s="97">
        <v>5.2025880054411063E-6</v>
      </c>
      <c r="T23" s="97">
        <v>1.1803670049144186E-2</v>
      </c>
      <c r="U23" s="97">
        <f>R23/'סכום נכסי הקרן'!$C$42</f>
        <v>4.3834614092693909E-3</v>
      </c>
    </row>
    <row r="24" spans="2:51" s="127" customFormat="1">
      <c r="B24" s="89" t="s">
        <v>324</v>
      </c>
      <c r="C24" s="86" t="s">
        <v>325</v>
      </c>
      <c r="D24" s="99" t="s">
        <v>113</v>
      </c>
      <c r="E24" s="99" t="s">
        <v>301</v>
      </c>
      <c r="F24" s="86" t="s">
        <v>326</v>
      </c>
      <c r="G24" s="99" t="s">
        <v>303</v>
      </c>
      <c r="H24" s="86" t="s">
        <v>304</v>
      </c>
      <c r="I24" s="86" t="s">
        <v>153</v>
      </c>
      <c r="J24" s="86"/>
      <c r="K24" s="96">
        <v>3.319999999961003</v>
      </c>
      <c r="L24" s="99" t="s">
        <v>157</v>
      </c>
      <c r="M24" s="100">
        <v>0.05</v>
      </c>
      <c r="N24" s="100">
        <v>5.5000000000974946E-3</v>
      </c>
      <c r="O24" s="96">
        <v>21010.090558000004</v>
      </c>
      <c r="P24" s="98">
        <v>122.05</v>
      </c>
      <c r="Q24" s="86"/>
      <c r="R24" s="96">
        <v>25.642814925</v>
      </c>
      <c r="S24" s="97">
        <v>6.6664690610218864E-6</v>
      </c>
      <c r="T24" s="97">
        <v>1.8248040910537326E-2</v>
      </c>
      <c r="U24" s="97">
        <f>R24/'סכום נכסי הקרן'!$C$42</f>
        <v>6.7766705434051857E-3</v>
      </c>
    </row>
    <row r="25" spans="2:51" s="127" customFormat="1">
      <c r="B25" s="89" t="s">
        <v>327</v>
      </c>
      <c r="C25" s="86" t="s">
        <v>328</v>
      </c>
      <c r="D25" s="99" t="s">
        <v>113</v>
      </c>
      <c r="E25" s="99" t="s">
        <v>301</v>
      </c>
      <c r="F25" s="86" t="s">
        <v>326</v>
      </c>
      <c r="G25" s="99" t="s">
        <v>303</v>
      </c>
      <c r="H25" s="86" t="s">
        <v>304</v>
      </c>
      <c r="I25" s="86" t="s">
        <v>153</v>
      </c>
      <c r="J25" s="86"/>
      <c r="K25" s="96">
        <v>1.1999999999999997</v>
      </c>
      <c r="L25" s="99" t="s">
        <v>157</v>
      </c>
      <c r="M25" s="100">
        <v>1.6E-2</v>
      </c>
      <c r="N25" s="100">
        <v>2.9999999956043522E-3</v>
      </c>
      <c r="O25" s="96">
        <v>1114.9664990000001</v>
      </c>
      <c r="P25" s="98">
        <v>102.02</v>
      </c>
      <c r="Q25" s="86"/>
      <c r="R25" s="96">
        <v>1.1374888350000001</v>
      </c>
      <c r="S25" s="97">
        <v>5.3113625824844504E-7</v>
      </c>
      <c r="T25" s="97">
        <v>8.0946428296071495E-4</v>
      </c>
      <c r="U25" s="97">
        <f>R25/'סכום נכסי הקרן'!$C$42</f>
        <v>3.0060611926351462E-4</v>
      </c>
    </row>
    <row r="26" spans="2:51" s="127" customFormat="1">
      <c r="B26" s="89" t="s">
        <v>329</v>
      </c>
      <c r="C26" s="86" t="s">
        <v>330</v>
      </c>
      <c r="D26" s="99" t="s">
        <v>113</v>
      </c>
      <c r="E26" s="99" t="s">
        <v>301</v>
      </c>
      <c r="F26" s="86" t="s">
        <v>326</v>
      </c>
      <c r="G26" s="99" t="s">
        <v>303</v>
      </c>
      <c r="H26" s="86" t="s">
        <v>304</v>
      </c>
      <c r="I26" s="86" t="s">
        <v>153</v>
      </c>
      <c r="J26" s="86"/>
      <c r="K26" s="96">
        <v>2.2099999999077817</v>
      </c>
      <c r="L26" s="99" t="s">
        <v>157</v>
      </c>
      <c r="M26" s="100">
        <v>6.9999999999999993E-3</v>
      </c>
      <c r="N26" s="100">
        <v>3.3999999999999998E-3</v>
      </c>
      <c r="O26" s="96">
        <v>10499.458698</v>
      </c>
      <c r="P26" s="98">
        <v>103.28</v>
      </c>
      <c r="Q26" s="86"/>
      <c r="R26" s="96">
        <v>10.8438417</v>
      </c>
      <c r="S26" s="97">
        <v>2.9537637582859456E-6</v>
      </c>
      <c r="T26" s="97">
        <v>7.7167373218480859E-3</v>
      </c>
      <c r="U26" s="97">
        <f>R26/'סכום נכסי הקרן'!$C$42</f>
        <v>2.8657205864749194E-3</v>
      </c>
    </row>
    <row r="27" spans="2:51" s="127" customFormat="1">
      <c r="B27" s="89" t="s">
        <v>331</v>
      </c>
      <c r="C27" s="86" t="s">
        <v>332</v>
      </c>
      <c r="D27" s="99" t="s">
        <v>113</v>
      </c>
      <c r="E27" s="99" t="s">
        <v>301</v>
      </c>
      <c r="F27" s="86" t="s">
        <v>326</v>
      </c>
      <c r="G27" s="99" t="s">
        <v>303</v>
      </c>
      <c r="H27" s="86" t="s">
        <v>304</v>
      </c>
      <c r="I27" s="86" t="s">
        <v>153</v>
      </c>
      <c r="J27" s="86"/>
      <c r="K27" s="96">
        <v>4.7100000004857314</v>
      </c>
      <c r="L27" s="99" t="s">
        <v>157</v>
      </c>
      <c r="M27" s="100">
        <v>6.0000000000000001E-3</v>
      </c>
      <c r="N27" s="100">
        <v>8.5999999987125195E-3</v>
      </c>
      <c r="O27" s="96">
        <v>1704.162</v>
      </c>
      <c r="P27" s="98">
        <v>100.27</v>
      </c>
      <c r="Q27" s="86"/>
      <c r="R27" s="96">
        <v>1.7087632269999999</v>
      </c>
      <c r="S27" s="97">
        <v>7.6620993685213866E-7</v>
      </c>
      <c r="T27" s="97">
        <v>1.2159968148550593E-3</v>
      </c>
      <c r="U27" s="97">
        <f>R27/'סכום נכסי הקרן'!$C$42</f>
        <v>4.5157777958204756E-4</v>
      </c>
    </row>
    <row r="28" spans="2:51" s="127" customFormat="1">
      <c r="B28" s="89" t="s">
        <v>333</v>
      </c>
      <c r="C28" s="86" t="s">
        <v>334</v>
      </c>
      <c r="D28" s="99" t="s">
        <v>113</v>
      </c>
      <c r="E28" s="99" t="s">
        <v>301</v>
      </c>
      <c r="F28" s="86" t="s">
        <v>326</v>
      </c>
      <c r="G28" s="99" t="s">
        <v>303</v>
      </c>
      <c r="H28" s="86" t="s">
        <v>304</v>
      </c>
      <c r="I28" s="86" t="s">
        <v>153</v>
      </c>
      <c r="J28" s="86"/>
      <c r="K28" s="96">
        <v>6.0999999997713985</v>
      </c>
      <c r="L28" s="99" t="s">
        <v>157</v>
      </c>
      <c r="M28" s="100">
        <v>1.7500000000000002E-2</v>
      </c>
      <c r="N28" s="100">
        <v>1.1999999999403647E-2</v>
      </c>
      <c r="O28" s="96">
        <v>9752</v>
      </c>
      <c r="P28" s="98">
        <v>103.17</v>
      </c>
      <c r="Q28" s="86"/>
      <c r="R28" s="96">
        <v>10.061139042999999</v>
      </c>
      <c r="S28" s="97">
        <v>4.8717445311520383E-6</v>
      </c>
      <c r="T28" s="97">
        <v>7.1597473756391172E-3</v>
      </c>
      <c r="U28" s="97">
        <f>R28/'סכום נכסי הקרן'!$C$42</f>
        <v>2.6588744170722876E-3</v>
      </c>
    </row>
    <row r="29" spans="2:51" s="127" customFormat="1">
      <c r="B29" s="89" t="s">
        <v>335</v>
      </c>
      <c r="C29" s="86" t="s">
        <v>336</v>
      </c>
      <c r="D29" s="99" t="s">
        <v>113</v>
      </c>
      <c r="E29" s="99" t="s">
        <v>301</v>
      </c>
      <c r="F29" s="86" t="s">
        <v>337</v>
      </c>
      <c r="G29" s="99" t="s">
        <v>303</v>
      </c>
      <c r="H29" s="86" t="s">
        <v>338</v>
      </c>
      <c r="I29" s="86" t="s">
        <v>153</v>
      </c>
      <c r="J29" s="86"/>
      <c r="K29" s="96">
        <v>1.2399999998923394</v>
      </c>
      <c r="L29" s="99" t="s">
        <v>157</v>
      </c>
      <c r="M29" s="100">
        <v>8.0000000000000002E-3</v>
      </c>
      <c r="N29" s="100">
        <v>5.2999999996883509E-3</v>
      </c>
      <c r="O29" s="96">
        <v>6862.2841509999998</v>
      </c>
      <c r="P29" s="98">
        <v>102.87</v>
      </c>
      <c r="Q29" s="86"/>
      <c r="R29" s="96">
        <v>7.059231574</v>
      </c>
      <c r="S29" s="97">
        <v>1.0646793295994042E-5</v>
      </c>
      <c r="T29" s="97">
        <v>5.0235181642917385E-3</v>
      </c>
      <c r="U29" s="97">
        <f>R29/'סכום נכסי הקרן'!$C$42</f>
        <v>1.8655551976847419E-3</v>
      </c>
    </row>
    <row r="30" spans="2:51" s="127" customFormat="1">
      <c r="B30" s="89" t="s">
        <v>339</v>
      </c>
      <c r="C30" s="86" t="s">
        <v>340</v>
      </c>
      <c r="D30" s="99" t="s">
        <v>113</v>
      </c>
      <c r="E30" s="99" t="s">
        <v>301</v>
      </c>
      <c r="F30" s="86" t="s">
        <v>302</v>
      </c>
      <c r="G30" s="99" t="s">
        <v>303</v>
      </c>
      <c r="H30" s="86" t="s">
        <v>338</v>
      </c>
      <c r="I30" s="86" t="s">
        <v>153</v>
      </c>
      <c r="J30" s="86"/>
      <c r="K30" s="96">
        <v>1.830000000069044</v>
      </c>
      <c r="L30" s="99" t="s">
        <v>157</v>
      </c>
      <c r="M30" s="100">
        <v>3.4000000000000002E-2</v>
      </c>
      <c r="N30" s="100">
        <v>3.0000000001353801E-3</v>
      </c>
      <c r="O30" s="96">
        <v>6713.8999739999999</v>
      </c>
      <c r="P30" s="98">
        <v>110.02</v>
      </c>
      <c r="Q30" s="86"/>
      <c r="R30" s="96">
        <v>7.3866328029999995</v>
      </c>
      <c r="S30" s="97">
        <v>3.5888910428732939E-6</v>
      </c>
      <c r="T30" s="97">
        <v>5.2565047158238615E-3</v>
      </c>
      <c r="U30" s="97">
        <f>R30/'סכום נכסי הקרן'!$C$42</f>
        <v>1.9520780802515807E-3</v>
      </c>
    </row>
    <row r="31" spans="2:51" s="127" customFormat="1">
      <c r="B31" s="89" t="s">
        <v>341</v>
      </c>
      <c r="C31" s="86" t="s">
        <v>342</v>
      </c>
      <c r="D31" s="99" t="s">
        <v>113</v>
      </c>
      <c r="E31" s="99" t="s">
        <v>301</v>
      </c>
      <c r="F31" s="86" t="s">
        <v>309</v>
      </c>
      <c r="G31" s="99" t="s">
        <v>303</v>
      </c>
      <c r="H31" s="86" t="s">
        <v>338</v>
      </c>
      <c r="I31" s="86" t="s">
        <v>153</v>
      </c>
      <c r="J31" s="86"/>
      <c r="K31" s="96">
        <v>0.72000000008777576</v>
      </c>
      <c r="L31" s="99" t="s">
        <v>157</v>
      </c>
      <c r="M31" s="100">
        <v>0.03</v>
      </c>
      <c r="N31" s="100">
        <v>2.9999999957940873E-4</v>
      </c>
      <c r="O31" s="96">
        <v>4967.2919959999999</v>
      </c>
      <c r="P31" s="98">
        <v>110.09</v>
      </c>
      <c r="Q31" s="86"/>
      <c r="R31" s="96">
        <v>5.4684918409999987</v>
      </c>
      <c r="S31" s="97">
        <v>1.0348524991666667E-5</v>
      </c>
      <c r="T31" s="97">
        <v>3.8915096928855424E-3</v>
      </c>
      <c r="U31" s="97">
        <f>R31/'סכום נכסי הקרן'!$C$42</f>
        <v>1.4451676886544579E-3</v>
      </c>
    </row>
    <row r="32" spans="2:51" s="127" customFormat="1">
      <c r="B32" s="89" t="s">
        <v>343</v>
      </c>
      <c r="C32" s="86" t="s">
        <v>344</v>
      </c>
      <c r="D32" s="99" t="s">
        <v>113</v>
      </c>
      <c r="E32" s="99" t="s">
        <v>301</v>
      </c>
      <c r="F32" s="86" t="s">
        <v>345</v>
      </c>
      <c r="G32" s="99" t="s">
        <v>346</v>
      </c>
      <c r="H32" s="86" t="s">
        <v>338</v>
      </c>
      <c r="I32" s="86" t="s">
        <v>153</v>
      </c>
      <c r="J32" s="86"/>
      <c r="K32" s="96">
        <v>6.4499999999316966</v>
      </c>
      <c r="L32" s="99" t="s">
        <v>157</v>
      </c>
      <c r="M32" s="100">
        <v>8.3000000000000001E-3</v>
      </c>
      <c r="N32" s="100">
        <v>1.2500000000000001E-2</v>
      </c>
      <c r="O32" s="96">
        <v>20806.761254000001</v>
      </c>
      <c r="P32" s="98">
        <v>98.51</v>
      </c>
      <c r="Q32" s="86"/>
      <c r="R32" s="96">
        <v>20.496740612</v>
      </c>
      <c r="S32" s="97">
        <v>1.3586562850736113E-5</v>
      </c>
      <c r="T32" s="97">
        <v>1.4585971248257874E-2</v>
      </c>
      <c r="U32" s="97">
        <f>R32/'סכום נכסי הקרן'!$C$42</f>
        <v>5.4167086861333412E-3</v>
      </c>
    </row>
    <row r="33" spans="2:21" s="127" customFormat="1">
      <c r="B33" s="89" t="s">
        <v>347</v>
      </c>
      <c r="C33" s="86" t="s">
        <v>348</v>
      </c>
      <c r="D33" s="99" t="s">
        <v>113</v>
      </c>
      <c r="E33" s="99" t="s">
        <v>301</v>
      </c>
      <c r="F33" s="86" t="s">
        <v>345</v>
      </c>
      <c r="G33" s="99" t="s">
        <v>346</v>
      </c>
      <c r="H33" s="86" t="s">
        <v>338</v>
      </c>
      <c r="I33" s="86" t="s">
        <v>153</v>
      </c>
      <c r="J33" s="86"/>
      <c r="K33" s="96">
        <v>10.070000000889483</v>
      </c>
      <c r="L33" s="99" t="s">
        <v>157</v>
      </c>
      <c r="M33" s="100">
        <v>1.6500000000000001E-2</v>
      </c>
      <c r="N33" s="100">
        <v>2.0200000000658878E-2</v>
      </c>
      <c r="O33" s="96">
        <v>3109.8064800000006</v>
      </c>
      <c r="P33" s="98">
        <v>97.61</v>
      </c>
      <c r="Q33" s="86"/>
      <c r="R33" s="96">
        <v>3.0354820899999995</v>
      </c>
      <c r="S33" s="97">
        <v>7.3541354332943157E-6</v>
      </c>
      <c r="T33" s="97">
        <v>2.1601217153238623E-3</v>
      </c>
      <c r="U33" s="97">
        <f>R33/'סכום נכסי הקרן'!$C$42</f>
        <v>8.021920418839121E-4</v>
      </c>
    </row>
    <row r="34" spans="2:21" s="127" customFormat="1">
      <c r="B34" s="89" t="s">
        <v>349</v>
      </c>
      <c r="C34" s="86" t="s">
        <v>350</v>
      </c>
      <c r="D34" s="99" t="s">
        <v>113</v>
      </c>
      <c r="E34" s="99" t="s">
        <v>301</v>
      </c>
      <c r="F34" s="86" t="s">
        <v>351</v>
      </c>
      <c r="G34" s="99" t="s">
        <v>352</v>
      </c>
      <c r="H34" s="86" t="s">
        <v>338</v>
      </c>
      <c r="I34" s="86" t="s">
        <v>353</v>
      </c>
      <c r="J34" s="86"/>
      <c r="K34" s="96">
        <v>3.2000000000985143</v>
      </c>
      <c r="L34" s="99" t="s">
        <v>157</v>
      </c>
      <c r="M34" s="100">
        <v>6.5000000000000006E-3</v>
      </c>
      <c r="N34" s="100">
        <v>6.4000000000000003E-3</v>
      </c>
      <c r="O34" s="96">
        <v>10103.296242</v>
      </c>
      <c r="P34" s="98">
        <v>100.47</v>
      </c>
      <c r="Q34" s="86"/>
      <c r="R34" s="96">
        <v>10.15078205</v>
      </c>
      <c r="S34" s="97">
        <v>9.5607653535896137E-6</v>
      </c>
      <c r="T34" s="97">
        <v>7.2235394851974484E-3</v>
      </c>
      <c r="U34" s="97">
        <f>R34/'סכום נכסי הקרן'!$C$42</f>
        <v>2.6825645278006119E-3</v>
      </c>
    </row>
    <row r="35" spans="2:21" s="127" customFormat="1">
      <c r="B35" s="89" t="s">
        <v>354</v>
      </c>
      <c r="C35" s="86" t="s">
        <v>355</v>
      </c>
      <c r="D35" s="99" t="s">
        <v>113</v>
      </c>
      <c r="E35" s="99" t="s">
        <v>301</v>
      </c>
      <c r="F35" s="86" t="s">
        <v>351</v>
      </c>
      <c r="G35" s="99" t="s">
        <v>352</v>
      </c>
      <c r="H35" s="86" t="s">
        <v>338</v>
      </c>
      <c r="I35" s="86" t="s">
        <v>353</v>
      </c>
      <c r="J35" s="86"/>
      <c r="K35" s="96">
        <v>4.340000000146703</v>
      </c>
      <c r="L35" s="99" t="s">
        <v>157</v>
      </c>
      <c r="M35" s="100">
        <v>1.6399999999999998E-2</v>
      </c>
      <c r="N35" s="100">
        <v>1.0500000000064342E-2</v>
      </c>
      <c r="O35" s="96">
        <v>14991.111018999998</v>
      </c>
      <c r="P35" s="98">
        <v>102.85</v>
      </c>
      <c r="Q35" s="96">
        <v>0.12327529599999999</v>
      </c>
      <c r="R35" s="96">
        <v>15.541632958000001</v>
      </c>
      <c r="S35" s="97">
        <v>1.4066464626589314E-5</v>
      </c>
      <c r="T35" s="97">
        <v>1.1059798031675699E-2</v>
      </c>
      <c r="U35" s="97">
        <f>R35/'סכום נכסי הקרן'!$C$42</f>
        <v>4.1072139143434466E-3</v>
      </c>
    </row>
    <row r="36" spans="2:21" s="127" customFormat="1">
      <c r="B36" s="89" t="s">
        <v>356</v>
      </c>
      <c r="C36" s="86" t="s">
        <v>357</v>
      </c>
      <c r="D36" s="99" t="s">
        <v>113</v>
      </c>
      <c r="E36" s="99" t="s">
        <v>301</v>
      </c>
      <c r="F36" s="86" t="s">
        <v>351</v>
      </c>
      <c r="G36" s="99" t="s">
        <v>352</v>
      </c>
      <c r="H36" s="86" t="s">
        <v>338</v>
      </c>
      <c r="I36" s="86" t="s">
        <v>153</v>
      </c>
      <c r="J36" s="86"/>
      <c r="K36" s="96">
        <v>5.7000000000379387</v>
      </c>
      <c r="L36" s="99" t="s">
        <v>157</v>
      </c>
      <c r="M36" s="100">
        <v>1.34E-2</v>
      </c>
      <c r="N36" s="100">
        <v>1.5900000000075878E-2</v>
      </c>
      <c r="O36" s="96">
        <v>50078.302013320805</v>
      </c>
      <c r="P36" s="98">
        <v>100.2</v>
      </c>
      <c r="Q36" s="131">
        <v>2.5679388523032003</v>
      </c>
      <c r="R36" s="96">
        <v>52.715856140000007</v>
      </c>
      <c r="S36" s="97">
        <v>1.249789567277976E-5</v>
      </c>
      <c r="T36" s="97">
        <v>3.751386508424525E-2</v>
      </c>
      <c r="U36" s="97">
        <f>R36/'סכום נכסי הקרן'!$C$42</f>
        <v>1.3931309433818855E-2</v>
      </c>
    </row>
    <row r="37" spans="2:21" s="127" customFormat="1">
      <c r="B37" s="89" t="s">
        <v>358</v>
      </c>
      <c r="C37" s="86" t="s">
        <v>359</v>
      </c>
      <c r="D37" s="99" t="s">
        <v>113</v>
      </c>
      <c r="E37" s="99" t="s">
        <v>301</v>
      </c>
      <c r="F37" s="86" t="s">
        <v>326</v>
      </c>
      <c r="G37" s="99" t="s">
        <v>303</v>
      </c>
      <c r="H37" s="86" t="s">
        <v>338</v>
      </c>
      <c r="I37" s="86" t="s">
        <v>153</v>
      </c>
      <c r="J37" s="86"/>
      <c r="K37" s="96">
        <v>3.2000000004617646</v>
      </c>
      <c r="L37" s="99" t="s">
        <v>157</v>
      </c>
      <c r="M37" s="100">
        <v>4.2000000000000003E-2</v>
      </c>
      <c r="N37" s="100">
        <v>5.7000000027705852E-3</v>
      </c>
      <c r="O37" s="96">
        <v>2215.2665630000001</v>
      </c>
      <c r="P37" s="98">
        <v>117.31</v>
      </c>
      <c r="Q37" s="86"/>
      <c r="R37" s="96">
        <v>2.5987291039999998</v>
      </c>
      <c r="S37" s="97">
        <v>2.2202977577189912E-6</v>
      </c>
      <c r="T37" s="97">
        <v>1.8493178359667161E-3</v>
      </c>
      <c r="U37" s="97">
        <f>R37/'סכום נכסי הקרן'!$C$42</f>
        <v>6.8677058352892783E-4</v>
      </c>
    </row>
    <row r="38" spans="2:21" s="127" customFormat="1">
      <c r="B38" s="89" t="s">
        <v>360</v>
      </c>
      <c r="C38" s="86" t="s">
        <v>361</v>
      </c>
      <c r="D38" s="99" t="s">
        <v>113</v>
      </c>
      <c r="E38" s="99" t="s">
        <v>301</v>
      </c>
      <c r="F38" s="86" t="s">
        <v>326</v>
      </c>
      <c r="G38" s="99" t="s">
        <v>303</v>
      </c>
      <c r="H38" s="86" t="s">
        <v>338</v>
      </c>
      <c r="I38" s="86" t="s">
        <v>153</v>
      </c>
      <c r="J38" s="86"/>
      <c r="K38" s="96">
        <v>1.2099999999955715</v>
      </c>
      <c r="L38" s="99" t="s">
        <v>157</v>
      </c>
      <c r="M38" s="100">
        <v>4.0999999999999995E-2</v>
      </c>
      <c r="N38" s="100">
        <v>7.4000000002657261E-3</v>
      </c>
      <c r="O38" s="96">
        <v>15572.277384000001</v>
      </c>
      <c r="P38" s="98">
        <v>130.5</v>
      </c>
      <c r="Q38" s="86"/>
      <c r="R38" s="96">
        <v>20.321821729</v>
      </c>
      <c r="S38" s="97">
        <v>6.6624094166764856E-6</v>
      </c>
      <c r="T38" s="97">
        <v>1.4461494784096461E-2</v>
      </c>
      <c r="U38" s="97">
        <f>R38/'סכום נכסי הקרן'!$C$42</f>
        <v>5.3704825738528292E-3</v>
      </c>
    </row>
    <row r="39" spans="2:21" s="127" customFormat="1">
      <c r="B39" s="89" t="s">
        <v>362</v>
      </c>
      <c r="C39" s="86" t="s">
        <v>363</v>
      </c>
      <c r="D39" s="99" t="s">
        <v>113</v>
      </c>
      <c r="E39" s="99" t="s">
        <v>301</v>
      </c>
      <c r="F39" s="86" t="s">
        <v>326</v>
      </c>
      <c r="G39" s="99" t="s">
        <v>303</v>
      </c>
      <c r="H39" s="86" t="s">
        <v>338</v>
      </c>
      <c r="I39" s="86" t="s">
        <v>153</v>
      </c>
      <c r="J39" s="86"/>
      <c r="K39" s="96">
        <v>2.3600000000256851</v>
      </c>
      <c r="L39" s="99" t="s">
        <v>157</v>
      </c>
      <c r="M39" s="100">
        <v>0.04</v>
      </c>
      <c r="N39" s="100">
        <v>3.4999999998929811E-3</v>
      </c>
      <c r="O39" s="96">
        <v>12084.956398</v>
      </c>
      <c r="P39" s="98">
        <v>115.98</v>
      </c>
      <c r="Q39" s="86"/>
      <c r="R39" s="96">
        <v>14.016131648999998</v>
      </c>
      <c r="S39" s="97">
        <v>4.1605336236708881E-6</v>
      </c>
      <c r="T39" s="97">
        <v>9.9742147843945791E-3</v>
      </c>
      <c r="U39" s="97">
        <f>R39/'סכום נכסי הקרן'!$C$42</f>
        <v>3.704067075165986E-3</v>
      </c>
    </row>
    <row r="40" spans="2:21" s="127" customFormat="1">
      <c r="B40" s="89" t="s">
        <v>364</v>
      </c>
      <c r="C40" s="86" t="s">
        <v>365</v>
      </c>
      <c r="D40" s="99" t="s">
        <v>113</v>
      </c>
      <c r="E40" s="99" t="s">
        <v>301</v>
      </c>
      <c r="F40" s="86" t="s">
        <v>366</v>
      </c>
      <c r="G40" s="99" t="s">
        <v>352</v>
      </c>
      <c r="H40" s="86" t="s">
        <v>367</v>
      </c>
      <c r="I40" s="86" t="s">
        <v>353</v>
      </c>
      <c r="J40" s="86"/>
      <c r="K40" s="96">
        <v>1.0699999999942937</v>
      </c>
      <c r="L40" s="99" t="s">
        <v>157</v>
      </c>
      <c r="M40" s="100">
        <v>1.6399999999999998E-2</v>
      </c>
      <c r="N40" s="100">
        <v>7.3000000006276777E-3</v>
      </c>
      <c r="O40" s="96">
        <v>3448.7676620000002</v>
      </c>
      <c r="P40" s="98">
        <v>101.63</v>
      </c>
      <c r="Q40" s="86"/>
      <c r="R40" s="96">
        <v>3.5049826860000004</v>
      </c>
      <c r="S40" s="97">
        <v>6.6246521364715961E-6</v>
      </c>
      <c r="T40" s="97">
        <v>2.4942295778337996E-3</v>
      </c>
      <c r="U40" s="97">
        <f>R40/'סכום נכסי הקרן'!$C$42</f>
        <v>9.262677671242987E-4</v>
      </c>
    </row>
    <row r="41" spans="2:21" s="127" customFormat="1">
      <c r="B41" s="89" t="s">
        <v>368</v>
      </c>
      <c r="C41" s="86" t="s">
        <v>369</v>
      </c>
      <c r="D41" s="99" t="s">
        <v>113</v>
      </c>
      <c r="E41" s="99" t="s">
        <v>301</v>
      </c>
      <c r="F41" s="86" t="s">
        <v>366</v>
      </c>
      <c r="G41" s="99" t="s">
        <v>352</v>
      </c>
      <c r="H41" s="86" t="s">
        <v>367</v>
      </c>
      <c r="I41" s="86" t="s">
        <v>353</v>
      </c>
      <c r="J41" s="86"/>
      <c r="K41" s="96">
        <v>5.1599999999180612</v>
      </c>
      <c r="L41" s="99" t="s">
        <v>157</v>
      </c>
      <c r="M41" s="100">
        <v>2.3399999999999997E-2</v>
      </c>
      <c r="N41" s="100">
        <v>1.6199999999851021E-2</v>
      </c>
      <c r="O41" s="96">
        <v>25372.497947999997</v>
      </c>
      <c r="P41" s="98">
        <v>105.82</v>
      </c>
      <c r="Q41" s="86"/>
      <c r="R41" s="96">
        <v>26.849179719999999</v>
      </c>
      <c r="S41" s="97">
        <v>1.0332657727259208E-5</v>
      </c>
      <c r="T41" s="97">
        <v>1.9106518975312112E-2</v>
      </c>
      <c r="U41" s="97">
        <f>R41/'סכום נכסי הקרן'!$C$42</f>
        <v>7.0954786303795737E-3</v>
      </c>
    </row>
    <row r="42" spans="2:21" s="127" customFormat="1">
      <c r="B42" s="89" t="s">
        <v>370</v>
      </c>
      <c r="C42" s="86" t="s">
        <v>371</v>
      </c>
      <c r="D42" s="99" t="s">
        <v>113</v>
      </c>
      <c r="E42" s="99" t="s">
        <v>301</v>
      </c>
      <c r="F42" s="86" t="s">
        <v>366</v>
      </c>
      <c r="G42" s="99" t="s">
        <v>352</v>
      </c>
      <c r="H42" s="86" t="s">
        <v>367</v>
      </c>
      <c r="I42" s="86" t="s">
        <v>353</v>
      </c>
      <c r="J42" s="86"/>
      <c r="K42" s="96">
        <v>2.0500000000413166</v>
      </c>
      <c r="L42" s="99" t="s">
        <v>157</v>
      </c>
      <c r="M42" s="100">
        <v>0.03</v>
      </c>
      <c r="N42" s="100">
        <v>7.7000000001652656E-3</v>
      </c>
      <c r="O42" s="96">
        <v>9014.3722890000008</v>
      </c>
      <c r="P42" s="98">
        <v>107.4</v>
      </c>
      <c r="Q42" s="86"/>
      <c r="R42" s="96">
        <v>9.6814353919999991</v>
      </c>
      <c r="S42" s="97">
        <v>1.6652015700609936E-5</v>
      </c>
      <c r="T42" s="97">
        <v>6.8895411686531122E-3</v>
      </c>
      <c r="U42" s="97">
        <f>R42/'סכום נכסי הקרן'!$C$42</f>
        <v>2.5585294840186831E-3</v>
      </c>
    </row>
    <row r="43" spans="2:21" s="127" customFormat="1">
      <c r="B43" s="89" t="s">
        <v>372</v>
      </c>
      <c r="C43" s="86" t="s">
        <v>373</v>
      </c>
      <c r="D43" s="99" t="s">
        <v>113</v>
      </c>
      <c r="E43" s="99" t="s">
        <v>301</v>
      </c>
      <c r="F43" s="86" t="s">
        <v>374</v>
      </c>
      <c r="G43" s="99" t="s">
        <v>352</v>
      </c>
      <c r="H43" s="86" t="s">
        <v>367</v>
      </c>
      <c r="I43" s="86" t="s">
        <v>153</v>
      </c>
      <c r="J43" s="86"/>
      <c r="K43" s="96">
        <v>0.50999999830034615</v>
      </c>
      <c r="L43" s="99" t="s">
        <v>157</v>
      </c>
      <c r="M43" s="100">
        <v>4.9500000000000002E-2</v>
      </c>
      <c r="N43" s="100">
        <v>2.2999999867804703E-3</v>
      </c>
      <c r="O43" s="96">
        <v>254.02713600000004</v>
      </c>
      <c r="P43" s="98">
        <v>125.07</v>
      </c>
      <c r="Q43" s="86"/>
      <c r="R43" s="96">
        <v>0.31771175399999996</v>
      </c>
      <c r="S43" s="97">
        <v>1.9694412276464199E-6</v>
      </c>
      <c r="T43" s="97">
        <v>2.2609128918597341E-4</v>
      </c>
      <c r="U43" s="97">
        <f>R43/'סכום נכסי הקרן'!$C$42</f>
        <v>8.396222844186809E-5</v>
      </c>
    </row>
    <row r="44" spans="2:21" s="127" customFormat="1">
      <c r="B44" s="89" t="s">
        <v>375</v>
      </c>
      <c r="C44" s="86" t="s">
        <v>376</v>
      </c>
      <c r="D44" s="99" t="s">
        <v>113</v>
      </c>
      <c r="E44" s="99" t="s">
        <v>301</v>
      </c>
      <c r="F44" s="86" t="s">
        <v>374</v>
      </c>
      <c r="G44" s="99" t="s">
        <v>352</v>
      </c>
      <c r="H44" s="86" t="s">
        <v>367</v>
      </c>
      <c r="I44" s="86" t="s">
        <v>153</v>
      </c>
      <c r="J44" s="86"/>
      <c r="K44" s="96">
        <v>2.2100000000133275</v>
      </c>
      <c r="L44" s="99" t="s">
        <v>157</v>
      </c>
      <c r="M44" s="100">
        <v>4.8000000000000001E-2</v>
      </c>
      <c r="N44" s="100">
        <v>6.9000000000148075E-3</v>
      </c>
      <c r="O44" s="96">
        <v>23632.221422999999</v>
      </c>
      <c r="P44" s="98">
        <v>114.3</v>
      </c>
      <c r="Q44" s="86"/>
      <c r="R44" s="96">
        <v>27.011630984</v>
      </c>
      <c r="S44" s="97">
        <v>1.738243606542184E-5</v>
      </c>
      <c r="T44" s="97">
        <v>1.9222123183356775E-2</v>
      </c>
      <c r="U44" s="97">
        <f>R44/'סכום נכסי הקרן'!$C$42</f>
        <v>7.1384099036702637E-3</v>
      </c>
    </row>
    <row r="45" spans="2:21" s="127" customFormat="1">
      <c r="B45" s="89" t="s">
        <v>377</v>
      </c>
      <c r="C45" s="86" t="s">
        <v>378</v>
      </c>
      <c r="D45" s="99" t="s">
        <v>113</v>
      </c>
      <c r="E45" s="99" t="s">
        <v>301</v>
      </c>
      <c r="F45" s="86" t="s">
        <v>374</v>
      </c>
      <c r="G45" s="99" t="s">
        <v>352</v>
      </c>
      <c r="H45" s="86" t="s">
        <v>367</v>
      </c>
      <c r="I45" s="86" t="s">
        <v>153</v>
      </c>
      <c r="J45" s="86"/>
      <c r="K45" s="96">
        <v>6.160000000135561</v>
      </c>
      <c r="L45" s="99" t="s">
        <v>157</v>
      </c>
      <c r="M45" s="100">
        <v>3.2000000000000001E-2</v>
      </c>
      <c r="N45" s="100">
        <v>1.7500000000428992E-2</v>
      </c>
      <c r="O45" s="96">
        <v>21030.751108</v>
      </c>
      <c r="P45" s="98">
        <v>110.84</v>
      </c>
      <c r="Q45" s="86"/>
      <c r="R45" s="96">
        <v>23.310485224000001</v>
      </c>
      <c r="S45" s="97">
        <v>1.2748876773746132E-5</v>
      </c>
      <c r="T45" s="97">
        <v>1.6588299266525549E-2</v>
      </c>
      <c r="U45" s="97">
        <f>R45/'סכום נכסי הקרן'!$C$42</f>
        <v>6.1603017855873183E-3</v>
      </c>
    </row>
    <row r="46" spans="2:21" s="127" customFormat="1">
      <c r="B46" s="89" t="s">
        <v>379</v>
      </c>
      <c r="C46" s="86" t="s">
        <v>380</v>
      </c>
      <c r="D46" s="99" t="s">
        <v>113</v>
      </c>
      <c r="E46" s="99" t="s">
        <v>301</v>
      </c>
      <c r="F46" s="86" t="s">
        <v>374</v>
      </c>
      <c r="G46" s="99" t="s">
        <v>352</v>
      </c>
      <c r="H46" s="86" t="s">
        <v>367</v>
      </c>
      <c r="I46" s="86" t="s">
        <v>153</v>
      </c>
      <c r="J46" s="86"/>
      <c r="K46" s="96">
        <v>1.4799999999366837</v>
      </c>
      <c r="L46" s="99" t="s">
        <v>157</v>
      </c>
      <c r="M46" s="100">
        <v>4.9000000000000002E-2</v>
      </c>
      <c r="N46" s="100">
        <v>6.700000000633163E-3</v>
      </c>
      <c r="O46" s="96">
        <v>2735.5559320000002</v>
      </c>
      <c r="P46" s="98">
        <v>115.47</v>
      </c>
      <c r="Q46" s="86"/>
      <c r="R46" s="96">
        <v>3.1587464399999998</v>
      </c>
      <c r="S46" s="97">
        <v>1.3808704684069254E-5</v>
      </c>
      <c r="T46" s="97">
        <v>2.2478395773522565E-3</v>
      </c>
      <c r="U46" s="97">
        <f>R46/'סכום נכסי הקרן'!$C$42</f>
        <v>8.3476732241142572E-4</v>
      </c>
    </row>
    <row r="47" spans="2:21" s="127" customFormat="1">
      <c r="B47" s="89" t="s">
        <v>381</v>
      </c>
      <c r="C47" s="86" t="s">
        <v>382</v>
      </c>
      <c r="D47" s="99" t="s">
        <v>113</v>
      </c>
      <c r="E47" s="99" t="s">
        <v>301</v>
      </c>
      <c r="F47" s="86" t="s">
        <v>383</v>
      </c>
      <c r="G47" s="99" t="s">
        <v>384</v>
      </c>
      <c r="H47" s="86" t="s">
        <v>367</v>
      </c>
      <c r="I47" s="86" t="s">
        <v>153</v>
      </c>
      <c r="J47" s="86"/>
      <c r="K47" s="96">
        <v>2.35</v>
      </c>
      <c r="L47" s="99" t="s">
        <v>157</v>
      </c>
      <c r="M47" s="100">
        <v>3.7000000000000005E-2</v>
      </c>
      <c r="N47" s="100">
        <v>6.2999999997505451E-3</v>
      </c>
      <c r="O47" s="96">
        <v>14325.934503000002</v>
      </c>
      <c r="P47" s="98">
        <v>111.93</v>
      </c>
      <c r="Q47" s="86"/>
      <c r="R47" s="96">
        <v>16.03501868</v>
      </c>
      <c r="S47" s="97">
        <v>5.9691759697858525E-6</v>
      </c>
      <c r="T47" s="97">
        <v>1.1410903121583492E-2</v>
      </c>
      <c r="U47" s="97">
        <f>R47/'סכום נכסי הקרן'!$C$42</f>
        <v>4.2376018026697949E-3</v>
      </c>
    </row>
    <row r="48" spans="2:21" s="127" customFormat="1">
      <c r="B48" s="89" t="s">
        <v>385</v>
      </c>
      <c r="C48" s="86" t="s">
        <v>386</v>
      </c>
      <c r="D48" s="99" t="s">
        <v>113</v>
      </c>
      <c r="E48" s="99" t="s">
        <v>301</v>
      </c>
      <c r="F48" s="86" t="s">
        <v>383</v>
      </c>
      <c r="G48" s="99" t="s">
        <v>384</v>
      </c>
      <c r="H48" s="86" t="s">
        <v>367</v>
      </c>
      <c r="I48" s="86" t="s">
        <v>153</v>
      </c>
      <c r="J48" s="86"/>
      <c r="K48" s="96">
        <v>5.3999999997856021</v>
      </c>
      <c r="L48" s="99" t="s">
        <v>157</v>
      </c>
      <c r="M48" s="100">
        <v>2.2000000000000002E-2</v>
      </c>
      <c r="N48" s="100">
        <v>1.6199999999551712E-2</v>
      </c>
      <c r="O48" s="96">
        <v>9877.0981360000005</v>
      </c>
      <c r="P48" s="98">
        <v>103.89</v>
      </c>
      <c r="Q48" s="86"/>
      <c r="R48" s="96">
        <v>10.261317333000001</v>
      </c>
      <c r="S48" s="97">
        <v>1.1202540010806232E-5</v>
      </c>
      <c r="T48" s="97">
        <v>7.3021990384540356E-3</v>
      </c>
      <c r="U48" s="97">
        <f>R48/'סכום נכסי הקרן'!$C$42</f>
        <v>2.7117758760283285E-3</v>
      </c>
    </row>
    <row r="49" spans="2:21" s="127" customFormat="1">
      <c r="B49" s="89" t="s">
        <v>387</v>
      </c>
      <c r="C49" s="86" t="s">
        <v>388</v>
      </c>
      <c r="D49" s="99" t="s">
        <v>113</v>
      </c>
      <c r="E49" s="99" t="s">
        <v>301</v>
      </c>
      <c r="F49" s="86" t="s">
        <v>389</v>
      </c>
      <c r="G49" s="99" t="s">
        <v>352</v>
      </c>
      <c r="H49" s="86" t="s">
        <v>367</v>
      </c>
      <c r="I49" s="86" t="s">
        <v>353</v>
      </c>
      <c r="J49" s="86"/>
      <c r="K49" s="96">
        <v>6.7500000006765664</v>
      </c>
      <c r="L49" s="99" t="s">
        <v>157</v>
      </c>
      <c r="M49" s="100">
        <v>1.8200000000000001E-2</v>
      </c>
      <c r="N49" s="100">
        <v>1.7700000000631461E-2</v>
      </c>
      <c r="O49" s="96">
        <v>4393.7362800000001</v>
      </c>
      <c r="P49" s="98">
        <v>100.92</v>
      </c>
      <c r="Q49" s="86"/>
      <c r="R49" s="96">
        <v>4.434158536</v>
      </c>
      <c r="S49" s="97">
        <v>1.6706221596958176E-5</v>
      </c>
      <c r="T49" s="97">
        <v>3.1554533542980869E-3</v>
      </c>
      <c r="U49" s="97">
        <f>R49/'סכום נכסי הקרן'!$C$42</f>
        <v>1.17182265767571E-3</v>
      </c>
    </row>
    <row r="50" spans="2:21" s="127" customFormat="1">
      <c r="B50" s="89" t="s">
        <v>390</v>
      </c>
      <c r="C50" s="86" t="s">
        <v>391</v>
      </c>
      <c r="D50" s="99" t="s">
        <v>113</v>
      </c>
      <c r="E50" s="99" t="s">
        <v>301</v>
      </c>
      <c r="F50" s="86" t="s">
        <v>337</v>
      </c>
      <c r="G50" s="99" t="s">
        <v>303</v>
      </c>
      <c r="H50" s="86" t="s">
        <v>367</v>
      </c>
      <c r="I50" s="86" t="s">
        <v>153</v>
      </c>
      <c r="J50" s="86"/>
      <c r="K50" s="96">
        <v>1.0500000000326393</v>
      </c>
      <c r="L50" s="99" t="s">
        <v>157</v>
      </c>
      <c r="M50" s="100">
        <v>3.1E-2</v>
      </c>
      <c r="N50" s="100">
        <v>2.1999999996953666E-3</v>
      </c>
      <c r="O50" s="96">
        <v>4083.6034049999998</v>
      </c>
      <c r="P50" s="98">
        <v>112.54</v>
      </c>
      <c r="Q50" s="86"/>
      <c r="R50" s="96">
        <v>4.5956875369999999</v>
      </c>
      <c r="S50" s="97">
        <v>7.913159569903974E-6</v>
      </c>
      <c r="T50" s="97">
        <v>3.2704012579158185E-3</v>
      </c>
      <c r="U50" s="97">
        <f>R50/'סכום נכסי הקרן'!$C$42</f>
        <v>1.2145102029465368E-3</v>
      </c>
    </row>
    <row r="51" spans="2:21" s="127" customFormat="1">
      <c r="B51" s="89" t="s">
        <v>392</v>
      </c>
      <c r="C51" s="86" t="s">
        <v>393</v>
      </c>
      <c r="D51" s="99" t="s">
        <v>113</v>
      </c>
      <c r="E51" s="99" t="s">
        <v>301</v>
      </c>
      <c r="F51" s="86" t="s">
        <v>337</v>
      </c>
      <c r="G51" s="99" t="s">
        <v>303</v>
      </c>
      <c r="H51" s="86" t="s">
        <v>367</v>
      </c>
      <c r="I51" s="86" t="s">
        <v>153</v>
      </c>
      <c r="J51" s="86"/>
      <c r="K51" s="96">
        <v>0.5199999999779793</v>
      </c>
      <c r="L51" s="99" t="s">
        <v>157</v>
      </c>
      <c r="M51" s="100">
        <v>2.7999999999999997E-2</v>
      </c>
      <c r="N51" s="100">
        <v>-2.199999999871546E-3</v>
      </c>
      <c r="O51" s="96">
        <v>10352.253017999999</v>
      </c>
      <c r="P51" s="98">
        <v>105.28</v>
      </c>
      <c r="Q51" s="86"/>
      <c r="R51" s="96">
        <v>10.898851037</v>
      </c>
      <c r="S51" s="97">
        <v>1.0525577706086119E-5</v>
      </c>
      <c r="T51" s="97">
        <v>7.7558832828111659E-3</v>
      </c>
      <c r="U51" s="97">
        <f>R51/'סכום נכסי הקרן'!$C$42</f>
        <v>2.8802579980169228E-3</v>
      </c>
    </row>
    <row r="52" spans="2:21" s="127" customFormat="1">
      <c r="B52" s="89" t="s">
        <v>394</v>
      </c>
      <c r="C52" s="86" t="s">
        <v>395</v>
      </c>
      <c r="D52" s="99" t="s">
        <v>113</v>
      </c>
      <c r="E52" s="99" t="s">
        <v>301</v>
      </c>
      <c r="F52" s="86" t="s">
        <v>337</v>
      </c>
      <c r="G52" s="99" t="s">
        <v>303</v>
      </c>
      <c r="H52" s="86" t="s">
        <v>367</v>
      </c>
      <c r="I52" s="86" t="s">
        <v>153</v>
      </c>
      <c r="J52" s="86"/>
      <c r="K52" s="96">
        <v>1.1999999993465493</v>
      </c>
      <c r="L52" s="99" t="s">
        <v>157</v>
      </c>
      <c r="M52" s="100">
        <v>4.2000000000000003E-2</v>
      </c>
      <c r="N52" s="100">
        <v>4.9999999836637329E-4</v>
      </c>
      <c r="O52" s="96">
        <v>236.729421</v>
      </c>
      <c r="P52" s="98">
        <v>129.29</v>
      </c>
      <c r="Q52" s="86"/>
      <c r="R52" s="96">
        <v>0.30606746099999999</v>
      </c>
      <c r="S52" s="97">
        <v>3.0253347774412452E-6</v>
      </c>
      <c r="T52" s="97">
        <v>2.178049315587098E-4</v>
      </c>
      <c r="U52" s="97">
        <f>R52/'סכום נכסי הקרן'!$C$42</f>
        <v>8.0884971221758934E-5</v>
      </c>
    </row>
    <row r="53" spans="2:21" s="127" customFormat="1">
      <c r="B53" s="89" t="s">
        <v>396</v>
      </c>
      <c r="C53" s="86" t="s">
        <v>397</v>
      </c>
      <c r="D53" s="99" t="s">
        <v>113</v>
      </c>
      <c r="E53" s="99" t="s">
        <v>301</v>
      </c>
      <c r="F53" s="86" t="s">
        <v>302</v>
      </c>
      <c r="G53" s="99" t="s">
        <v>303</v>
      </c>
      <c r="H53" s="86" t="s">
        <v>367</v>
      </c>
      <c r="I53" s="86" t="s">
        <v>153</v>
      </c>
      <c r="J53" s="86"/>
      <c r="K53" s="96">
        <v>2.0100000000662086</v>
      </c>
      <c r="L53" s="99" t="s">
        <v>157</v>
      </c>
      <c r="M53" s="100">
        <v>0.04</v>
      </c>
      <c r="N53" s="100">
        <v>4.2999999999091256E-3</v>
      </c>
      <c r="O53" s="96">
        <v>13122.570782999999</v>
      </c>
      <c r="P53" s="98">
        <v>117.4</v>
      </c>
      <c r="Q53" s="86"/>
      <c r="R53" s="96">
        <v>15.405898598</v>
      </c>
      <c r="S53" s="97">
        <v>9.7204372028699293E-6</v>
      </c>
      <c r="T53" s="97">
        <v>1.0963206212037724E-2</v>
      </c>
      <c r="U53" s="97">
        <f>R53/'סכום נכסי הקרן'!$C$42</f>
        <v>4.0713431629524526E-3</v>
      </c>
    </row>
    <row r="54" spans="2:21" s="127" customFormat="1">
      <c r="B54" s="89" t="s">
        <v>398</v>
      </c>
      <c r="C54" s="86" t="s">
        <v>399</v>
      </c>
      <c r="D54" s="99" t="s">
        <v>113</v>
      </c>
      <c r="E54" s="99" t="s">
        <v>301</v>
      </c>
      <c r="F54" s="86" t="s">
        <v>400</v>
      </c>
      <c r="G54" s="99" t="s">
        <v>352</v>
      </c>
      <c r="H54" s="86" t="s">
        <v>367</v>
      </c>
      <c r="I54" s="86" t="s">
        <v>153</v>
      </c>
      <c r="J54" s="86"/>
      <c r="K54" s="96">
        <v>4.3199999999842138</v>
      </c>
      <c r="L54" s="99" t="s">
        <v>157</v>
      </c>
      <c r="M54" s="100">
        <v>4.7500000000000001E-2</v>
      </c>
      <c r="N54" s="100">
        <v>1.3099999999875529E-2</v>
      </c>
      <c r="O54" s="96">
        <v>23149.737432000005</v>
      </c>
      <c r="P54" s="98">
        <v>142.29</v>
      </c>
      <c r="Q54" s="86"/>
      <c r="R54" s="96">
        <v>32.939761410999999</v>
      </c>
      <c r="S54" s="97">
        <v>1.2266061268478783E-5</v>
      </c>
      <c r="T54" s="97">
        <v>2.344072269637015E-2</v>
      </c>
      <c r="U54" s="97">
        <f>R54/'סכום נכסי הקרן'!$C$42</f>
        <v>8.7050470673206929E-3</v>
      </c>
    </row>
    <row r="55" spans="2:21" s="127" customFormat="1">
      <c r="B55" s="89" t="s">
        <v>401</v>
      </c>
      <c r="C55" s="86" t="s">
        <v>402</v>
      </c>
      <c r="D55" s="99" t="s">
        <v>113</v>
      </c>
      <c r="E55" s="99" t="s">
        <v>301</v>
      </c>
      <c r="F55" s="86" t="s">
        <v>403</v>
      </c>
      <c r="G55" s="99" t="s">
        <v>303</v>
      </c>
      <c r="H55" s="86" t="s">
        <v>367</v>
      </c>
      <c r="I55" s="86" t="s">
        <v>153</v>
      </c>
      <c r="J55" s="86"/>
      <c r="K55" s="96">
        <v>1.8999999997858987</v>
      </c>
      <c r="L55" s="99" t="s">
        <v>157</v>
      </c>
      <c r="M55" s="100">
        <v>3.85E-2</v>
      </c>
      <c r="N55" s="100">
        <v>3.7000000002141015E-3</v>
      </c>
      <c r="O55" s="96">
        <v>2017.9237949999997</v>
      </c>
      <c r="P55" s="98">
        <v>115.73</v>
      </c>
      <c r="Q55" s="86"/>
      <c r="R55" s="96">
        <v>2.3353433350000001</v>
      </c>
      <c r="S55" s="97">
        <v>4.7376554411139776E-6</v>
      </c>
      <c r="T55" s="97">
        <v>1.6618862181032833E-3</v>
      </c>
      <c r="U55" s="97">
        <f>R55/'סכום נכסי הקרן'!$C$42</f>
        <v>6.1716517602765212E-4</v>
      </c>
    </row>
    <row r="56" spans="2:21" s="127" customFormat="1">
      <c r="B56" s="89" t="s">
        <v>404</v>
      </c>
      <c r="C56" s="86" t="s">
        <v>405</v>
      </c>
      <c r="D56" s="99" t="s">
        <v>113</v>
      </c>
      <c r="E56" s="99" t="s">
        <v>301</v>
      </c>
      <c r="F56" s="86" t="s">
        <v>403</v>
      </c>
      <c r="G56" s="99" t="s">
        <v>303</v>
      </c>
      <c r="H56" s="86" t="s">
        <v>367</v>
      </c>
      <c r="I56" s="86" t="s">
        <v>153</v>
      </c>
      <c r="J56" s="86"/>
      <c r="K56" s="96">
        <v>2.2699999993583244</v>
      </c>
      <c r="L56" s="99" t="s">
        <v>157</v>
      </c>
      <c r="M56" s="100">
        <v>4.7500000000000001E-2</v>
      </c>
      <c r="N56" s="100">
        <v>5.8000000006311571E-3</v>
      </c>
      <c r="O56" s="96">
        <v>1453.4602789999999</v>
      </c>
      <c r="P56" s="98">
        <v>130.81</v>
      </c>
      <c r="Q56" s="86"/>
      <c r="R56" s="96">
        <v>1.9012713859999997</v>
      </c>
      <c r="S56" s="97">
        <v>5.0078083254203089E-6</v>
      </c>
      <c r="T56" s="97">
        <v>1.352990228851094E-3</v>
      </c>
      <c r="U56" s="97">
        <f>R56/'סכום נכסי הקרן'!$C$42</f>
        <v>5.0245223990459968E-4</v>
      </c>
    </row>
    <row r="57" spans="2:21" s="127" customFormat="1">
      <c r="B57" s="89" t="s">
        <v>406</v>
      </c>
      <c r="C57" s="86" t="s">
        <v>407</v>
      </c>
      <c r="D57" s="99" t="s">
        <v>113</v>
      </c>
      <c r="E57" s="99" t="s">
        <v>301</v>
      </c>
      <c r="F57" s="86" t="s">
        <v>408</v>
      </c>
      <c r="G57" s="99" t="s">
        <v>303</v>
      </c>
      <c r="H57" s="86" t="s">
        <v>367</v>
      </c>
      <c r="I57" s="86" t="s">
        <v>353</v>
      </c>
      <c r="J57" s="86"/>
      <c r="K57" s="96">
        <v>2.5099999999223632</v>
      </c>
      <c r="L57" s="99" t="s">
        <v>157</v>
      </c>
      <c r="M57" s="100">
        <v>3.5499999999999997E-2</v>
      </c>
      <c r="N57" s="100">
        <v>3.9000000014821497E-3</v>
      </c>
      <c r="O57" s="96">
        <v>2389.9140980000002</v>
      </c>
      <c r="P57" s="98">
        <v>118.57</v>
      </c>
      <c r="Q57" s="86"/>
      <c r="R57" s="96">
        <v>2.8337210220000002</v>
      </c>
      <c r="S57" s="97">
        <v>6.7063306543291944E-6</v>
      </c>
      <c r="T57" s="97">
        <v>2.0165437097973225E-3</v>
      </c>
      <c r="U57" s="97">
        <f>R57/'סכום נכסי הקרן'!$C$42</f>
        <v>7.4887229947963449E-4</v>
      </c>
    </row>
    <row r="58" spans="2:21" s="127" customFormat="1">
      <c r="B58" s="89" t="s">
        <v>409</v>
      </c>
      <c r="C58" s="86" t="s">
        <v>410</v>
      </c>
      <c r="D58" s="99" t="s">
        <v>113</v>
      </c>
      <c r="E58" s="99" t="s">
        <v>301</v>
      </c>
      <c r="F58" s="86" t="s">
        <v>408</v>
      </c>
      <c r="G58" s="99" t="s">
        <v>303</v>
      </c>
      <c r="H58" s="86" t="s">
        <v>367</v>
      </c>
      <c r="I58" s="86" t="s">
        <v>353</v>
      </c>
      <c r="J58" s="86"/>
      <c r="K58" s="96">
        <v>1.420000000176644</v>
      </c>
      <c r="L58" s="99" t="s">
        <v>157</v>
      </c>
      <c r="M58" s="100">
        <v>4.6500000000000007E-2</v>
      </c>
      <c r="N58" s="100">
        <v>3.7000000005046967E-3</v>
      </c>
      <c r="O58" s="96">
        <v>1234.1249130000001</v>
      </c>
      <c r="P58" s="98">
        <v>128.44</v>
      </c>
      <c r="Q58" s="86"/>
      <c r="R58" s="96">
        <v>1.585110016</v>
      </c>
      <c r="S58" s="97">
        <v>5.641887799997419E-6</v>
      </c>
      <c r="T58" s="97">
        <v>1.1280022300309324E-3</v>
      </c>
      <c r="U58" s="97">
        <f>R58/'סכום נכסי הקרן'!$C$42</f>
        <v>4.1889973409320325E-4</v>
      </c>
    </row>
    <row r="59" spans="2:21" s="127" customFormat="1">
      <c r="B59" s="89" t="s">
        <v>411</v>
      </c>
      <c r="C59" s="86" t="s">
        <v>412</v>
      </c>
      <c r="D59" s="99" t="s">
        <v>113</v>
      </c>
      <c r="E59" s="99" t="s">
        <v>301</v>
      </c>
      <c r="F59" s="86" t="s">
        <v>408</v>
      </c>
      <c r="G59" s="99" t="s">
        <v>303</v>
      </c>
      <c r="H59" s="86" t="s">
        <v>367</v>
      </c>
      <c r="I59" s="86" t="s">
        <v>353</v>
      </c>
      <c r="J59" s="86"/>
      <c r="K59" s="96">
        <v>5.2800000001300536</v>
      </c>
      <c r="L59" s="99" t="s">
        <v>157</v>
      </c>
      <c r="M59" s="100">
        <v>1.4999999999999999E-2</v>
      </c>
      <c r="N59" s="100">
        <v>1.210000000058834E-2</v>
      </c>
      <c r="O59" s="96">
        <v>6257.987357</v>
      </c>
      <c r="P59" s="98">
        <v>103.21</v>
      </c>
      <c r="Q59" s="86"/>
      <c r="R59" s="96">
        <v>6.4588688220000003</v>
      </c>
      <c r="S59" s="97">
        <v>1.1223411232674857E-5</v>
      </c>
      <c r="T59" s="97">
        <v>4.5962856591357645E-3</v>
      </c>
      <c r="U59" s="97">
        <f>R59/'סכום נכסי הקרן'!$C$42</f>
        <v>1.7068963067347629E-3</v>
      </c>
    </row>
    <row r="60" spans="2:21" s="127" customFormat="1">
      <c r="B60" s="89" t="s">
        <v>413</v>
      </c>
      <c r="C60" s="86" t="s">
        <v>414</v>
      </c>
      <c r="D60" s="99" t="s">
        <v>113</v>
      </c>
      <c r="E60" s="99" t="s">
        <v>301</v>
      </c>
      <c r="F60" s="86" t="s">
        <v>415</v>
      </c>
      <c r="G60" s="99" t="s">
        <v>416</v>
      </c>
      <c r="H60" s="86" t="s">
        <v>367</v>
      </c>
      <c r="I60" s="86" t="s">
        <v>353</v>
      </c>
      <c r="J60" s="86"/>
      <c r="K60" s="96">
        <v>1.9700000010671943</v>
      </c>
      <c r="L60" s="99" t="s">
        <v>157</v>
      </c>
      <c r="M60" s="100">
        <v>4.6500000000000007E-2</v>
      </c>
      <c r="N60" s="100">
        <v>7.2000000487860141E-3</v>
      </c>
      <c r="O60" s="96">
        <v>50.328068999999999</v>
      </c>
      <c r="P60" s="98">
        <v>130.33000000000001</v>
      </c>
      <c r="Q60" s="86"/>
      <c r="R60" s="96">
        <v>6.5592569000000003E-2</v>
      </c>
      <c r="S60" s="97">
        <v>6.6222717081934871E-7</v>
      </c>
      <c r="T60" s="97">
        <v>4.6677242184215567E-5</v>
      </c>
      <c r="U60" s="97">
        <f>R60/'סכום נכסי הקרן'!$C$42</f>
        <v>1.7334260357477978E-5</v>
      </c>
    </row>
    <row r="61" spans="2:21" s="127" customFormat="1">
      <c r="B61" s="89" t="s">
        <v>417</v>
      </c>
      <c r="C61" s="86" t="s">
        <v>418</v>
      </c>
      <c r="D61" s="99" t="s">
        <v>113</v>
      </c>
      <c r="E61" s="99" t="s">
        <v>301</v>
      </c>
      <c r="F61" s="86" t="s">
        <v>419</v>
      </c>
      <c r="G61" s="99" t="s">
        <v>352</v>
      </c>
      <c r="H61" s="86" t="s">
        <v>367</v>
      </c>
      <c r="I61" s="86" t="s">
        <v>353</v>
      </c>
      <c r="J61" s="86"/>
      <c r="K61" s="96">
        <v>2.0999999989441602</v>
      </c>
      <c r="L61" s="99" t="s">
        <v>157</v>
      </c>
      <c r="M61" s="100">
        <v>3.6400000000000002E-2</v>
      </c>
      <c r="N61" s="100">
        <v>8.2999999933130141E-3</v>
      </c>
      <c r="O61" s="96">
        <v>484.66360400000008</v>
      </c>
      <c r="P61" s="98">
        <v>117.25</v>
      </c>
      <c r="Q61" s="86"/>
      <c r="R61" s="96">
        <v>0.56826808600000001</v>
      </c>
      <c r="S61" s="97">
        <v>6.5940626394557831E-6</v>
      </c>
      <c r="T61" s="97">
        <v>4.0439317258305035E-4</v>
      </c>
      <c r="U61" s="97">
        <f>R61/'סכום נכסי הקרן'!$C$42</f>
        <v>1.5017717869183759E-4</v>
      </c>
    </row>
    <row r="62" spans="2:21" s="127" customFormat="1">
      <c r="B62" s="89" t="s">
        <v>420</v>
      </c>
      <c r="C62" s="86" t="s">
        <v>421</v>
      </c>
      <c r="D62" s="99" t="s">
        <v>113</v>
      </c>
      <c r="E62" s="99" t="s">
        <v>301</v>
      </c>
      <c r="F62" s="86" t="s">
        <v>422</v>
      </c>
      <c r="G62" s="99" t="s">
        <v>423</v>
      </c>
      <c r="H62" s="86" t="s">
        <v>367</v>
      </c>
      <c r="I62" s="86" t="s">
        <v>153</v>
      </c>
      <c r="J62" s="86"/>
      <c r="K62" s="96">
        <v>7.7300000000775615</v>
      </c>
      <c r="L62" s="99" t="s">
        <v>157</v>
      </c>
      <c r="M62" s="100">
        <v>3.85E-2</v>
      </c>
      <c r="N62" s="100">
        <v>2.0200000000043697E-2</v>
      </c>
      <c r="O62" s="96">
        <v>15651.953473</v>
      </c>
      <c r="P62" s="98">
        <v>116.97</v>
      </c>
      <c r="Q62" s="86"/>
      <c r="R62" s="96">
        <v>18.308090145999998</v>
      </c>
      <c r="S62" s="97">
        <v>5.7512599265104966E-6</v>
      </c>
      <c r="T62" s="97">
        <v>1.3028475187109874E-2</v>
      </c>
      <c r="U62" s="97">
        <f>R62/'סכום נכסי הקרן'!$C$42</f>
        <v>4.8383102854065831E-3</v>
      </c>
    </row>
    <row r="63" spans="2:21" s="127" customFormat="1">
      <c r="B63" s="89" t="s">
        <v>424</v>
      </c>
      <c r="C63" s="86" t="s">
        <v>425</v>
      </c>
      <c r="D63" s="99" t="s">
        <v>113</v>
      </c>
      <c r="E63" s="99" t="s">
        <v>301</v>
      </c>
      <c r="F63" s="86" t="s">
        <v>422</v>
      </c>
      <c r="G63" s="99" t="s">
        <v>423</v>
      </c>
      <c r="H63" s="86" t="s">
        <v>367</v>
      </c>
      <c r="I63" s="86" t="s">
        <v>153</v>
      </c>
      <c r="J63" s="86"/>
      <c r="K63" s="96">
        <v>5.8400000000160288</v>
      </c>
      <c r="L63" s="99" t="s">
        <v>157</v>
      </c>
      <c r="M63" s="100">
        <v>4.4999999999999998E-2</v>
      </c>
      <c r="N63" s="100">
        <v>1.5099999999989981E-2</v>
      </c>
      <c r="O63" s="96">
        <v>40743.667681999999</v>
      </c>
      <c r="P63" s="98">
        <v>122.5</v>
      </c>
      <c r="Q63" s="86"/>
      <c r="R63" s="96">
        <v>49.910993355000002</v>
      </c>
      <c r="S63" s="97">
        <v>1.385139870963092E-5</v>
      </c>
      <c r="T63" s="97">
        <v>3.551785758667432E-2</v>
      </c>
      <c r="U63" s="97">
        <f>R63/'סכום נכסי הקרן'!$C$42</f>
        <v>1.3190063549972E-2</v>
      </c>
    </row>
    <row r="64" spans="2:21" s="127" customFormat="1">
      <c r="B64" s="89" t="s">
        <v>426</v>
      </c>
      <c r="C64" s="86" t="s">
        <v>427</v>
      </c>
      <c r="D64" s="99" t="s">
        <v>113</v>
      </c>
      <c r="E64" s="99" t="s">
        <v>301</v>
      </c>
      <c r="F64" s="86" t="s">
        <v>422</v>
      </c>
      <c r="G64" s="99" t="s">
        <v>423</v>
      </c>
      <c r="H64" s="86" t="s">
        <v>367</v>
      </c>
      <c r="I64" s="86" t="s">
        <v>153</v>
      </c>
      <c r="J64" s="86"/>
      <c r="K64" s="96">
        <v>10.420000000281139</v>
      </c>
      <c r="L64" s="99" t="s">
        <v>157</v>
      </c>
      <c r="M64" s="100">
        <v>2.3900000000000001E-2</v>
      </c>
      <c r="N64" s="100">
        <v>2.6300000000978159E-2</v>
      </c>
      <c r="O64" s="96">
        <v>15747.36</v>
      </c>
      <c r="P64" s="98">
        <v>98.03</v>
      </c>
      <c r="Q64" s="86"/>
      <c r="R64" s="96">
        <v>15.437137223000001</v>
      </c>
      <c r="S64" s="97">
        <v>1.2707795178943649E-5</v>
      </c>
      <c r="T64" s="97">
        <v>1.0985436365344067E-2</v>
      </c>
      <c r="U64" s="97">
        <f>R64/'סכום נכסי הקרן'!$C$42</f>
        <v>4.0795986477918959E-3</v>
      </c>
    </row>
    <row r="65" spans="2:21" s="127" customFormat="1">
      <c r="B65" s="89" t="s">
        <v>428</v>
      </c>
      <c r="C65" s="86" t="s">
        <v>429</v>
      </c>
      <c r="D65" s="99" t="s">
        <v>113</v>
      </c>
      <c r="E65" s="99" t="s">
        <v>301</v>
      </c>
      <c r="F65" s="86" t="s">
        <v>430</v>
      </c>
      <c r="G65" s="99" t="s">
        <v>416</v>
      </c>
      <c r="H65" s="86" t="s">
        <v>367</v>
      </c>
      <c r="I65" s="86" t="s">
        <v>153</v>
      </c>
      <c r="J65" s="86"/>
      <c r="K65" s="96">
        <v>1.3799999981473368</v>
      </c>
      <c r="L65" s="99" t="s">
        <v>157</v>
      </c>
      <c r="M65" s="100">
        <v>4.8899999999999999E-2</v>
      </c>
      <c r="N65" s="100">
        <v>5.49999996912228E-3</v>
      </c>
      <c r="O65" s="96">
        <v>99.656311000000002</v>
      </c>
      <c r="P65" s="98">
        <v>129.99</v>
      </c>
      <c r="Q65" s="86"/>
      <c r="R65" s="96">
        <v>0.129543248</v>
      </c>
      <c r="S65" s="97">
        <v>1.7855135276648115E-6</v>
      </c>
      <c r="T65" s="97">
        <v>9.2186076142648083E-5</v>
      </c>
      <c r="U65" s="97">
        <f>R65/'סכום נכסי הקרן'!$C$42</f>
        <v>3.423461563741067E-5</v>
      </c>
    </row>
    <row r="66" spans="2:21" s="127" customFormat="1">
      <c r="B66" s="89" t="s">
        <v>431</v>
      </c>
      <c r="C66" s="86" t="s">
        <v>432</v>
      </c>
      <c r="D66" s="99" t="s">
        <v>113</v>
      </c>
      <c r="E66" s="99" t="s">
        <v>301</v>
      </c>
      <c r="F66" s="86" t="s">
        <v>302</v>
      </c>
      <c r="G66" s="99" t="s">
        <v>303</v>
      </c>
      <c r="H66" s="86" t="s">
        <v>367</v>
      </c>
      <c r="I66" s="86" t="s">
        <v>353</v>
      </c>
      <c r="J66" s="86"/>
      <c r="K66" s="96">
        <v>4.4099999997362733</v>
      </c>
      <c r="L66" s="99" t="s">
        <v>157</v>
      </c>
      <c r="M66" s="100">
        <v>1.6399999999999998E-2</v>
      </c>
      <c r="N66" s="100">
        <v>1.889999999840462E-2</v>
      </c>
      <c r="O66" s="96">
        <f>6170.578/50000</f>
        <v>0.12341156</v>
      </c>
      <c r="P66" s="98">
        <v>4977439</v>
      </c>
      <c r="Q66" s="86"/>
      <c r="R66" s="96">
        <v>6.1427353819999997</v>
      </c>
      <c r="S66" s="97">
        <f>50.2653796024764%/50000</f>
        <v>1.005307592049528E-5</v>
      </c>
      <c r="T66" s="97">
        <v>4.3713175359721594E-3</v>
      </c>
      <c r="U66" s="97">
        <f>R66/'סכום נכסי הקרן'!$C$42</f>
        <v>1.6233511820322199E-3</v>
      </c>
    </row>
    <row r="67" spans="2:21" s="127" customFormat="1">
      <c r="B67" s="89" t="s">
        <v>433</v>
      </c>
      <c r="C67" s="86" t="s">
        <v>434</v>
      </c>
      <c r="D67" s="99" t="s">
        <v>113</v>
      </c>
      <c r="E67" s="99" t="s">
        <v>301</v>
      </c>
      <c r="F67" s="86" t="s">
        <v>302</v>
      </c>
      <c r="G67" s="99" t="s">
        <v>303</v>
      </c>
      <c r="H67" s="86" t="s">
        <v>367</v>
      </c>
      <c r="I67" s="86" t="s">
        <v>353</v>
      </c>
      <c r="J67" s="86"/>
      <c r="K67" s="96">
        <v>8.380000000757251</v>
      </c>
      <c r="L67" s="99" t="s">
        <v>157</v>
      </c>
      <c r="M67" s="100">
        <v>2.7799999999999998E-2</v>
      </c>
      <c r="N67" s="100">
        <v>3.2000000002611217E-2</v>
      </c>
      <c r="O67" s="96">
        <f>2355.108/50000</f>
        <v>4.7102160000000004E-2</v>
      </c>
      <c r="P67" s="98">
        <v>4878299</v>
      </c>
      <c r="Q67" s="86"/>
      <c r="R67" s="96">
        <v>2.2977843770000002</v>
      </c>
      <c r="S67" s="97">
        <f>56.3153515064562%/50000</f>
        <v>1.1263070301291241E-5</v>
      </c>
      <c r="T67" s="97">
        <v>1.6351583645448601E-3</v>
      </c>
      <c r="U67" s="97">
        <f>R67/'סכום נכסי הקרן'!$C$42</f>
        <v>6.0723940598001792E-4</v>
      </c>
    </row>
    <row r="68" spans="2:21" s="127" customFormat="1">
      <c r="B68" s="89" t="s">
        <v>435</v>
      </c>
      <c r="C68" s="86" t="s">
        <v>436</v>
      </c>
      <c r="D68" s="99" t="s">
        <v>113</v>
      </c>
      <c r="E68" s="99" t="s">
        <v>301</v>
      </c>
      <c r="F68" s="86" t="s">
        <v>302</v>
      </c>
      <c r="G68" s="99" t="s">
        <v>303</v>
      </c>
      <c r="H68" s="86" t="s">
        <v>367</v>
      </c>
      <c r="I68" s="86" t="s">
        <v>153</v>
      </c>
      <c r="J68" s="86"/>
      <c r="K68" s="96">
        <v>1.5500000000256604</v>
      </c>
      <c r="L68" s="99" t="s">
        <v>157</v>
      </c>
      <c r="M68" s="100">
        <v>0.05</v>
      </c>
      <c r="N68" s="100">
        <v>4.0999999999486794E-3</v>
      </c>
      <c r="O68" s="96">
        <v>8156.9534940000003</v>
      </c>
      <c r="P68" s="98">
        <v>119.44</v>
      </c>
      <c r="Q68" s="86"/>
      <c r="R68" s="96">
        <v>9.7426658049999997</v>
      </c>
      <c r="S68" s="97">
        <v>8.1569616509616505E-6</v>
      </c>
      <c r="T68" s="97">
        <v>6.933114196211166E-3</v>
      </c>
      <c r="U68" s="97">
        <f>R68/'סכום נכסי הקרן'!$C$42</f>
        <v>2.5747109499517818E-3</v>
      </c>
    </row>
    <row r="69" spans="2:21" s="127" customFormat="1">
      <c r="B69" s="89" t="s">
        <v>437</v>
      </c>
      <c r="C69" s="86" t="s">
        <v>438</v>
      </c>
      <c r="D69" s="99" t="s">
        <v>113</v>
      </c>
      <c r="E69" s="99" t="s">
        <v>301</v>
      </c>
      <c r="F69" s="86" t="s">
        <v>439</v>
      </c>
      <c r="G69" s="99" t="s">
        <v>352</v>
      </c>
      <c r="H69" s="86" t="s">
        <v>367</v>
      </c>
      <c r="I69" s="86" t="s">
        <v>353</v>
      </c>
      <c r="J69" s="86"/>
      <c r="K69" s="96">
        <v>1.470000000098455</v>
      </c>
      <c r="L69" s="99" t="s">
        <v>157</v>
      </c>
      <c r="M69" s="100">
        <v>5.0999999999999997E-2</v>
      </c>
      <c r="N69" s="100">
        <v>2.7000000001808355E-3</v>
      </c>
      <c r="O69" s="96">
        <v>4020.3351939999998</v>
      </c>
      <c r="P69" s="98">
        <v>119.44</v>
      </c>
      <c r="Q69" s="96">
        <v>0.17105900099999999</v>
      </c>
      <c r="R69" s="96">
        <v>4.976889033</v>
      </c>
      <c r="S69" s="97">
        <v>8.9352659640345687E-6</v>
      </c>
      <c r="T69" s="97">
        <v>3.541673367257614E-3</v>
      </c>
      <c r="U69" s="97">
        <f>R69/'סכום נכסי הקרן'!$C$42</f>
        <v>1.3152509740592538E-3</v>
      </c>
    </row>
    <row r="70" spans="2:21" s="127" customFormat="1">
      <c r="B70" s="89" t="s">
        <v>440</v>
      </c>
      <c r="C70" s="86" t="s">
        <v>441</v>
      </c>
      <c r="D70" s="99" t="s">
        <v>113</v>
      </c>
      <c r="E70" s="99" t="s">
        <v>301</v>
      </c>
      <c r="F70" s="86" t="s">
        <v>439</v>
      </c>
      <c r="G70" s="99" t="s">
        <v>352</v>
      </c>
      <c r="H70" s="86" t="s">
        <v>367</v>
      </c>
      <c r="I70" s="86" t="s">
        <v>353</v>
      </c>
      <c r="J70" s="86"/>
      <c r="K70" s="96">
        <v>1.7399919600683393</v>
      </c>
      <c r="L70" s="99" t="s">
        <v>157</v>
      </c>
      <c r="M70" s="100">
        <v>3.4000000000000002E-2</v>
      </c>
      <c r="N70" s="100">
        <v>1.0199993300056949E-2</v>
      </c>
      <c r="O70" s="96">
        <v>5.5571999999999996E-2</v>
      </c>
      <c r="P70" s="98">
        <v>107.43</v>
      </c>
      <c r="Q70" s="86"/>
      <c r="R70" s="96">
        <v>5.9702000000000005E-5</v>
      </c>
      <c r="S70" s="97">
        <v>8.0098916078844129E-10</v>
      </c>
      <c r="T70" s="97">
        <v>4.2485372281760116E-8</v>
      </c>
      <c r="U70" s="97">
        <f>R70/'סכום נכסי הקרן'!$C$42</f>
        <v>1.5777549616362036E-8</v>
      </c>
    </row>
    <row r="71" spans="2:21" s="127" customFormat="1">
      <c r="B71" s="89" t="s">
        <v>442</v>
      </c>
      <c r="C71" s="86" t="s">
        <v>443</v>
      </c>
      <c r="D71" s="99" t="s">
        <v>113</v>
      </c>
      <c r="E71" s="99" t="s">
        <v>301</v>
      </c>
      <c r="F71" s="86" t="s">
        <v>439</v>
      </c>
      <c r="G71" s="99" t="s">
        <v>352</v>
      </c>
      <c r="H71" s="86" t="s">
        <v>367</v>
      </c>
      <c r="I71" s="86" t="s">
        <v>353</v>
      </c>
      <c r="J71" s="86"/>
      <c r="K71" s="96">
        <v>2.8399999998522003</v>
      </c>
      <c r="L71" s="99" t="s">
        <v>157</v>
      </c>
      <c r="M71" s="100">
        <v>2.5499999999999998E-2</v>
      </c>
      <c r="N71" s="100">
        <v>9.0000000004819575E-3</v>
      </c>
      <c r="O71" s="96">
        <v>5721.5415160000002</v>
      </c>
      <c r="P71" s="98">
        <v>106.29</v>
      </c>
      <c r="Q71" s="96">
        <v>0.14009662300000003</v>
      </c>
      <c r="R71" s="96">
        <v>6.2246166629999991</v>
      </c>
      <c r="S71" s="97">
        <v>6.671552364531549E-6</v>
      </c>
      <c r="T71" s="97">
        <v>4.429586215517106E-3</v>
      </c>
      <c r="U71" s="97">
        <f>R71/'סכום נכסי הקרן'!$C$42</f>
        <v>1.6449900881597998E-3</v>
      </c>
    </row>
    <row r="72" spans="2:21" s="127" customFormat="1">
      <c r="B72" s="89" t="s">
        <v>444</v>
      </c>
      <c r="C72" s="86" t="s">
        <v>445</v>
      </c>
      <c r="D72" s="99" t="s">
        <v>113</v>
      </c>
      <c r="E72" s="99" t="s">
        <v>301</v>
      </c>
      <c r="F72" s="86" t="s">
        <v>439</v>
      </c>
      <c r="G72" s="99" t="s">
        <v>352</v>
      </c>
      <c r="H72" s="86" t="s">
        <v>367</v>
      </c>
      <c r="I72" s="86" t="s">
        <v>353</v>
      </c>
      <c r="J72" s="86"/>
      <c r="K72" s="96">
        <v>6.8899999998908159</v>
      </c>
      <c r="L72" s="99" t="s">
        <v>157</v>
      </c>
      <c r="M72" s="100">
        <v>2.35E-2</v>
      </c>
      <c r="N72" s="100">
        <v>2.2599999999819397E-2</v>
      </c>
      <c r="O72" s="96">
        <v>11845.011743999999</v>
      </c>
      <c r="P72" s="98">
        <v>102.84</v>
      </c>
      <c r="Q72" s="86"/>
      <c r="R72" s="96">
        <v>12.181410397000002</v>
      </c>
      <c r="S72" s="97">
        <v>1.4620267789669326E-5</v>
      </c>
      <c r="T72" s="97">
        <v>8.6685832239028569E-3</v>
      </c>
      <c r="U72" s="97">
        <f>R72/'סכום נכסי הקרן'!$C$42</f>
        <v>3.2192021529586262E-3</v>
      </c>
    </row>
    <row r="73" spans="2:21" s="127" customFormat="1">
      <c r="B73" s="89" t="s">
        <v>446</v>
      </c>
      <c r="C73" s="86" t="s">
        <v>447</v>
      </c>
      <c r="D73" s="99" t="s">
        <v>113</v>
      </c>
      <c r="E73" s="99" t="s">
        <v>301</v>
      </c>
      <c r="F73" s="86" t="s">
        <v>439</v>
      </c>
      <c r="G73" s="99" t="s">
        <v>352</v>
      </c>
      <c r="H73" s="86" t="s">
        <v>367</v>
      </c>
      <c r="I73" s="86" t="s">
        <v>353</v>
      </c>
      <c r="J73" s="86"/>
      <c r="K73" s="96">
        <v>5.8100000001956422</v>
      </c>
      <c r="L73" s="99" t="s">
        <v>157</v>
      </c>
      <c r="M73" s="100">
        <v>1.7600000000000001E-2</v>
      </c>
      <c r="N73" s="100">
        <v>1.7900000000471258E-2</v>
      </c>
      <c r="O73" s="96">
        <v>13502.859161999997</v>
      </c>
      <c r="P73" s="98">
        <v>101.72</v>
      </c>
      <c r="Q73" s="96">
        <v>0.27036791700000001</v>
      </c>
      <c r="R73" s="96">
        <v>14.005197045999997</v>
      </c>
      <c r="S73" s="97">
        <v>1.2452874468760935E-5</v>
      </c>
      <c r="T73" s="97">
        <v>9.9664334591591051E-3</v>
      </c>
      <c r="U73" s="97">
        <f>R73/'סכום נכסי הקרן'!$C$42</f>
        <v>3.7011773689355795E-3</v>
      </c>
    </row>
    <row r="74" spans="2:21" s="127" customFormat="1">
      <c r="B74" s="89" t="s">
        <v>448</v>
      </c>
      <c r="C74" s="86" t="s">
        <v>449</v>
      </c>
      <c r="D74" s="99" t="s">
        <v>113</v>
      </c>
      <c r="E74" s="99" t="s">
        <v>301</v>
      </c>
      <c r="F74" s="86" t="s">
        <v>439</v>
      </c>
      <c r="G74" s="99" t="s">
        <v>352</v>
      </c>
      <c r="H74" s="86" t="s">
        <v>367</v>
      </c>
      <c r="I74" s="86" t="s">
        <v>353</v>
      </c>
      <c r="J74" s="86"/>
      <c r="K74" s="96">
        <v>6.2900000002609575</v>
      </c>
      <c r="L74" s="99" t="s">
        <v>157</v>
      </c>
      <c r="M74" s="100">
        <v>2.1499999999999998E-2</v>
      </c>
      <c r="N74" s="100">
        <v>2.2200000000736634E-2</v>
      </c>
      <c r="O74" s="96">
        <v>12489.688270000001</v>
      </c>
      <c r="P74" s="98">
        <v>102.17</v>
      </c>
      <c r="Q74" s="86"/>
      <c r="R74" s="96">
        <v>12.760715023000001</v>
      </c>
      <c r="S74" s="97">
        <v>1.576219114382935E-5</v>
      </c>
      <c r="T74" s="97">
        <v>9.0808302625306377E-3</v>
      </c>
      <c r="U74" s="97">
        <f>R74/'סכום נכסי הקרן'!$C$42</f>
        <v>3.3722959769461481E-3</v>
      </c>
    </row>
    <row r="75" spans="2:21" s="127" customFormat="1">
      <c r="B75" s="89" t="s">
        <v>450</v>
      </c>
      <c r="C75" s="86" t="s">
        <v>451</v>
      </c>
      <c r="D75" s="99" t="s">
        <v>113</v>
      </c>
      <c r="E75" s="99" t="s">
        <v>301</v>
      </c>
      <c r="F75" s="86" t="s">
        <v>403</v>
      </c>
      <c r="G75" s="99" t="s">
        <v>303</v>
      </c>
      <c r="H75" s="86" t="s">
        <v>367</v>
      </c>
      <c r="I75" s="86" t="s">
        <v>153</v>
      </c>
      <c r="J75" s="86"/>
      <c r="K75" s="96">
        <v>0.92000000021602513</v>
      </c>
      <c r="L75" s="99" t="s">
        <v>157</v>
      </c>
      <c r="M75" s="100">
        <v>5.2499999999999998E-2</v>
      </c>
      <c r="N75" s="100">
        <v>-4.9999999459936803E-4</v>
      </c>
      <c r="O75" s="96">
        <v>709.43878900000016</v>
      </c>
      <c r="P75" s="98">
        <v>130.5</v>
      </c>
      <c r="Q75" s="86"/>
      <c r="R75" s="96">
        <v>0.92581759000000008</v>
      </c>
      <c r="S75" s="97">
        <v>5.9119899083333343E-6</v>
      </c>
      <c r="T75" s="97">
        <v>6.588339582618999E-4</v>
      </c>
      <c r="U75" s="97">
        <f>R75/'סכום נכסי הקרן'!$C$42</f>
        <v>2.4466739743937764E-4</v>
      </c>
    </row>
    <row r="76" spans="2:21" s="127" customFormat="1">
      <c r="B76" s="89" t="s">
        <v>452</v>
      </c>
      <c r="C76" s="86" t="s">
        <v>453</v>
      </c>
      <c r="D76" s="99" t="s">
        <v>113</v>
      </c>
      <c r="E76" s="99" t="s">
        <v>301</v>
      </c>
      <c r="F76" s="86" t="s">
        <v>326</v>
      </c>
      <c r="G76" s="99" t="s">
        <v>303</v>
      </c>
      <c r="H76" s="86" t="s">
        <v>367</v>
      </c>
      <c r="I76" s="86" t="s">
        <v>353</v>
      </c>
      <c r="J76" s="86"/>
      <c r="K76" s="96">
        <v>1.4399999999699955</v>
      </c>
      <c r="L76" s="99" t="s">
        <v>157</v>
      </c>
      <c r="M76" s="100">
        <v>6.5000000000000002E-2</v>
      </c>
      <c r="N76" s="100">
        <v>6.3000000001500224E-3</v>
      </c>
      <c r="O76" s="96">
        <v>16490.963462</v>
      </c>
      <c r="P76" s="98">
        <v>121.26</v>
      </c>
      <c r="Q76" s="86"/>
      <c r="R76" s="96">
        <v>19.996943689999998</v>
      </c>
      <c r="S76" s="97">
        <v>1.0470452991746032E-5</v>
      </c>
      <c r="T76" s="97">
        <v>1.4230303794965725E-2</v>
      </c>
      <c r="U76" s="97">
        <f>R76/'סכום נכסי הקרן'!$C$42</f>
        <v>5.2846264990213509E-3</v>
      </c>
    </row>
    <row r="77" spans="2:21" s="127" customFormat="1">
      <c r="B77" s="89" t="s">
        <v>454</v>
      </c>
      <c r="C77" s="86" t="s">
        <v>455</v>
      </c>
      <c r="D77" s="99" t="s">
        <v>113</v>
      </c>
      <c r="E77" s="99" t="s">
        <v>301</v>
      </c>
      <c r="F77" s="86" t="s">
        <v>456</v>
      </c>
      <c r="G77" s="99" t="s">
        <v>352</v>
      </c>
      <c r="H77" s="86" t="s">
        <v>367</v>
      </c>
      <c r="I77" s="86" t="s">
        <v>353</v>
      </c>
      <c r="J77" s="86"/>
      <c r="K77" s="96">
        <v>7.8700000018331897</v>
      </c>
      <c r="L77" s="99" t="s">
        <v>157</v>
      </c>
      <c r="M77" s="100">
        <v>3.5000000000000003E-2</v>
      </c>
      <c r="N77" s="100">
        <v>2.3800000000924301E-2</v>
      </c>
      <c r="O77" s="96">
        <v>1156.599831</v>
      </c>
      <c r="P77" s="98">
        <v>112.25</v>
      </c>
      <c r="Q77" s="86"/>
      <c r="R77" s="96">
        <v>1.298283326</v>
      </c>
      <c r="S77" s="97">
        <v>4.2701445779751918E-6</v>
      </c>
      <c r="T77" s="97">
        <v>9.238894916805421E-4</v>
      </c>
      <c r="U77" s="97">
        <f>R77/'סכום נכסי הקרן'!$C$42</f>
        <v>3.4309955432080207E-4</v>
      </c>
    </row>
    <row r="78" spans="2:21" s="127" customFormat="1">
      <c r="B78" s="89" t="s">
        <v>457</v>
      </c>
      <c r="C78" s="86" t="s">
        <v>458</v>
      </c>
      <c r="D78" s="99" t="s">
        <v>113</v>
      </c>
      <c r="E78" s="99" t="s">
        <v>301</v>
      </c>
      <c r="F78" s="86" t="s">
        <v>456</v>
      </c>
      <c r="G78" s="99" t="s">
        <v>352</v>
      </c>
      <c r="H78" s="86" t="s">
        <v>367</v>
      </c>
      <c r="I78" s="86" t="s">
        <v>353</v>
      </c>
      <c r="J78" s="86"/>
      <c r="K78" s="96">
        <v>3.8399999999032652</v>
      </c>
      <c r="L78" s="99" t="s">
        <v>157</v>
      </c>
      <c r="M78" s="100">
        <v>0.04</v>
      </c>
      <c r="N78" s="100">
        <v>9.5000000001422558E-3</v>
      </c>
      <c r="O78" s="96">
        <v>6192.3362740000002</v>
      </c>
      <c r="P78" s="98">
        <v>113.52</v>
      </c>
      <c r="Q78" s="86"/>
      <c r="R78" s="96">
        <v>7.029540302</v>
      </c>
      <c r="S78" s="97">
        <v>9.0552773839552085E-6</v>
      </c>
      <c r="T78" s="97">
        <v>5.0023891444190543E-3</v>
      </c>
      <c r="U78" s="97">
        <f>R78/'סכום נכסי הקרן'!$C$42</f>
        <v>1.8577086344682182E-3</v>
      </c>
    </row>
    <row r="79" spans="2:21" s="127" customFormat="1">
      <c r="B79" s="89" t="s">
        <v>459</v>
      </c>
      <c r="C79" s="86" t="s">
        <v>460</v>
      </c>
      <c r="D79" s="99" t="s">
        <v>113</v>
      </c>
      <c r="E79" s="99" t="s">
        <v>301</v>
      </c>
      <c r="F79" s="86" t="s">
        <v>456</v>
      </c>
      <c r="G79" s="99" t="s">
        <v>352</v>
      </c>
      <c r="H79" s="86" t="s">
        <v>367</v>
      </c>
      <c r="I79" s="86" t="s">
        <v>353</v>
      </c>
      <c r="J79" s="86"/>
      <c r="K79" s="96">
        <v>6.5300000000192258</v>
      </c>
      <c r="L79" s="99" t="s">
        <v>157</v>
      </c>
      <c r="M79" s="100">
        <v>0.04</v>
      </c>
      <c r="N79" s="100">
        <v>1.8499999999725344E-2</v>
      </c>
      <c r="O79" s="96">
        <v>12445.445049</v>
      </c>
      <c r="P79" s="98">
        <v>117.02</v>
      </c>
      <c r="Q79" s="86"/>
      <c r="R79" s="96">
        <v>14.563659424000001</v>
      </c>
      <c r="S79" s="97">
        <v>1.7182935349223692E-5</v>
      </c>
      <c r="T79" s="97">
        <v>1.0363848655210948E-2</v>
      </c>
      <c r="U79" s="97">
        <f>R79/'סכום נכסי הקרן'!$C$42</f>
        <v>3.8487631764088062E-3</v>
      </c>
    </row>
    <row r="80" spans="2:21" s="127" customFormat="1">
      <c r="B80" s="89" t="s">
        <v>461</v>
      </c>
      <c r="C80" s="86" t="s">
        <v>462</v>
      </c>
      <c r="D80" s="99" t="s">
        <v>113</v>
      </c>
      <c r="E80" s="99" t="s">
        <v>301</v>
      </c>
      <c r="F80" s="86" t="s">
        <v>463</v>
      </c>
      <c r="G80" s="99" t="s">
        <v>144</v>
      </c>
      <c r="H80" s="86" t="s">
        <v>367</v>
      </c>
      <c r="I80" s="86" t="s">
        <v>353</v>
      </c>
      <c r="J80" s="86"/>
      <c r="K80" s="96">
        <v>0.23999035860628301</v>
      </c>
      <c r="L80" s="99" t="s">
        <v>157</v>
      </c>
      <c r="M80" s="100">
        <v>5.2000000000000005E-2</v>
      </c>
      <c r="N80" s="100">
        <v>2.359998928734032E-2</v>
      </c>
      <c r="O80" s="96">
        <v>2.8687000000000001E-2</v>
      </c>
      <c r="P80" s="98">
        <v>130.16</v>
      </c>
      <c r="Q80" s="86"/>
      <c r="R80" s="96">
        <v>3.7338999999999996E-5</v>
      </c>
      <c r="S80" s="97">
        <v>6.0581680004512528E-10</v>
      </c>
      <c r="T80" s="97">
        <v>2.6571326180507196E-8</v>
      </c>
      <c r="U80" s="97">
        <f>R80/'סכום נכסי הקרן'!$C$42</f>
        <v>9.8676413708978249E-9</v>
      </c>
    </row>
    <row r="81" spans="2:21" s="127" customFormat="1">
      <c r="B81" s="89" t="s">
        <v>464</v>
      </c>
      <c r="C81" s="86" t="s">
        <v>465</v>
      </c>
      <c r="D81" s="99" t="s">
        <v>113</v>
      </c>
      <c r="E81" s="99" t="s">
        <v>301</v>
      </c>
      <c r="F81" s="86" t="s">
        <v>466</v>
      </c>
      <c r="G81" s="99" t="s">
        <v>467</v>
      </c>
      <c r="H81" s="86" t="s">
        <v>468</v>
      </c>
      <c r="I81" s="86" t="s">
        <v>353</v>
      </c>
      <c r="J81" s="86"/>
      <c r="K81" s="96">
        <v>7.9300000000132442</v>
      </c>
      <c r="L81" s="99" t="s">
        <v>157</v>
      </c>
      <c r="M81" s="100">
        <v>5.1500000000000004E-2</v>
      </c>
      <c r="N81" s="100">
        <v>3.21000000000932E-2</v>
      </c>
      <c r="O81" s="96">
        <v>28952.358323</v>
      </c>
      <c r="P81" s="98">
        <v>140.83000000000001</v>
      </c>
      <c r="Q81" s="86"/>
      <c r="R81" s="96">
        <v>40.773604121999995</v>
      </c>
      <c r="S81" s="97">
        <v>8.1532466774353969E-6</v>
      </c>
      <c r="T81" s="97">
        <v>2.9015472687552817E-2</v>
      </c>
      <c r="U81" s="97">
        <f>R81/'סכום נכסי הקרן'!$C$42</f>
        <v>1.077531007458307E-2</v>
      </c>
    </row>
    <row r="82" spans="2:21" s="127" customFormat="1">
      <c r="B82" s="89" t="s">
        <v>469</v>
      </c>
      <c r="C82" s="86" t="s">
        <v>470</v>
      </c>
      <c r="D82" s="99" t="s">
        <v>113</v>
      </c>
      <c r="E82" s="99" t="s">
        <v>301</v>
      </c>
      <c r="F82" s="86" t="s">
        <v>389</v>
      </c>
      <c r="G82" s="99" t="s">
        <v>352</v>
      </c>
      <c r="H82" s="86" t="s">
        <v>468</v>
      </c>
      <c r="I82" s="86" t="s">
        <v>153</v>
      </c>
      <c r="J82" s="86"/>
      <c r="K82" s="96">
        <v>2.7299999999439741</v>
      </c>
      <c r="L82" s="99" t="s">
        <v>157</v>
      </c>
      <c r="M82" s="100">
        <v>2.8500000000000001E-2</v>
      </c>
      <c r="N82" s="100">
        <v>1.0500000000763988E-2</v>
      </c>
      <c r="O82" s="96">
        <v>3649.4086240000006</v>
      </c>
      <c r="P82" s="98">
        <v>107.6</v>
      </c>
      <c r="Q82" s="86"/>
      <c r="R82" s="96">
        <v>3.9267635140000001</v>
      </c>
      <c r="S82" s="97">
        <v>7.9563134498501241E-6</v>
      </c>
      <c r="T82" s="97">
        <v>2.7943789111708577E-3</v>
      </c>
      <c r="U82" s="97">
        <f>R82/'סכום נכסי הקרן'!$C$42</f>
        <v>1.0377325076857582E-3</v>
      </c>
    </row>
    <row r="83" spans="2:21" s="127" customFormat="1">
      <c r="B83" s="89" t="s">
        <v>471</v>
      </c>
      <c r="C83" s="86" t="s">
        <v>472</v>
      </c>
      <c r="D83" s="99" t="s">
        <v>113</v>
      </c>
      <c r="E83" s="99" t="s">
        <v>301</v>
      </c>
      <c r="F83" s="86" t="s">
        <v>389</v>
      </c>
      <c r="G83" s="99" t="s">
        <v>352</v>
      </c>
      <c r="H83" s="86" t="s">
        <v>468</v>
      </c>
      <c r="I83" s="86" t="s">
        <v>153</v>
      </c>
      <c r="J83" s="86"/>
      <c r="K83" s="96">
        <v>0.24000000297383475</v>
      </c>
      <c r="L83" s="99" t="s">
        <v>157</v>
      </c>
      <c r="M83" s="100">
        <v>4.8499999999999995E-2</v>
      </c>
      <c r="N83" s="100">
        <v>3.5299999892198494E-2</v>
      </c>
      <c r="O83" s="96">
        <v>108.82400800000001</v>
      </c>
      <c r="P83" s="98">
        <v>123.6</v>
      </c>
      <c r="Q83" s="86"/>
      <c r="R83" s="96">
        <v>0.13450646499999999</v>
      </c>
      <c r="S83" s="97">
        <v>8.689747768079925E-7</v>
      </c>
      <c r="T83" s="97">
        <v>9.5718020163956585E-5</v>
      </c>
      <c r="U83" s="97">
        <f>R83/'סכום נכסי הקרן'!$C$42</f>
        <v>3.5546253479933056E-5</v>
      </c>
    </row>
    <row r="84" spans="2:21" s="127" customFormat="1">
      <c r="B84" s="89" t="s">
        <v>473</v>
      </c>
      <c r="C84" s="86" t="s">
        <v>474</v>
      </c>
      <c r="D84" s="99" t="s">
        <v>113</v>
      </c>
      <c r="E84" s="99" t="s">
        <v>301</v>
      </c>
      <c r="F84" s="86" t="s">
        <v>389</v>
      </c>
      <c r="G84" s="99" t="s">
        <v>352</v>
      </c>
      <c r="H84" s="86" t="s">
        <v>468</v>
      </c>
      <c r="I84" s="86" t="s">
        <v>153</v>
      </c>
      <c r="J84" s="86"/>
      <c r="K84" s="96">
        <v>1.0199999999542926</v>
      </c>
      <c r="L84" s="99" t="s">
        <v>157</v>
      </c>
      <c r="M84" s="100">
        <v>3.7699999999999997E-2</v>
      </c>
      <c r="N84" s="100">
        <v>4.2999999983349361E-3</v>
      </c>
      <c r="O84" s="96">
        <v>2505.4171029999998</v>
      </c>
      <c r="P84" s="98">
        <v>113</v>
      </c>
      <c r="Q84" s="96">
        <v>0.22613070399999999</v>
      </c>
      <c r="R84" s="96">
        <v>3.0629444569999995</v>
      </c>
      <c r="S84" s="97">
        <v>7.797824992052578E-6</v>
      </c>
      <c r="T84" s="97">
        <v>2.1796645930454348E-3</v>
      </c>
      <c r="U84" s="97">
        <f>R84/'סכום נכסי הקרן'!$C$42</f>
        <v>8.0944956856518317E-4</v>
      </c>
    </row>
    <row r="85" spans="2:21" s="127" customFormat="1">
      <c r="B85" s="89" t="s">
        <v>475</v>
      </c>
      <c r="C85" s="86" t="s">
        <v>476</v>
      </c>
      <c r="D85" s="99" t="s">
        <v>113</v>
      </c>
      <c r="E85" s="99" t="s">
        <v>301</v>
      </c>
      <c r="F85" s="86" t="s">
        <v>389</v>
      </c>
      <c r="G85" s="99" t="s">
        <v>352</v>
      </c>
      <c r="H85" s="86" t="s">
        <v>468</v>
      </c>
      <c r="I85" s="86" t="s">
        <v>153</v>
      </c>
      <c r="J85" s="86"/>
      <c r="K85" s="96">
        <v>4.6199999997654206</v>
      </c>
      <c r="L85" s="99" t="s">
        <v>157</v>
      </c>
      <c r="M85" s="100">
        <v>2.5000000000000001E-2</v>
      </c>
      <c r="N85" s="100">
        <v>1.7299999999946688E-2</v>
      </c>
      <c r="O85" s="96">
        <v>3590.8856519999999</v>
      </c>
      <c r="P85" s="98">
        <v>104.47</v>
      </c>
      <c r="Q85" s="86"/>
      <c r="R85" s="96">
        <v>3.751398274</v>
      </c>
      <c r="S85" s="97">
        <v>7.6720514994918883E-6</v>
      </c>
      <c r="T85" s="97">
        <v>2.6695848086838352E-3</v>
      </c>
      <c r="U85" s="97">
        <f>R85/'סכום נכסי הקרן'!$C$42</f>
        <v>9.9138843587769088E-4</v>
      </c>
    </row>
    <row r="86" spans="2:21" s="127" customFormat="1">
      <c r="B86" s="89" t="s">
        <v>477</v>
      </c>
      <c r="C86" s="86" t="s">
        <v>478</v>
      </c>
      <c r="D86" s="99" t="s">
        <v>113</v>
      </c>
      <c r="E86" s="99" t="s">
        <v>301</v>
      </c>
      <c r="F86" s="86" t="s">
        <v>389</v>
      </c>
      <c r="G86" s="99" t="s">
        <v>352</v>
      </c>
      <c r="H86" s="86" t="s">
        <v>468</v>
      </c>
      <c r="I86" s="86" t="s">
        <v>153</v>
      </c>
      <c r="J86" s="86"/>
      <c r="K86" s="96">
        <v>5.4700000005162019</v>
      </c>
      <c r="L86" s="99" t="s">
        <v>157</v>
      </c>
      <c r="M86" s="100">
        <v>1.34E-2</v>
      </c>
      <c r="N86" s="100">
        <v>1.6000000003128498E-2</v>
      </c>
      <c r="O86" s="96">
        <v>3190.6814539999996</v>
      </c>
      <c r="P86" s="98">
        <v>100.18</v>
      </c>
      <c r="Q86" s="86"/>
      <c r="R86" s="96">
        <v>3.196424505</v>
      </c>
      <c r="S86" s="97">
        <v>9.3195452624322887E-6</v>
      </c>
      <c r="T86" s="97">
        <v>2.2746521903029343E-3</v>
      </c>
      <c r="U86" s="97">
        <f>R86/'סכום נכסי הקרן'!$C$42</f>
        <v>8.4472456906959498E-4</v>
      </c>
    </row>
    <row r="87" spans="2:21" s="127" customFormat="1">
      <c r="B87" s="89" t="s">
        <v>479</v>
      </c>
      <c r="C87" s="86" t="s">
        <v>480</v>
      </c>
      <c r="D87" s="99" t="s">
        <v>113</v>
      </c>
      <c r="E87" s="99" t="s">
        <v>301</v>
      </c>
      <c r="F87" s="86" t="s">
        <v>389</v>
      </c>
      <c r="G87" s="99" t="s">
        <v>352</v>
      </c>
      <c r="H87" s="86" t="s">
        <v>468</v>
      </c>
      <c r="I87" s="86" t="s">
        <v>153</v>
      </c>
      <c r="J87" s="86"/>
      <c r="K87" s="96">
        <v>5.6699999993292618</v>
      </c>
      <c r="L87" s="99" t="s">
        <v>157</v>
      </c>
      <c r="M87" s="100">
        <v>1.95E-2</v>
      </c>
      <c r="N87" s="100">
        <v>2.3599999997577888E-2</v>
      </c>
      <c r="O87" s="96">
        <v>2167.9172990000002</v>
      </c>
      <c r="P87" s="98">
        <v>99.03</v>
      </c>
      <c r="Q87" s="86"/>
      <c r="R87" s="96">
        <v>2.146888632</v>
      </c>
      <c r="S87" s="97">
        <v>3.1746070292815369E-6</v>
      </c>
      <c r="T87" s="97">
        <v>1.5277773404240842E-3</v>
      </c>
      <c r="U87" s="97">
        <f>R87/'סכום נכסי הקרן'!$C$42</f>
        <v>5.6736192945267515E-4</v>
      </c>
    </row>
    <row r="88" spans="2:21" s="127" customFormat="1">
      <c r="B88" s="89" t="s">
        <v>481</v>
      </c>
      <c r="C88" s="86" t="s">
        <v>482</v>
      </c>
      <c r="D88" s="99" t="s">
        <v>113</v>
      </c>
      <c r="E88" s="99" t="s">
        <v>301</v>
      </c>
      <c r="F88" s="86" t="s">
        <v>389</v>
      </c>
      <c r="G88" s="99" t="s">
        <v>352</v>
      </c>
      <c r="H88" s="86" t="s">
        <v>468</v>
      </c>
      <c r="I88" s="86" t="s">
        <v>153</v>
      </c>
      <c r="J88" s="86"/>
      <c r="K88" s="96">
        <v>6.6599999989950724</v>
      </c>
      <c r="L88" s="99" t="s">
        <v>157</v>
      </c>
      <c r="M88" s="100">
        <v>3.3500000000000002E-2</v>
      </c>
      <c r="N88" s="100">
        <v>3.0799999996419226E-2</v>
      </c>
      <c r="O88" s="96">
        <v>3393.7046399999999</v>
      </c>
      <c r="P88" s="98">
        <v>102.04</v>
      </c>
      <c r="Q88" s="86"/>
      <c r="R88" s="96">
        <v>3.4629361780000001</v>
      </c>
      <c r="S88" s="97">
        <v>1.2569276444444445E-5</v>
      </c>
      <c r="T88" s="97">
        <v>2.4643082762772685E-3</v>
      </c>
      <c r="U88" s="97">
        <f>R88/'סכום נכסי הקרן'!$C$42</f>
        <v>9.1515606456551058E-4</v>
      </c>
    </row>
    <row r="89" spans="2:21" s="127" customFormat="1">
      <c r="B89" s="89" t="s">
        <v>483</v>
      </c>
      <c r="C89" s="86" t="s">
        <v>484</v>
      </c>
      <c r="D89" s="99" t="s">
        <v>113</v>
      </c>
      <c r="E89" s="99" t="s">
        <v>301</v>
      </c>
      <c r="F89" s="86" t="s">
        <v>485</v>
      </c>
      <c r="G89" s="99" t="s">
        <v>352</v>
      </c>
      <c r="H89" s="86" t="s">
        <v>468</v>
      </c>
      <c r="I89" s="86" t="s">
        <v>153</v>
      </c>
      <c r="J89" s="86"/>
      <c r="K89" s="96">
        <v>0.73000000140812116</v>
      </c>
      <c r="L89" s="99" t="s">
        <v>157</v>
      </c>
      <c r="M89" s="100">
        <v>6.5000000000000002E-2</v>
      </c>
      <c r="N89" s="100">
        <v>-7.0000000379969211E-4</v>
      </c>
      <c r="O89" s="96">
        <v>370.09237000000002</v>
      </c>
      <c r="P89" s="98">
        <v>120.89</v>
      </c>
      <c r="Q89" s="86"/>
      <c r="R89" s="96">
        <v>0.44740466900000003</v>
      </c>
      <c r="S89" s="97">
        <v>1.986573972140949E-6</v>
      </c>
      <c r="T89" s="97">
        <v>3.1838387194838794E-4</v>
      </c>
      <c r="U89" s="97">
        <f>R89/'סכום נכסי הקרן'!$C$42</f>
        <v>1.1823639683326411E-4</v>
      </c>
    </row>
    <row r="90" spans="2:21" s="127" customFormat="1">
      <c r="B90" s="89" t="s">
        <v>486</v>
      </c>
      <c r="C90" s="86" t="s">
        <v>487</v>
      </c>
      <c r="D90" s="99" t="s">
        <v>113</v>
      </c>
      <c r="E90" s="99" t="s">
        <v>301</v>
      </c>
      <c r="F90" s="86" t="s">
        <v>485</v>
      </c>
      <c r="G90" s="99" t="s">
        <v>352</v>
      </c>
      <c r="H90" s="86" t="s">
        <v>468</v>
      </c>
      <c r="I90" s="86" t="s">
        <v>153</v>
      </c>
      <c r="J90" s="86"/>
      <c r="K90" s="96">
        <v>6.1899999998065134</v>
      </c>
      <c r="L90" s="99" t="s">
        <v>157</v>
      </c>
      <c r="M90" s="100">
        <v>0.04</v>
      </c>
      <c r="N90" s="100">
        <v>3.969999999806513E-2</v>
      </c>
      <c r="O90" s="96">
        <v>5142.1027489999997</v>
      </c>
      <c r="P90" s="98">
        <v>100.51</v>
      </c>
      <c r="Q90" s="86"/>
      <c r="R90" s="96">
        <v>5.1683275000000002</v>
      </c>
      <c r="S90" s="97">
        <v>1.738488407097029E-6</v>
      </c>
      <c r="T90" s="97">
        <v>3.6779055628213216E-3</v>
      </c>
      <c r="U90" s="97">
        <f>R90/'סכום נכסי הקרן'!$C$42</f>
        <v>1.3658427450480447E-3</v>
      </c>
    </row>
    <row r="91" spans="2:21" s="127" customFormat="1">
      <c r="B91" s="89" t="s">
        <v>488</v>
      </c>
      <c r="C91" s="86" t="s">
        <v>489</v>
      </c>
      <c r="D91" s="99" t="s">
        <v>113</v>
      </c>
      <c r="E91" s="99" t="s">
        <v>301</v>
      </c>
      <c r="F91" s="86" t="s">
        <v>485</v>
      </c>
      <c r="G91" s="99" t="s">
        <v>352</v>
      </c>
      <c r="H91" s="86" t="s">
        <v>468</v>
      </c>
      <c r="I91" s="86" t="s">
        <v>153</v>
      </c>
      <c r="J91" s="86"/>
      <c r="K91" s="96">
        <v>6.4400000003407234</v>
      </c>
      <c r="L91" s="99" t="s">
        <v>157</v>
      </c>
      <c r="M91" s="100">
        <v>2.7799999999999998E-2</v>
      </c>
      <c r="N91" s="100">
        <v>3.9900000001932952E-2</v>
      </c>
      <c r="O91" s="96">
        <v>9709.4236639999999</v>
      </c>
      <c r="P91" s="98">
        <v>94.31</v>
      </c>
      <c r="Q91" s="86"/>
      <c r="R91" s="96">
        <v>9.1569574770000006</v>
      </c>
      <c r="S91" s="97">
        <v>5.3907999311535662E-6</v>
      </c>
      <c r="T91" s="97">
        <v>6.5163101299553087E-3</v>
      </c>
      <c r="U91" s="97">
        <f>R91/'סכום נכסי הקרן'!$C$42</f>
        <v>2.419924808687897E-3</v>
      </c>
    </row>
    <row r="92" spans="2:21" s="127" customFormat="1">
      <c r="B92" s="89" t="s">
        <v>490</v>
      </c>
      <c r="C92" s="86" t="s">
        <v>491</v>
      </c>
      <c r="D92" s="99" t="s">
        <v>113</v>
      </c>
      <c r="E92" s="99" t="s">
        <v>301</v>
      </c>
      <c r="F92" s="86" t="s">
        <v>485</v>
      </c>
      <c r="G92" s="99" t="s">
        <v>352</v>
      </c>
      <c r="H92" s="86" t="s">
        <v>468</v>
      </c>
      <c r="I92" s="86" t="s">
        <v>153</v>
      </c>
      <c r="J92" s="86"/>
      <c r="K92" s="96">
        <v>1.3000000001612921</v>
      </c>
      <c r="L92" s="99" t="s">
        <v>157</v>
      </c>
      <c r="M92" s="100">
        <v>5.0999999999999997E-2</v>
      </c>
      <c r="N92" s="100">
        <v>1.6800000000430117E-2</v>
      </c>
      <c r="O92" s="96">
        <v>1441.84492</v>
      </c>
      <c r="P92" s="98">
        <v>129</v>
      </c>
      <c r="Q92" s="86"/>
      <c r="R92" s="96">
        <v>1.8599798689999998</v>
      </c>
      <c r="S92" s="97">
        <v>8.4887221070042735E-7</v>
      </c>
      <c r="T92" s="97">
        <v>1.3236061969623195E-3</v>
      </c>
      <c r="U92" s="97">
        <f>R92/'סכום נכסי הקרן'!$C$42</f>
        <v>4.9154006010823854E-4</v>
      </c>
    </row>
    <row r="93" spans="2:21" s="127" customFormat="1">
      <c r="B93" s="89" t="s">
        <v>492</v>
      </c>
      <c r="C93" s="86" t="s">
        <v>493</v>
      </c>
      <c r="D93" s="99" t="s">
        <v>113</v>
      </c>
      <c r="E93" s="99" t="s">
        <v>301</v>
      </c>
      <c r="F93" s="86" t="s">
        <v>403</v>
      </c>
      <c r="G93" s="99" t="s">
        <v>303</v>
      </c>
      <c r="H93" s="86" t="s">
        <v>468</v>
      </c>
      <c r="I93" s="86" t="s">
        <v>353</v>
      </c>
      <c r="J93" s="86"/>
      <c r="K93" s="96">
        <v>1.25</v>
      </c>
      <c r="L93" s="99" t="s">
        <v>157</v>
      </c>
      <c r="M93" s="100">
        <v>6.4000000000000001E-2</v>
      </c>
      <c r="N93" s="100">
        <v>4.899999999843121E-3</v>
      </c>
      <c r="O93" s="96">
        <v>14422.766380999999</v>
      </c>
      <c r="P93" s="98">
        <v>123.75</v>
      </c>
      <c r="Q93" s="86"/>
      <c r="R93" s="96">
        <v>17.848174272000001</v>
      </c>
      <c r="S93" s="97">
        <v>1.1519960878783654E-5</v>
      </c>
      <c r="T93" s="97">
        <v>1.2701188042203826E-2</v>
      </c>
      <c r="U93" s="97">
        <f>R93/'סכום נכסי הקרן'!$C$42</f>
        <v>4.7167675310367555E-3</v>
      </c>
    </row>
    <row r="94" spans="2:21" s="127" customFormat="1">
      <c r="B94" s="89" t="s">
        <v>494</v>
      </c>
      <c r="C94" s="86" t="s">
        <v>495</v>
      </c>
      <c r="D94" s="99" t="s">
        <v>113</v>
      </c>
      <c r="E94" s="99" t="s">
        <v>301</v>
      </c>
      <c r="F94" s="86" t="s">
        <v>408</v>
      </c>
      <c r="G94" s="99" t="s">
        <v>303</v>
      </c>
      <c r="H94" s="86" t="s">
        <v>468</v>
      </c>
      <c r="I94" s="86" t="s">
        <v>353</v>
      </c>
      <c r="J94" s="86"/>
      <c r="K94" s="96">
        <v>0</v>
      </c>
      <c r="L94" s="99" t="s">
        <v>157</v>
      </c>
      <c r="M94" s="100">
        <v>4.8499999999999995E-2</v>
      </c>
      <c r="N94" s="100">
        <v>0</v>
      </c>
      <c r="O94" s="96">
        <v>245.199656</v>
      </c>
      <c r="P94" s="98">
        <v>108.5</v>
      </c>
      <c r="Q94" s="86"/>
      <c r="R94" s="96">
        <v>0.266041623</v>
      </c>
      <c r="S94" s="97">
        <v>1.6346643733333333E-6</v>
      </c>
      <c r="T94" s="97">
        <v>1.8932158714278705E-4</v>
      </c>
      <c r="U94" s="97">
        <f>R94/'סכום נכסי הקרן'!$C$42</f>
        <v>7.0307274578740797E-5</v>
      </c>
    </row>
    <row r="95" spans="2:21" s="127" customFormat="1">
      <c r="B95" s="89" t="s">
        <v>496</v>
      </c>
      <c r="C95" s="86" t="s">
        <v>497</v>
      </c>
      <c r="D95" s="99" t="s">
        <v>113</v>
      </c>
      <c r="E95" s="99" t="s">
        <v>301</v>
      </c>
      <c r="F95" s="86" t="s">
        <v>415</v>
      </c>
      <c r="G95" s="99" t="s">
        <v>416</v>
      </c>
      <c r="H95" s="86" t="s">
        <v>468</v>
      </c>
      <c r="I95" s="86" t="s">
        <v>353</v>
      </c>
      <c r="J95" s="86"/>
      <c r="K95" s="96">
        <v>4.1100000000323567</v>
      </c>
      <c r="L95" s="99" t="s">
        <v>157</v>
      </c>
      <c r="M95" s="100">
        <v>3.85E-2</v>
      </c>
      <c r="N95" s="100">
        <v>9.3999999998235061E-3</v>
      </c>
      <c r="O95" s="96">
        <v>2907.3530719999999</v>
      </c>
      <c r="P95" s="98">
        <v>116.93</v>
      </c>
      <c r="Q95" s="86"/>
      <c r="R95" s="96">
        <v>3.3995680990000001</v>
      </c>
      <c r="S95" s="97">
        <v>1.2136885573295715E-5</v>
      </c>
      <c r="T95" s="97">
        <v>2.4192140344244835E-3</v>
      </c>
      <c r="U95" s="97">
        <f>R95/'סכום נכסי הקרן'!$C$42</f>
        <v>8.9840967398368676E-4</v>
      </c>
    </row>
    <row r="96" spans="2:21" s="127" customFormat="1">
      <c r="B96" s="89" t="s">
        <v>498</v>
      </c>
      <c r="C96" s="86" t="s">
        <v>499</v>
      </c>
      <c r="D96" s="99" t="s">
        <v>113</v>
      </c>
      <c r="E96" s="99" t="s">
        <v>301</v>
      </c>
      <c r="F96" s="86" t="s">
        <v>415</v>
      </c>
      <c r="G96" s="99" t="s">
        <v>416</v>
      </c>
      <c r="H96" s="86" t="s">
        <v>468</v>
      </c>
      <c r="I96" s="86" t="s">
        <v>353</v>
      </c>
      <c r="J96" s="86"/>
      <c r="K96" s="96">
        <v>1.3899999994882555</v>
      </c>
      <c r="L96" s="99" t="s">
        <v>157</v>
      </c>
      <c r="M96" s="100">
        <v>3.9E-2</v>
      </c>
      <c r="N96" s="100">
        <v>5.5999999999999991E-3</v>
      </c>
      <c r="O96" s="96">
        <v>1712.6205849999999</v>
      </c>
      <c r="P96" s="98">
        <v>114.1</v>
      </c>
      <c r="Q96" s="86"/>
      <c r="R96" s="96">
        <v>1.9541001</v>
      </c>
      <c r="S96" s="97">
        <v>8.6047282981422625E-6</v>
      </c>
      <c r="T96" s="97">
        <v>1.3905844062899846E-3</v>
      </c>
      <c r="U96" s="97">
        <f>R96/'סכום נכסי הקרן'!$C$42</f>
        <v>5.164133744780412E-4</v>
      </c>
    </row>
    <row r="97" spans="2:21" s="127" customFormat="1">
      <c r="B97" s="89" t="s">
        <v>500</v>
      </c>
      <c r="C97" s="86" t="s">
        <v>501</v>
      </c>
      <c r="D97" s="99" t="s">
        <v>113</v>
      </c>
      <c r="E97" s="99" t="s">
        <v>301</v>
      </c>
      <c r="F97" s="86" t="s">
        <v>415</v>
      </c>
      <c r="G97" s="99" t="s">
        <v>416</v>
      </c>
      <c r="H97" s="86" t="s">
        <v>468</v>
      </c>
      <c r="I97" s="86" t="s">
        <v>353</v>
      </c>
      <c r="J97" s="86"/>
      <c r="K97" s="96">
        <v>2.3199999999782972</v>
      </c>
      <c r="L97" s="99" t="s">
        <v>157</v>
      </c>
      <c r="M97" s="100">
        <v>3.9E-2</v>
      </c>
      <c r="N97" s="100">
        <v>6.0999999997558476E-3</v>
      </c>
      <c r="O97" s="96">
        <v>3135.8805259999999</v>
      </c>
      <c r="P97" s="98">
        <v>117.55</v>
      </c>
      <c r="Q97" s="86"/>
      <c r="R97" s="96">
        <v>3.6862275690000006</v>
      </c>
      <c r="S97" s="97">
        <v>7.8587095687694606E-6</v>
      </c>
      <c r="T97" s="97">
        <v>2.6232077750201429E-3</v>
      </c>
      <c r="U97" s="97">
        <f>R97/'סכום נכסי הקרן'!$C$42</f>
        <v>9.7416566224078113E-4</v>
      </c>
    </row>
    <row r="98" spans="2:21" s="127" customFormat="1">
      <c r="B98" s="89" t="s">
        <v>502</v>
      </c>
      <c r="C98" s="86" t="s">
        <v>503</v>
      </c>
      <c r="D98" s="99" t="s">
        <v>113</v>
      </c>
      <c r="E98" s="99" t="s">
        <v>301</v>
      </c>
      <c r="F98" s="86" t="s">
        <v>415</v>
      </c>
      <c r="G98" s="99" t="s">
        <v>416</v>
      </c>
      <c r="H98" s="86" t="s">
        <v>468</v>
      </c>
      <c r="I98" s="86" t="s">
        <v>353</v>
      </c>
      <c r="J98" s="86"/>
      <c r="K98" s="96">
        <v>4.9600000007233698</v>
      </c>
      <c r="L98" s="99" t="s">
        <v>157</v>
      </c>
      <c r="M98" s="100">
        <v>3.85E-2</v>
      </c>
      <c r="N98" s="100">
        <v>1.4100000001743839E-2</v>
      </c>
      <c r="O98" s="96">
        <v>2645.5522099999998</v>
      </c>
      <c r="P98" s="98">
        <v>117.05</v>
      </c>
      <c r="Q98" s="86"/>
      <c r="R98" s="96">
        <v>3.0966190060000001</v>
      </c>
      <c r="S98" s="97">
        <v>1.0582208839999999E-5</v>
      </c>
      <c r="T98" s="97">
        <v>2.2036282081786865E-3</v>
      </c>
      <c r="U98" s="97">
        <f>R98/'סכום נכסי הקרן'!$C$42</f>
        <v>8.1834879920496273E-4</v>
      </c>
    </row>
    <row r="99" spans="2:21" s="127" customFormat="1">
      <c r="B99" s="89" t="s">
        <v>504</v>
      </c>
      <c r="C99" s="86" t="s">
        <v>505</v>
      </c>
      <c r="D99" s="99" t="s">
        <v>113</v>
      </c>
      <c r="E99" s="99" t="s">
        <v>301</v>
      </c>
      <c r="F99" s="86" t="s">
        <v>506</v>
      </c>
      <c r="G99" s="99" t="s">
        <v>352</v>
      </c>
      <c r="H99" s="86" t="s">
        <v>468</v>
      </c>
      <c r="I99" s="86" t="s">
        <v>153</v>
      </c>
      <c r="J99" s="86"/>
      <c r="K99" s="96">
        <v>5.9999999994601891</v>
      </c>
      <c r="L99" s="99" t="s">
        <v>157</v>
      </c>
      <c r="M99" s="100">
        <v>1.5800000000000002E-2</v>
      </c>
      <c r="N99" s="100">
        <v>1.8399999998992351E-2</v>
      </c>
      <c r="O99" s="96">
        <v>5558.062715</v>
      </c>
      <c r="P99" s="98">
        <v>99.99</v>
      </c>
      <c r="Q99" s="86"/>
      <c r="R99" s="96">
        <v>5.5575071090000012</v>
      </c>
      <c r="S99" s="97">
        <v>1.3749276958965378E-5</v>
      </c>
      <c r="T99" s="97">
        <v>3.954855088345339E-3</v>
      </c>
      <c r="U99" s="97">
        <f>R99/'סכום נכסי הקרן'!$C$42</f>
        <v>1.4686919057239666E-3</v>
      </c>
    </row>
    <row r="100" spans="2:21" s="127" customFormat="1">
      <c r="B100" s="89" t="s">
        <v>507</v>
      </c>
      <c r="C100" s="86" t="s">
        <v>508</v>
      </c>
      <c r="D100" s="99" t="s">
        <v>113</v>
      </c>
      <c r="E100" s="99" t="s">
        <v>301</v>
      </c>
      <c r="F100" s="86" t="s">
        <v>506</v>
      </c>
      <c r="G100" s="99" t="s">
        <v>352</v>
      </c>
      <c r="H100" s="86" t="s">
        <v>468</v>
      </c>
      <c r="I100" s="86" t="s">
        <v>153</v>
      </c>
      <c r="J100" s="86"/>
      <c r="K100" s="96">
        <v>6.8599999995618237</v>
      </c>
      <c r="L100" s="99" t="s">
        <v>157</v>
      </c>
      <c r="M100" s="100">
        <v>2.4E-2</v>
      </c>
      <c r="N100" s="100">
        <v>2.5499999998674309E-2</v>
      </c>
      <c r="O100" s="96">
        <v>7076.9061459999994</v>
      </c>
      <c r="P100" s="98">
        <v>101.26</v>
      </c>
      <c r="Q100" s="86"/>
      <c r="R100" s="96">
        <v>7.1660752490000004</v>
      </c>
      <c r="S100" s="97">
        <v>1.5361458647950393E-5</v>
      </c>
      <c r="T100" s="97">
        <v>5.0995506809298147E-3</v>
      </c>
      <c r="U100" s="97">
        <f>R100/'סכום נכסי הקרן'!$C$42</f>
        <v>1.8937909583545179E-3</v>
      </c>
    </row>
    <row r="101" spans="2:21" s="127" customFormat="1">
      <c r="B101" s="89" t="s">
        <v>509</v>
      </c>
      <c r="C101" s="86" t="s">
        <v>510</v>
      </c>
      <c r="D101" s="99" t="s">
        <v>113</v>
      </c>
      <c r="E101" s="99" t="s">
        <v>301</v>
      </c>
      <c r="F101" s="86" t="s">
        <v>506</v>
      </c>
      <c r="G101" s="99" t="s">
        <v>352</v>
      </c>
      <c r="H101" s="86" t="s">
        <v>468</v>
      </c>
      <c r="I101" s="86" t="s">
        <v>153</v>
      </c>
      <c r="J101" s="86"/>
      <c r="K101" s="96">
        <v>3.2900000028104528</v>
      </c>
      <c r="L101" s="99" t="s">
        <v>157</v>
      </c>
      <c r="M101" s="100">
        <v>3.4799999999999998E-2</v>
      </c>
      <c r="N101" s="100">
        <v>1.2400000040879322E-2</v>
      </c>
      <c r="O101" s="96">
        <v>145.90714299999999</v>
      </c>
      <c r="P101" s="98">
        <v>107.3</v>
      </c>
      <c r="Q101" s="86"/>
      <c r="R101" s="96">
        <v>0.15655836400000001</v>
      </c>
      <c r="S101" s="97">
        <v>3.1374557750596222E-7</v>
      </c>
      <c r="T101" s="97">
        <v>1.11410679346811E-4</v>
      </c>
      <c r="U101" s="97">
        <f>R101/'סכום נכסי הקרן'!$C$42</f>
        <v>4.137394653221781E-5</v>
      </c>
    </row>
    <row r="102" spans="2:21" s="127" customFormat="1">
      <c r="B102" s="89" t="s">
        <v>511</v>
      </c>
      <c r="C102" s="86" t="s">
        <v>512</v>
      </c>
      <c r="D102" s="99" t="s">
        <v>113</v>
      </c>
      <c r="E102" s="99" t="s">
        <v>301</v>
      </c>
      <c r="F102" s="86" t="s">
        <v>430</v>
      </c>
      <c r="G102" s="99" t="s">
        <v>416</v>
      </c>
      <c r="H102" s="86" t="s">
        <v>468</v>
      </c>
      <c r="I102" s="86" t="s">
        <v>153</v>
      </c>
      <c r="J102" s="86"/>
      <c r="K102" s="96">
        <v>2.4599999999960538</v>
      </c>
      <c r="L102" s="99" t="s">
        <v>157</v>
      </c>
      <c r="M102" s="100">
        <v>3.7499999999999999E-2</v>
      </c>
      <c r="N102" s="100">
        <v>6.6000000001578251E-3</v>
      </c>
      <c r="O102" s="96">
        <v>8581.1340849999997</v>
      </c>
      <c r="P102" s="98">
        <v>118.14</v>
      </c>
      <c r="Q102" s="86"/>
      <c r="R102" s="96">
        <v>10.137751924</v>
      </c>
      <c r="S102" s="97">
        <v>1.1076700180594119E-5</v>
      </c>
      <c r="T102" s="97">
        <v>7.2142669356348166E-3</v>
      </c>
      <c r="U102" s="97">
        <f>R102/'סכום נכסי הקרן'!$C$42</f>
        <v>2.6791210341241445E-3</v>
      </c>
    </row>
    <row r="103" spans="2:21" s="127" customFormat="1">
      <c r="B103" s="89" t="s">
        <v>513</v>
      </c>
      <c r="C103" s="86" t="s">
        <v>514</v>
      </c>
      <c r="D103" s="99" t="s">
        <v>113</v>
      </c>
      <c r="E103" s="99" t="s">
        <v>301</v>
      </c>
      <c r="F103" s="86" t="s">
        <v>430</v>
      </c>
      <c r="G103" s="99" t="s">
        <v>416</v>
      </c>
      <c r="H103" s="86" t="s">
        <v>468</v>
      </c>
      <c r="I103" s="86" t="s">
        <v>153</v>
      </c>
      <c r="J103" s="86"/>
      <c r="K103" s="96">
        <v>6.0700000006045594</v>
      </c>
      <c r="L103" s="99" t="s">
        <v>157</v>
      </c>
      <c r="M103" s="100">
        <v>2.4799999999999999E-2</v>
      </c>
      <c r="N103" s="100">
        <v>1.880000000193123E-2</v>
      </c>
      <c r="O103" s="96">
        <v>4523.5991869999998</v>
      </c>
      <c r="P103" s="98">
        <v>105.31</v>
      </c>
      <c r="Q103" s="86"/>
      <c r="R103" s="96">
        <v>4.7638025160000002</v>
      </c>
      <c r="S103" s="97">
        <v>1.0681809866531876E-5</v>
      </c>
      <c r="T103" s="97">
        <v>3.3900359011263524E-3</v>
      </c>
      <c r="U103" s="97">
        <f>R103/'סכום נכסי הקרן'!$C$42</f>
        <v>1.2589382358838949E-3</v>
      </c>
    </row>
    <row r="104" spans="2:21" s="127" customFormat="1">
      <c r="B104" s="89" t="s">
        <v>515</v>
      </c>
      <c r="C104" s="86" t="s">
        <v>516</v>
      </c>
      <c r="D104" s="99" t="s">
        <v>113</v>
      </c>
      <c r="E104" s="99" t="s">
        <v>301</v>
      </c>
      <c r="F104" s="86" t="s">
        <v>517</v>
      </c>
      <c r="G104" s="99" t="s">
        <v>352</v>
      </c>
      <c r="H104" s="86" t="s">
        <v>468</v>
      </c>
      <c r="I104" s="86" t="s">
        <v>353</v>
      </c>
      <c r="J104" s="86"/>
      <c r="K104" s="96">
        <v>4.6899999999295181</v>
      </c>
      <c r="L104" s="99" t="s">
        <v>157</v>
      </c>
      <c r="M104" s="100">
        <v>2.8500000000000001E-2</v>
      </c>
      <c r="N104" s="100">
        <v>1.5199999999967961E-2</v>
      </c>
      <c r="O104" s="96">
        <v>11414.673115000001</v>
      </c>
      <c r="P104" s="98">
        <v>109.38</v>
      </c>
      <c r="Q104" s="86"/>
      <c r="R104" s="96">
        <v>12.485369051999999</v>
      </c>
      <c r="S104" s="97">
        <v>1.6712552144948759E-5</v>
      </c>
      <c r="T104" s="97">
        <v>8.8848874786336511E-3</v>
      </c>
      <c r="U104" s="97">
        <f>R104/'סכום נכסי הקרן'!$C$42</f>
        <v>3.2995298264132025E-3</v>
      </c>
    </row>
    <row r="105" spans="2:21" s="127" customFormat="1">
      <c r="B105" s="89" t="s">
        <v>518</v>
      </c>
      <c r="C105" s="86" t="s">
        <v>519</v>
      </c>
      <c r="D105" s="99" t="s">
        <v>113</v>
      </c>
      <c r="E105" s="99" t="s">
        <v>301</v>
      </c>
      <c r="F105" s="86" t="s">
        <v>520</v>
      </c>
      <c r="G105" s="99" t="s">
        <v>352</v>
      </c>
      <c r="H105" s="86" t="s">
        <v>468</v>
      </c>
      <c r="I105" s="86" t="s">
        <v>353</v>
      </c>
      <c r="J105" s="86"/>
      <c r="K105" s="96">
        <v>6.6899999992131631</v>
      </c>
      <c r="L105" s="99" t="s">
        <v>157</v>
      </c>
      <c r="M105" s="100">
        <v>1.3999999999999999E-2</v>
      </c>
      <c r="N105" s="100">
        <v>2.0899999998166368E-2</v>
      </c>
      <c r="O105" s="96">
        <v>4456.8</v>
      </c>
      <c r="P105" s="98">
        <v>96.67</v>
      </c>
      <c r="Q105" s="86"/>
      <c r="R105" s="96">
        <v>4.3083886309999997</v>
      </c>
      <c r="S105" s="97">
        <v>1.7574132492113565E-5</v>
      </c>
      <c r="T105" s="97">
        <v>3.0659524793564333E-3</v>
      </c>
      <c r="U105" s="97">
        <f>R105/'סכום נכסי הקרן'!$C$42</f>
        <v>1.1385852298444374E-3</v>
      </c>
    </row>
    <row r="106" spans="2:21" s="127" customFormat="1">
      <c r="B106" s="89" t="s">
        <v>521</v>
      </c>
      <c r="C106" s="86" t="s">
        <v>522</v>
      </c>
      <c r="D106" s="99" t="s">
        <v>113</v>
      </c>
      <c r="E106" s="99" t="s">
        <v>301</v>
      </c>
      <c r="F106" s="86" t="s">
        <v>309</v>
      </c>
      <c r="G106" s="99" t="s">
        <v>303</v>
      </c>
      <c r="H106" s="86" t="s">
        <v>468</v>
      </c>
      <c r="I106" s="86" t="s">
        <v>153</v>
      </c>
      <c r="J106" s="86"/>
      <c r="K106" s="96">
        <v>4.6299999996682004</v>
      </c>
      <c r="L106" s="99" t="s">
        <v>157</v>
      </c>
      <c r="M106" s="100">
        <v>1.8200000000000001E-2</v>
      </c>
      <c r="N106" s="100">
        <v>2.4599999997028051E-2</v>
      </c>
      <c r="O106" s="96">
        <f>5039.346/50000</f>
        <v>0.10078691999999999</v>
      </c>
      <c r="P106" s="98">
        <v>4874248</v>
      </c>
      <c r="Q106" s="86"/>
      <c r="R106" s="96">
        <v>4.912604601</v>
      </c>
      <c r="S106" s="97">
        <f>35.4608824150306%/50000</f>
        <v>7.0921764830061206E-6</v>
      </c>
      <c r="T106" s="97">
        <v>3.495927026675364E-3</v>
      </c>
      <c r="U106" s="97">
        <f>R106/'סכום נכסי הקרן'!$C$42</f>
        <v>1.2982624173033721E-3</v>
      </c>
    </row>
    <row r="107" spans="2:21" s="127" customFormat="1">
      <c r="B107" s="89" t="s">
        <v>523</v>
      </c>
      <c r="C107" s="86" t="s">
        <v>524</v>
      </c>
      <c r="D107" s="99" t="s">
        <v>113</v>
      </c>
      <c r="E107" s="99" t="s">
        <v>301</v>
      </c>
      <c r="F107" s="86" t="s">
        <v>309</v>
      </c>
      <c r="G107" s="99" t="s">
        <v>303</v>
      </c>
      <c r="H107" s="86" t="s">
        <v>468</v>
      </c>
      <c r="I107" s="86" t="s">
        <v>153</v>
      </c>
      <c r="J107" s="86"/>
      <c r="K107" s="96">
        <v>3.9000000002531872</v>
      </c>
      <c r="L107" s="99" t="s">
        <v>157</v>
      </c>
      <c r="M107" s="100">
        <v>1.06E-2</v>
      </c>
      <c r="N107" s="100">
        <v>2.4600000001012749E-2</v>
      </c>
      <c r="O107" s="96">
        <f>5763.432/50000</f>
        <v>0.11526863999999999</v>
      </c>
      <c r="P107" s="98">
        <v>4797066</v>
      </c>
      <c r="Q107" s="86"/>
      <c r="R107" s="96">
        <v>5.5295130639999996</v>
      </c>
      <c r="S107" s="97">
        <f>42.4437145592459%/50000</f>
        <v>8.4887429118491794E-6</v>
      </c>
      <c r="T107" s="97">
        <v>3.934933855832233E-3</v>
      </c>
      <c r="U107" s="97">
        <f>R107/'סכום נכסי הקרן'!$C$42</f>
        <v>1.461293871588591E-3</v>
      </c>
    </row>
    <row r="108" spans="2:21" s="127" customFormat="1">
      <c r="B108" s="89" t="s">
        <v>525</v>
      </c>
      <c r="C108" s="86" t="s">
        <v>526</v>
      </c>
      <c r="D108" s="99" t="s">
        <v>113</v>
      </c>
      <c r="E108" s="99" t="s">
        <v>301</v>
      </c>
      <c r="F108" s="86" t="s">
        <v>439</v>
      </c>
      <c r="G108" s="99" t="s">
        <v>352</v>
      </c>
      <c r="H108" s="86" t="s">
        <v>468</v>
      </c>
      <c r="I108" s="86" t="s">
        <v>353</v>
      </c>
      <c r="J108" s="86"/>
      <c r="K108" s="96">
        <v>2.6400000002280426</v>
      </c>
      <c r="L108" s="99" t="s">
        <v>157</v>
      </c>
      <c r="M108" s="100">
        <v>4.9000000000000002E-2</v>
      </c>
      <c r="N108" s="100">
        <v>1.0500000000292364E-2</v>
      </c>
      <c r="O108" s="96">
        <v>5930.489654</v>
      </c>
      <c r="P108" s="98">
        <v>115.35</v>
      </c>
      <c r="Q108" s="86"/>
      <c r="R108" s="96">
        <v>6.8408195960000002</v>
      </c>
      <c r="S108" s="97">
        <v>8.9178514794739916E-6</v>
      </c>
      <c r="T108" s="97">
        <v>4.868090972637764E-3</v>
      </c>
      <c r="U108" s="97">
        <f>R108/'סכום נכסי הקרן'!$C$42</f>
        <v>1.807835090825629E-3</v>
      </c>
    </row>
    <row r="109" spans="2:21" s="127" customFormat="1">
      <c r="B109" s="89" t="s">
        <v>527</v>
      </c>
      <c r="C109" s="86" t="s">
        <v>528</v>
      </c>
      <c r="D109" s="99" t="s">
        <v>113</v>
      </c>
      <c r="E109" s="99" t="s">
        <v>301</v>
      </c>
      <c r="F109" s="86" t="s">
        <v>439</v>
      </c>
      <c r="G109" s="99" t="s">
        <v>352</v>
      </c>
      <c r="H109" s="86" t="s">
        <v>468</v>
      </c>
      <c r="I109" s="86" t="s">
        <v>353</v>
      </c>
      <c r="J109" s="86"/>
      <c r="K109" s="96">
        <v>5.7100000010289911</v>
      </c>
      <c r="L109" s="99" t="s">
        <v>157</v>
      </c>
      <c r="M109" s="100">
        <v>2.3E-2</v>
      </c>
      <c r="N109" s="100">
        <v>2.4600000004307409E-2</v>
      </c>
      <c r="O109" s="96">
        <v>1618.6017409999999</v>
      </c>
      <c r="P109" s="98">
        <v>101</v>
      </c>
      <c r="Q109" s="96">
        <v>3.6910966000000003E-2</v>
      </c>
      <c r="R109" s="96">
        <v>1.671539968</v>
      </c>
      <c r="S109" s="97">
        <v>1.1724555947813437E-6</v>
      </c>
      <c r="T109" s="97">
        <v>1.1895078527406349E-3</v>
      </c>
      <c r="U109" s="97">
        <f>R109/'סכום נכסי הקרן'!$C$42</f>
        <v>4.4174072528310959E-4</v>
      </c>
    </row>
    <row r="110" spans="2:21" s="127" customFormat="1">
      <c r="B110" s="89" t="s">
        <v>529</v>
      </c>
      <c r="C110" s="86" t="s">
        <v>530</v>
      </c>
      <c r="D110" s="99" t="s">
        <v>113</v>
      </c>
      <c r="E110" s="99" t="s">
        <v>301</v>
      </c>
      <c r="F110" s="86" t="s">
        <v>439</v>
      </c>
      <c r="G110" s="99" t="s">
        <v>352</v>
      </c>
      <c r="H110" s="86" t="s">
        <v>468</v>
      </c>
      <c r="I110" s="86" t="s">
        <v>353</v>
      </c>
      <c r="J110" s="86"/>
      <c r="K110" s="96">
        <v>2.3100000000288978</v>
      </c>
      <c r="L110" s="99" t="s">
        <v>157</v>
      </c>
      <c r="M110" s="100">
        <v>5.8499999999999996E-2</v>
      </c>
      <c r="N110" s="100">
        <v>9.5999999995240361E-3</v>
      </c>
      <c r="O110" s="96">
        <v>4829.0843180000002</v>
      </c>
      <c r="P110" s="98">
        <v>121.82</v>
      </c>
      <c r="Q110" s="86"/>
      <c r="R110" s="96">
        <v>5.8827904930000008</v>
      </c>
      <c r="S110" s="97">
        <v>4.5549787856864211E-6</v>
      </c>
      <c r="T110" s="97">
        <v>4.1863345306807831E-3</v>
      </c>
      <c r="U110" s="97">
        <f>R110/'סכום נכסי הקרן'!$C$42</f>
        <v>1.5546551017716389E-3</v>
      </c>
    </row>
    <row r="111" spans="2:21" s="127" customFormat="1">
      <c r="B111" s="89" t="s">
        <v>531</v>
      </c>
      <c r="C111" s="86" t="s">
        <v>532</v>
      </c>
      <c r="D111" s="99" t="s">
        <v>113</v>
      </c>
      <c r="E111" s="99" t="s">
        <v>301</v>
      </c>
      <c r="F111" s="86" t="s">
        <v>439</v>
      </c>
      <c r="G111" s="99" t="s">
        <v>352</v>
      </c>
      <c r="H111" s="86" t="s">
        <v>468</v>
      </c>
      <c r="I111" s="86" t="s">
        <v>353</v>
      </c>
      <c r="J111" s="86"/>
      <c r="K111" s="96">
        <v>7.0900000007366266</v>
      </c>
      <c r="L111" s="99" t="s">
        <v>157</v>
      </c>
      <c r="M111" s="100">
        <v>2.2499999999999999E-2</v>
      </c>
      <c r="N111" s="100">
        <v>3.3200000002078449E-2</v>
      </c>
      <c r="O111" s="96">
        <v>3374.3335300000003</v>
      </c>
      <c r="P111" s="98">
        <v>94.36</v>
      </c>
      <c r="Q111" s="96">
        <v>9.1365421000000002E-2</v>
      </c>
      <c r="R111" s="96">
        <v>3.2716653510000007</v>
      </c>
      <c r="S111" s="97">
        <v>1.8496155645646064E-5</v>
      </c>
      <c r="T111" s="97">
        <v>2.3281953773503466E-3</v>
      </c>
      <c r="U111" s="97">
        <f>R111/'סכום נכסי הקרן'!$C$42</f>
        <v>8.6460859608614485E-4</v>
      </c>
    </row>
    <row r="112" spans="2:21" s="127" customFormat="1">
      <c r="B112" s="89" t="s">
        <v>533</v>
      </c>
      <c r="C112" s="86" t="s">
        <v>534</v>
      </c>
      <c r="D112" s="99" t="s">
        <v>113</v>
      </c>
      <c r="E112" s="99" t="s">
        <v>301</v>
      </c>
      <c r="F112" s="86" t="s">
        <v>535</v>
      </c>
      <c r="G112" s="99" t="s">
        <v>416</v>
      </c>
      <c r="H112" s="86" t="s">
        <v>468</v>
      </c>
      <c r="I112" s="86" t="s">
        <v>153</v>
      </c>
      <c r="J112" s="86"/>
      <c r="K112" s="96">
        <v>1.939999999857823</v>
      </c>
      <c r="L112" s="99" t="s">
        <v>157</v>
      </c>
      <c r="M112" s="100">
        <v>4.0500000000000001E-2</v>
      </c>
      <c r="N112" s="100">
        <v>8.099999998459749E-3</v>
      </c>
      <c r="O112" s="96">
        <v>1288.5765100000001</v>
      </c>
      <c r="P112" s="98">
        <v>131</v>
      </c>
      <c r="Q112" s="86"/>
      <c r="R112" s="96">
        <v>1.6880353459999999</v>
      </c>
      <c r="S112" s="97">
        <v>8.8589480030909948E-6</v>
      </c>
      <c r="T112" s="97">
        <v>1.2012463585739127E-3</v>
      </c>
      <c r="U112" s="97">
        <f>R112/'סכום נכסי הקרן'!$C$42</f>
        <v>4.4609998703038178E-4</v>
      </c>
    </row>
    <row r="113" spans="2:21" s="127" customFormat="1">
      <c r="B113" s="89" t="s">
        <v>536</v>
      </c>
      <c r="C113" s="86" t="s">
        <v>537</v>
      </c>
      <c r="D113" s="99" t="s">
        <v>113</v>
      </c>
      <c r="E113" s="99" t="s">
        <v>301</v>
      </c>
      <c r="F113" s="86" t="s">
        <v>535</v>
      </c>
      <c r="G113" s="99" t="s">
        <v>416</v>
      </c>
      <c r="H113" s="86" t="s">
        <v>468</v>
      </c>
      <c r="I113" s="86" t="s">
        <v>153</v>
      </c>
      <c r="J113" s="86"/>
      <c r="K113" s="96">
        <v>0.53000000048381701</v>
      </c>
      <c r="L113" s="99" t="s">
        <v>157</v>
      </c>
      <c r="M113" s="100">
        <v>4.2800000000000005E-2</v>
      </c>
      <c r="N113" s="100">
        <v>1.3999999903236606E-3</v>
      </c>
      <c r="O113" s="96">
        <v>328.28737000000001</v>
      </c>
      <c r="P113" s="98">
        <v>125.92</v>
      </c>
      <c r="Q113" s="86"/>
      <c r="R113" s="96">
        <v>0.41337945999999992</v>
      </c>
      <c r="S113" s="97">
        <v>4.589611566075977E-6</v>
      </c>
      <c r="T113" s="97">
        <v>2.9417071876541753E-4</v>
      </c>
      <c r="U113" s="97">
        <f>R113/'סכום נכסי הקרן'!$C$42</f>
        <v>1.0924449667573857E-4</v>
      </c>
    </row>
    <row r="114" spans="2:21" s="127" customFormat="1">
      <c r="B114" s="89" t="s">
        <v>538</v>
      </c>
      <c r="C114" s="86" t="s">
        <v>539</v>
      </c>
      <c r="D114" s="99" t="s">
        <v>113</v>
      </c>
      <c r="E114" s="99" t="s">
        <v>301</v>
      </c>
      <c r="F114" s="86" t="s">
        <v>540</v>
      </c>
      <c r="G114" s="99" t="s">
        <v>352</v>
      </c>
      <c r="H114" s="86" t="s">
        <v>468</v>
      </c>
      <c r="I114" s="86" t="s">
        <v>153</v>
      </c>
      <c r="J114" s="86"/>
      <c r="K114" s="96">
        <v>6.649999999126968</v>
      </c>
      <c r="L114" s="99" t="s">
        <v>157</v>
      </c>
      <c r="M114" s="100">
        <v>1.9599999999999999E-2</v>
      </c>
      <c r="N114" s="100">
        <v>2.2999999997505623E-2</v>
      </c>
      <c r="O114" s="96">
        <v>4044.6105940000002</v>
      </c>
      <c r="P114" s="98">
        <v>99.12</v>
      </c>
      <c r="Q114" s="86"/>
      <c r="R114" s="96">
        <v>4.0090182099999998</v>
      </c>
      <c r="S114" s="97">
        <v>6.2795483040792582E-6</v>
      </c>
      <c r="T114" s="97">
        <v>2.8529133217682075E-3</v>
      </c>
      <c r="U114" s="97">
        <f>R114/'סכום נכסי הקרן'!$C$42</f>
        <v>1.0594700968338398E-3</v>
      </c>
    </row>
    <row r="115" spans="2:21" s="127" customFormat="1">
      <c r="B115" s="89" t="s">
        <v>541</v>
      </c>
      <c r="C115" s="86" t="s">
        <v>542</v>
      </c>
      <c r="D115" s="99" t="s">
        <v>113</v>
      </c>
      <c r="E115" s="99" t="s">
        <v>301</v>
      </c>
      <c r="F115" s="86" t="s">
        <v>540</v>
      </c>
      <c r="G115" s="99" t="s">
        <v>352</v>
      </c>
      <c r="H115" s="86" t="s">
        <v>468</v>
      </c>
      <c r="I115" s="86" t="s">
        <v>153</v>
      </c>
      <c r="J115" s="86"/>
      <c r="K115" s="96">
        <v>3.8400000001798156</v>
      </c>
      <c r="L115" s="99" t="s">
        <v>157</v>
      </c>
      <c r="M115" s="100">
        <v>2.75E-2</v>
      </c>
      <c r="N115" s="100">
        <v>1.3499999998876151E-2</v>
      </c>
      <c r="O115" s="96">
        <v>1664.7310850000001</v>
      </c>
      <c r="P115" s="98">
        <v>106.9</v>
      </c>
      <c r="Q115" s="86"/>
      <c r="R115" s="96">
        <v>1.7795976519999999</v>
      </c>
      <c r="S115" s="97">
        <v>3.5787123183940869E-6</v>
      </c>
      <c r="T115" s="97">
        <v>1.2664042872427418E-3</v>
      </c>
      <c r="U115" s="97">
        <f>R115/'סכום נכסי הקרן'!$C$42</f>
        <v>4.7029731418698497E-4</v>
      </c>
    </row>
    <row r="116" spans="2:21" s="127" customFormat="1">
      <c r="B116" s="89" t="s">
        <v>543</v>
      </c>
      <c r="C116" s="86" t="s">
        <v>544</v>
      </c>
      <c r="D116" s="99" t="s">
        <v>113</v>
      </c>
      <c r="E116" s="99" t="s">
        <v>301</v>
      </c>
      <c r="F116" s="86" t="s">
        <v>326</v>
      </c>
      <c r="G116" s="99" t="s">
        <v>303</v>
      </c>
      <c r="H116" s="86" t="s">
        <v>468</v>
      </c>
      <c r="I116" s="86" t="s">
        <v>153</v>
      </c>
      <c r="J116" s="86"/>
      <c r="K116" s="96">
        <v>4.1899999999009596</v>
      </c>
      <c r="L116" s="99" t="s">
        <v>157</v>
      </c>
      <c r="M116" s="100">
        <v>1.4199999999999999E-2</v>
      </c>
      <c r="N116" s="100">
        <v>2.5000000000000001E-2</v>
      </c>
      <c r="O116" s="96">
        <f>9937.288/50000</f>
        <v>0.19874576000000002</v>
      </c>
      <c r="P116" s="98">
        <v>4877094</v>
      </c>
      <c r="Q116" s="86"/>
      <c r="R116" s="96">
        <v>9.6930179840000008</v>
      </c>
      <c r="S116" s="97">
        <f>46.8894823762563%/50000</f>
        <v>9.3778964752512601E-6</v>
      </c>
      <c r="T116" s="97">
        <v>6.8977836183718453E-3</v>
      </c>
      <c r="U116" s="97">
        <f>R116/'סכום נכסי הקרן'!$C$42</f>
        <v>2.5615904354100287E-3</v>
      </c>
    </row>
    <row r="117" spans="2:21" s="127" customFormat="1">
      <c r="B117" s="89" t="s">
        <v>545</v>
      </c>
      <c r="C117" s="86" t="s">
        <v>546</v>
      </c>
      <c r="D117" s="99" t="s">
        <v>113</v>
      </c>
      <c r="E117" s="99" t="s">
        <v>301</v>
      </c>
      <c r="F117" s="86" t="s">
        <v>326</v>
      </c>
      <c r="G117" s="99" t="s">
        <v>303</v>
      </c>
      <c r="H117" s="86" t="s">
        <v>468</v>
      </c>
      <c r="I117" s="86" t="s">
        <v>153</v>
      </c>
      <c r="J117" s="86"/>
      <c r="K117" s="96">
        <v>4.8400000003231094</v>
      </c>
      <c r="L117" s="99" t="s">
        <v>157</v>
      </c>
      <c r="M117" s="100">
        <v>1.5900000000000001E-2</v>
      </c>
      <c r="N117" s="100">
        <v>2.2500000001495876E-2</v>
      </c>
      <c r="O117" s="96">
        <f>6877.598/50000</f>
        <v>0.13755196</v>
      </c>
      <c r="P117" s="98">
        <v>4860000</v>
      </c>
      <c r="Q117" s="86"/>
      <c r="R117" s="96">
        <v>6.6850252760000002</v>
      </c>
      <c r="S117" s="97">
        <f>45.9425384101536%/50000</f>
        <v>9.1885076820307218E-6</v>
      </c>
      <c r="T117" s="97">
        <v>4.7572240052902101E-3</v>
      </c>
      <c r="U117" s="97">
        <f>R117/'סכום נכסי הקרן'!$C$42</f>
        <v>1.7666630595076264E-3</v>
      </c>
    </row>
    <row r="118" spans="2:21" s="127" customFormat="1">
      <c r="B118" s="89" t="s">
        <v>547</v>
      </c>
      <c r="C118" s="86" t="s">
        <v>548</v>
      </c>
      <c r="D118" s="99" t="s">
        <v>113</v>
      </c>
      <c r="E118" s="99" t="s">
        <v>301</v>
      </c>
      <c r="F118" s="86" t="s">
        <v>549</v>
      </c>
      <c r="G118" s="99" t="s">
        <v>550</v>
      </c>
      <c r="H118" s="86" t="s">
        <v>468</v>
      </c>
      <c r="I118" s="86" t="s">
        <v>353</v>
      </c>
      <c r="J118" s="86"/>
      <c r="K118" s="96">
        <v>5.129999999886496</v>
      </c>
      <c r="L118" s="99" t="s">
        <v>157</v>
      </c>
      <c r="M118" s="100">
        <v>1.9400000000000001E-2</v>
      </c>
      <c r="N118" s="100">
        <v>1.4399999999432483E-2</v>
      </c>
      <c r="O118" s="96">
        <v>6783.6815749999996</v>
      </c>
      <c r="P118" s="98">
        <v>103.9</v>
      </c>
      <c r="Q118" s="86"/>
      <c r="R118" s="96">
        <v>7.0482450600000002</v>
      </c>
      <c r="S118" s="97">
        <v>1.1264491639643694E-5</v>
      </c>
      <c r="T118" s="97">
        <v>5.0156998979460762E-3</v>
      </c>
      <c r="U118" s="97">
        <f>R118/'סכום נכסי הקרן'!$C$42</f>
        <v>1.8626517728456101E-3</v>
      </c>
    </row>
    <row r="119" spans="2:21" s="127" customFormat="1">
      <c r="B119" s="89" t="s">
        <v>551</v>
      </c>
      <c r="C119" s="86" t="s">
        <v>552</v>
      </c>
      <c r="D119" s="99" t="s">
        <v>113</v>
      </c>
      <c r="E119" s="99" t="s">
        <v>301</v>
      </c>
      <c r="F119" s="86" t="s">
        <v>549</v>
      </c>
      <c r="G119" s="99" t="s">
        <v>550</v>
      </c>
      <c r="H119" s="86" t="s">
        <v>468</v>
      </c>
      <c r="I119" s="86" t="s">
        <v>353</v>
      </c>
      <c r="J119" s="86"/>
      <c r="K119" s="96">
        <v>6.580000000049524</v>
      </c>
      <c r="L119" s="99" t="s">
        <v>157</v>
      </c>
      <c r="M119" s="100">
        <v>1.23E-2</v>
      </c>
      <c r="N119" s="100">
        <v>1.7600000000129193E-2</v>
      </c>
      <c r="O119" s="96">
        <v>9518.7492810000003</v>
      </c>
      <c r="P119" s="98">
        <v>97.58</v>
      </c>
      <c r="Q119" s="86"/>
      <c r="R119" s="96">
        <v>9.288395263</v>
      </c>
      <c r="S119" s="97">
        <v>8.9835031781430596E-6</v>
      </c>
      <c r="T119" s="97">
        <v>6.6098444046881529E-3</v>
      </c>
      <c r="U119" s="97">
        <f>R119/'סכום נכסי הקרן'!$C$42</f>
        <v>2.4546600971217815E-3</v>
      </c>
    </row>
    <row r="120" spans="2:21" s="127" customFormat="1">
      <c r="B120" s="89" t="s">
        <v>553</v>
      </c>
      <c r="C120" s="86" t="s">
        <v>554</v>
      </c>
      <c r="D120" s="99" t="s">
        <v>113</v>
      </c>
      <c r="E120" s="99" t="s">
        <v>301</v>
      </c>
      <c r="F120" s="86" t="s">
        <v>555</v>
      </c>
      <c r="G120" s="99" t="s">
        <v>416</v>
      </c>
      <c r="H120" s="86" t="s">
        <v>468</v>
      </c>
      <c r="I120" s="86" t="s">
        <v>153</v>
      </c>
      <c r="J120" s="86"/>
      <c r="K120" s="96">
        <v>0.74000000007655597</v>
      </c>
      <c r="L120" s="99" t="s">
        <v>157</v>
      </c>
      <c r="M120" s="100">
        <v>3.6000000000000004E-2</v>
      </c>
      <c r="N120" s="100">
        <v>-2.7999999998298756E-3</v>
      </c>
      <c r="O120" s="96">
        <v>6355.2262099999989</v>
      </c>
      <c r="P120" s="98">
        <v>110.99</v>
      </c>
      <c r="Q120" s="86"/>
      <c r="R120" s="96">
        <v>7.0536652289999999</v>
      </c>
      <c r="S120" s="97">
        <v>1.5361474189774527E-5</v>
      </c>
      <c r="T120" s="97">
        <v>5.0195570199486061E-3</v>
      </c>
      <c r="U120" s="97">
        <f>R120/'סכום נכסי הקרן'!$C$42</f>
        <v>1.8640841701744527E-3</v>
      </c>
    </row>
    <row r="121" spans="2:21" s="127" customFormat="1">
      <c r="B121" s="89" t="s">
        <v>556</v>
      </c>
      <c r="C121" s="86" t="s">
        <v>557</v>
      </c>
      <c r="D121" s="99" t="s">
        <v>113</v>
      </c>
      <c r="E121" s="99" t="s">
        <v>301</v>
      </c>
      <c r="F121" s="86" t="s">
        <v>555</v>
      </c>
      <c r="G121" s="99" t="s">
        <v>416</v>
      </c>
      <c r="H121" s="86" t="s">
        <v>468</v>
      </c>
      <c r="I121" s="86" t="s">
        <v>153</v>
      </c>
      <c r="J121" s="86"/>
      <c r="K121" s="96">
        <v>7.2000000015525618</v>
      </c>
      <c r="L121" s="99" t="s">
        <v>157</v>
      </c>
      <c r="M121" s="100">
        <v>2.2499999999999999E-2</v>
      </c>
      <c r="N121" s="100">
        <v>2.3300000005597395E-2</v>
      </c>
      <c r="O121" s="96">
        <v>2411.158512</v>
      </c>
      <c r="P121" s="98">
        <v>101.51</v>
      </c>
      <c r="Q121" s="86"/>
      <c r="R121" s="96">
        <v>2.4475670110000003</v>
      </c>
      <c r="S121" s="97">
        <v>5.8935796115692185E-6</v>
      </c>
      <c r="T121" s="97">
        <v>1.741747272233591E-3</v>
      </c>
      <c r="U121" s="97">
        <f>R121/'סכום נכסי הקרן'!$C$42</f>
        <v>6.4682271876023299E-4</v>
      </c>
    </row>
    <row r="122" spans="2:21" s="127" customFormat="1">
      <c r="B122" s="89" t="s">
        <v>558</v>
      </c>
      <c r="C122" s="86" t="s">
        <v>559</v>
      </c>
      <c r="D122" s="99" t="s">
        <v>113</v>
      </c>
      <c r="E122" s="99" t="s">
        <v>301</v>
      </c>
      <c r="F122" s="86" t="s">
        <v>560</v>
      </c>
      <c r="G122" s="99" t="s">
        <v>561</v>
      </c>
      <c r="H122" s="86" t="s">
        <v>468</v>
      </c>
      <c r="I122" s="86" t="s">
        <v>353</v>
      </c>
      <c r="J122" s="86"/>
      <c r="K122" s="96">
        <v>3.6800000000647501</v>
      </c>
      <c r="L122" s="99" t="s">
        <v>157</v>
      </c>
      <c r="M122" s="100">
        <v>1.8000000000000002E-2</v>
      </c>
      <c r="N122" s="100">
        <v>1.7700000000971251E-2</v>
      </c>
      <c r="O122" s="96">
        <v>4893.2156480000003</v>
      </c>
      <c r="P122" s="98">
        <v>101</v>
      </c>
      <c r="Q122" s="86"/>
      <c r="R122" s="96">
        <v>4.9420751760000003</v>
      </c>
      <c r="S122" s="97">
        <v>5.8600635970553638E-6</v>
      </c>
      <c r="T122" s="97">
        <v>3.5168989932800429E-3</v>
      </c>
      <c r="U122" s="97">
        <f>R122/'סכום נכסי הקרן'!$C$42</f>
        <v>1.3060506565463659E-3</v>
      </c>
    </row>
    <row r="123" spans="2:21" s="127" customFormat="1">
      <c r="B123" s="89" t="s">
        <v>562</v>
      </c>
      <c r="C123" s="86" t="s">
        <v>563</v>
      </c>
      <c r="D123" s="99" t="s">
        <v>113</v>
      </c>
      <c r="E123" s="99" t="s">
        <v>301</v>
      </c>
      <c r="F123" s="86" t="s">
        <v>564</v>
      </c>
      <c r="G123" s="99" t="s">
        <v>303</v>
      </c>
      <c r="H123" s="86" t="s">
        <v>565</v>
      </c>
      <c r="I123" s="86" t="s">
        <v>153</v>
      </c>
      <c r="J123" s="86"/>
      <c r="K123" s="96">
        <v>1.4799999966091428</v>
      </c>
      <c r="L123" s="99" t="s">
        <v>157</v>
      </c>
      <c r="M123" s="100">
        <v>4.1500000000000002E-2</v>
      </c>
      <c r="N123" s="100">
        <v>6.6999999978022227E-3</v>
      </c>
      <c r="O123" s="96">
        <v>285.65339</v>
      </c>
      <c r="P123" s="98">
        <v>111.5</v>
      </c>
      <c r="Q123" s="86"/>
      <c r="R123" s="96">
        <v>0.31850352099999996</v>
      </c>
      <c r="S123" s="97">
        <v>9.4934575184034298E-7</v>
      </c>
      <c r="T123" s="97">
        <v>2.2665472953563361E-4</v>
      </c>
      <c r="U123" s="97">
        <f>R123/'סכום נכסי הקרן'!$C$42</f>
        <v>8.4171470060693228E-5</v>
      </c>
    </row>
    <row r="124" spans="2:21" s="127" customFormat="1">
      <c r="B124" s="89" t="s">
        <v>566</v>
      </c>
      <c r="C124" s="86" t="s">
        <v>567</v>
      </c>
      <c r="D124" s="99" t="s">
        <v>113</v>
      </c>
      <c r="E124" s="99" t="s">
        <v>301</v>
      </c>
      <c r="F124" s="86" t="s">
        <v>568</v>
      </c>
      <c r="G124" s="99" t="s">
        <v>561</v>
      </c>
      <c r="H124" s="86" t="s">
        <v>565</v>
      </c>
      <c r="I124" s="86" t="s">
        <v>353</v>
      </c>
      <c r="J124" s="86"/>
      <c r="K124" s="96">
        <v>2.250000000490894</v>
      </c>
      <c r="L124" s="99" t="s">
        <v>157</v>
      </c>
      <c r="M124" s="100">
        <v>2.8500000000000001E-2</v>
      </c>
      <c r="N124" s="100">
        <v>2.5500000003927149E-2</v>
      </c>
      <c r="O124" s="96">
        <v>1985.4774359999999</v>
      </c>
      <c r="P124" s="98">
        <v>102.6</v>
      </c>
      <c r="Q124" s="86"/>
      <c r="R124" s="96">
        <v>2.037099864</v>
      </c>
      <c r="S124" s="97">
        <v>6.8081286585320685E-6</v>
      </c>
      <c r="T124" s="97">
        <v>1.4496490251107649E-3</v>
      </c>
      <c r="U124" s="97">
        <f>R124/'סכום נכסי הקרן'!$C$42</f>
        <v>5.3834786402037369E-4</v>
      </c>
    </row>
    <row r="125" spans="2:21" s="127" customFormat="1">
      <c r="B125" s="89" t="s">
        <v>569</v>
      </c>
      <c r="C125" s="86" t="s">
        <v>570</v>
      </c>
      <c r="D125" s="99" t="s">
        <v>113</v>
      </c>
      <c r="E125" s="99" t="s">
        <v>301</v>
      </c>
      <c r="F125" s="86" t="s">
        <v>337</v>
      </c>
      <c r="G125" s="99" t="s">
        <v>303</v>
      </c>
      <c r="H125" s="86" t="s">
        <v>565</v>
      </c>
      <c r="I125" s="86" t="s">
        <v>153</v>
      </c>
      <c r="J125" s="86"/>
      <c r="K125" s="96">
        <v>2.4099999999869528</v>
      </c>
      <c r="L125" s="99" t="s">
        <v>157</v>
      </c>
      <c r="M125" s="100">
        <v>2.7999999999999997E-2</v>
      </c>
      <c r="N125" s="100">
        <v>1.8700000000272797E-2</v>
      </c>
      <c r="O125" s="96">
        <f>8003.954/50000</f>
        <v>0.16007907999999998</v>
      </c>
      <c r="P125" s="98">
        <v>5266854</v>
      </c>
      <c r="Q125" s="86"/>
      <c r="R125" s="96">
        <v>8.4311314710000005</v>
      </c>
      <c r="S125" s="97">
        <f>45.2533159947984%/50000</f>
        <v>9.0506631989596791E-6</v>
      </c>
      <c r="T125" s="97">
        <v>5.999794970049559E-3</v>
      </c>
      <c r="U125" s="97">
        <f>R125/'סכום נכסי הקרן'!$C$42</f>
        <v>2.2281095290907164E-3</v>
      </c>
    </row>
    <row r="126" spans="2:21" s="127" customFormat="1">
      <c r="B126" s="89" t="s">
        <v>571</v>
      </c>
      <c r="C126" s="86" t="s">
        <v>572</v>
      </c>
      <c r="D126" s="99" t="s">
        <v>113</v>
      </c>
      <c r="E126" s="99" t="s">
        <v>301</v>
      </c>
      <c r="F126" s="86" t="s">
        <v>337</v>
      </c>
      <c r="G126" s="99" t="s">
        <v>303</v>
      </c>
      <c r="H126" s="86" t="s">
        <v>565</v>
      </c>
      <c r="I126" s="86" t="s">
        <v>153</v>
      </c>
      <c r="J126" s="86"/>
      <c r="K126" s="96">
        <v>3.6599999990760903</v>
      </c>
      <c r="L126" s="99" t="s">
        <v>157</v>
      </c>
      <c r="M126" s="100">
        <v>1.49E-2</v>
      </c>
      <c r="N126" s="100">
        <v>2.3999999995702744E-2</v>
      </c>
      <c r="O126" s="96">
        <f>945.944/50000</f>
        <v>1.8918879999999999E-2</v>
      </c>
      <c r="P126" s="98">
        <v>4920095</v>
      </c>
      <c r="Q126" s="86"/>
      <c r="R126" s="96">
        <v>0.93082687099999994</v>
      </c>
      <c r="S126" s="97">
        <f>15.6406084656085%/50000</f>
        <v>3.1281216931217E-6</v>
      </c>
      <c r="T126" s="97">
        <v>6.6239868252823849E-4</v>
      </c>
      <c r="U126" s="97">
        <f>R126/'סכום נכסי הקרן'!$C$42</f>
        <v>2.4599120869393858E-4</v>
      </c>
    </row>
    <row r="127" spans="2:21" s="127" customFormat="1">
      <c r="B127" s="89" t="s">
        <v>573</v>
      </c>
      <c r="C127" s="86" t="s">
        <v>574</v>
      </c>
      <c r="D127" s="99" t="s">
        <v>113</v>
      </c>
      <c r="E127" s="99" t="s">
        <v>301</v>
      </c>
      <c r="F127" s="86" t="s">
        <v>337</v>
      </c>
      <c r="G127" s="99" t="s">
        <v>303</v>
      </c>
      <c r="H127" s="86" t="s">
        <v>565</v>
      </c>
      <c r="I127" s="86" t="s">
        <v>153</v>
      </c>
      <c r="J127" s="86"/>
      <c r="K127" s="96">
        <v>5.219999999779116</v>
      </c>
      <c r="L127" s="99" t="s">
        <v>157</v>
      </c>
      <c r="M127" s="100">
        <v>2.2000000000000002E-2</v>
      </c>
      <c r="N127" s="100">
        <v>1.6899999999526676E-2</v>
      </c>
      <c r="O127" s="96">
        <f>1828.5/50000</f>
        <v>3.6569999999999998E-2</v>
      </c>
      <c r="P127" s="98">
        <v>5199480</v>
      </c>
      <c r="Q127" s="86"/>
      <c r="R127" s="96">
        <v>1.9014497610000001</v>
      </c>
      <c r="S127" s="97">
        <f>36.3230035756853%/50000</f>
        <v>7.2646007151370593E-6</v>
      </c>
      <c r="T127" s="97">
        <v>1.3531171647708418E-3</v>
      </c>
      <c r="U127" s="97">
        <f>R127/'סכום נכסי הקרן'!$C$42</f>
        <v>5.0249937937082902E-4</v>
      </c>
    </row>
    <row r="128" spans="2:21" s="127" customFormat="1">
      <c r="B128" s="89" t="s">
        <v>575</v>
      </c>
      <c r="C128" s="86" t="s">
        <v>576</v>
      </c>
      <c r="D128" s="99" t="s">
        <v>113</v>
      </c>
      <c r="E128" s="99" t="s">
        <v>301</v>
      </c>
      <c r="F128" s="86" t="s">
        <v>577</v>
      </c>
      <c r="G128" s="99" t="s">
        <v>352</v>
      </c>
      <c r="H128" s="86" t="s">
        <v>565</v>
      </c>
      <c r="I128" s="86" t="s">
        <v>153</v>
      </c>
      <c r="J128" s="86"/>
      <c r="K128" s="96">
        <v>5.4200000023534649</v>
      </c>
      <c r="L128" s="99" t="s">
        <v>157</v>
      </c>
      <c r="M128" s="100">
        <v>2.5000000000000001E-2</v>
      </c>
      <c r="N128" s="100">
        <v>2.5500000005830657E-2</v>
      </c>
      <c r="O128" s="96">
        <v>931.276297</v>
      </c>
      <c r="P128" s="98">
        <v>101.29</v>
      </c>
      <c r="Q128" s="86"/>
      <c r="R128" s="96">
        <v>0.94328975900000001</v>
      </c>
      <c r="S128" s="97">
        <v>3.8949899743593303E-6</v>
      </c>
      <c r="T128" s="97">
        <v>6.7126757195214192E-4</v>
      </c>
      <c r="U128" s="97">
        <f>R128/'סכום נכסי הקרן'!$C$42</f>
        <v>2.4928479741430246E-4</v>
      </c>
    </row>
    <row r="129" spans="2:21" s="127" customFormat="1">
      <c r="B129" s="89" t="s">
        <v>578</v>
      </c>
      <c r="C129" s="86" t="s">
        <v>579</v>
      </c>
      <c r="D129" s="99" t="s">
        <v>113</v>
      </c>
      <c r="E129" s="99" t="s">
        <v>301</v>
      </c>
      <c r="F129" s="86" t="s">
        <v>577</v>
      </c>
      <c r="G129" s="99" t="s">
        <v>352</v>
      </c>
      <c r="H129" s="86" t="s">
        <v>565</v>
      </c>
      <c r="I129" s="86" t="s">
        <v>153</v>
      </c>
      <c r="J129" s="86"/>
      <c r="K129" s="96">
        <v>7.3100000000363092</v>
      </c>
      <c r="L129" s="99" t="s">
        <v>157</v>
      </c>
      <c r="M129" s="100">
        <v>1.9E-2</v>
      </c>
      <c r="N129" s="100">
        <v>3.1799999999273798E-2</v>
      </c>
      <c r="O129" s="96">
        <v>4490.330062</v>
      </c>
      <c r="P129" s="98">
        <v>92</v>
      </c>
      <c r="Q129" s="86"/>
      <c r="R129" s="96">
        <v>4.1311036350000006</v>
      </c>
      <c r="S129" s="97">
        <v>1.8124703575914727E-5</v>
      </c>
      <c r="T129" s="97">
        <v>2.9397922325467732E-3</v>
      </c>
      <c r="U129" s="97">
        <f>R129/'סכום נכסי הקרן'!$C$42</f>
        <v>1.0917338208359195E-3</v>
      </c>
    </row>
    <row r="130" spans="2:21" s="127" customFormat="1">
      <c r="B130" s="89" t="s">
        <v>580</v>
      </c>
      <c r="C130" s="86" t="s">
        <v>581</v>
      </c>
      <c r="D130" s="99" t="s">
        <v>113</v>
      </c>
      <c r="E130" s="99" t="s">
        <v>301</v>
      </c>
      <c r="F130" s="86" t="s">
        <v>582</v>
      </c>
      <c r="G130" s="99" t="s">
        <v>352</v>
      </c>
      <c r="H130" s="86" t="s">
        <v>565</v>
      </c>
      <c r="I130" s="86" t="s">
        <v>153</v>
      </c>
      <c r="J130" s="86"/>
      <c r="K130" s="96">
        <v>1.4800000002735898</v>
      </c>
      <c r="L130" s="99" t="s">
        <v>157</v>
      </c>
      <c r="M130" s="100">
        <v>4.5999999999999999E-2</v>
      </c>
      <c r="N130" s="100">
        <v>1.0100000002296199E-2</v>
      </c>
      <c r="O130" s="96">
        <v>1574.386673</v>
      </c>
      <c r="P130" s="98">
        <v>130.01</v>
      </c>
      <c r="Q130" s="86"/>
      <c r="R130" s="96">
        <v>2.0468601529999999</v>
      </c>
      <c r="S130" s="97">
        <v>5.4648220674243197E-6</v>
      </c>
      <c r="T130" s="97">
        <v>1.4565946803943831E-3</v>
      </c>
      <c r="U130" s="97">
        <f>R130/'סכום נכסי הקרן'!$C$42</f>
        <v>5.4092723228219963E-4</v>
      </c>
    </row>
    <row r="131" spans="2:21" s="127" customFormat="1">
      <c r="B131" s="89" t="s">
        <v>583</v>
      </c>
      <c r="C131" s="86" t="s">
        <v>584</v>
      </c>
      <c r="D131" s="99" t="s">
        <v>113</v>
      </c>
      <c r="E131" s="99" t="s">
        <v>301</v>
      </c>
      <c r="F131" s="86" t="s">
        <v>585</v>
      </c>
      <c r="G131" s="99" t="s">
        <v>303</v>
      </c>
      <c r="H131" s="86" t="s">
        <v>565</v>
      </c>
      <c r="I131" s="86" t="s">
        <v>353</v>
      </c>
      <c r="J131" s="86"/>
      <c r="K131" s="96">
        <v>1.9900000002023839</v>
      </c>
      <c r="L131" s="99" t="s">
        <v>157</v>
      </c>
      <c r="M131" s="100">
        <v>0.02</v>
      </c>
      <c r="N131" s="100">
        <v>3.8999999985790089E-3</v>
      </c>
      <c r="O131" s="96">
        <v>2203.7701968771999</v>
      </c>
      <c r="P131" s="98">
        <v>105.37</v>
      </c>
      <c r="Q131" s="96">
        <v>2.0000000000000001E-4</v>
      </c>
      <c r="R131" s="96">
        <v>2.322322647</v>
      </c>
      <c r="S131" s="97">
        <v>5.1647134623216868E-6</v>
      </c>
      <c r="T131" s="97">
        <v>1.652620384847368E-3</v>
      </c>
      <c r="U131" s="97">
        <f>R131/'סכום נכסי הקרן'!$C$42</f>
        <v>6.1372417654758163E-4</v>
      </c>
    </row>
    <row r="132" spans="2:21" s="127" customFormat="1">
      <c r="B132" s="89" t="s">
        <v>586</v>
      </c>
      <c r="C132" s="86" t="s">
        <v>587</v>
      </c>
      <c r="D132" s="99" t="s">
        <v>113</v>
      </c>
      <c r="E132" s="99" t="s">
        <v>301</v>
      </c>
      <c r="F132" s="86" t="s">
        <v>517</v>
      </c>
      <c r="G132" s="99" t="s">
        <v>352</v>
      </c>
      <c r="H132" s="86" t="s">
        <v>565</v>
      </c>
      <c r="I132" s="86" t="s">
        <v>353</v>
      </c>
      <c r="J132" s="86"/>
      <c r="K132" s="96">
        <v>6.8100000020310913</v>
      </c>
      <c r="L132" s="99" t="s">
        <v>157</v>
      </c>
      <c r="M132" s="100">
        <v>2.81E-2</v>
      </c>
      <c r="N132" s="100">
        <v>3.1800000004513537E-2</v>
      </c>
      <c r="O132" s="96">
        <v>625.42207499999995</v>
      </c>
      <c r="P132" s="98">
        <v>99.19</v>
      </c>
      <c r="Q132" s="86"/>
      <c r="R132" s="96">
        <v>0.62035615399999999</v>
      </c>
      <c r="S132" s="97">
        <v>1.1946456302612503E-6</v>
      </c>
      <c r="T132" s="97">
        <v>4.4146028859955958E-4</v>
      </c>
      <c r="U132" s="97">
        <f>R132/'סכום נכסי הקרן'!$C$42</f>
        <v>1.6394258148052875E-4</v>
      </c>
    </row>
    <row r="133" spans="2:21" s="127" customFormat="1">
      <c r="B133" s="89" t="s">
        <v>588</v>
      </c>
      <c r="C133" s="86" t="s">
        <v>589</v>
      </c>
      <c r="D133" s="99" t="s">
        <v>113</v>
      </c>
      <c r="E133" s="99" t="s">
        <v>301</v>
      </c>
      <c r="F133" s="86" t="s">
        <v>517</v>
      </c>
      <c r="G133" s="99" t="s">
        <v>352</v>
      </c>
      <c r="H133" s="86" t="s">
        <v>565</v>
      </c>
      <c r="I133" s="86" t="s">
        <v>353</v>
      </c>
      <c r="J133" s="86"/>
      <c r="K133" s="96">
        <v>4.96999999992964</v>
      </c>
      <c r="L133" s="99" t="s">
        <v>157</v>
      </c>
      <c r="M133" s="100">
        <v>3.7000000000000005E-2</v>
      </c>
      <c r="N133" s="100">
        <v>2.3499999998827334E-2</v>
      </c>
      <c r="O133" s="96">
        <v>3975.5781829999996</v>
      </c>
      <c r="P133" s="98">
        <v>107.25</v>
      </c>
      <c r="Q133" s="86"/>
      <c r="R133" s="96">
        <v>4.2638075900000008</v>
      </c>
      <c r="S133" s="97">
        <v>5.8751602187343195E-6</v>
      </c>
      <c r="T133" s="97">
        <v>3.0342275434481997E-3</v>
      </c>
      <c r="U133" s="97">
        <f>R133/'סכום נכסי הקרן'!$C$42</f>
        <v>1.126803721916285E-3</v>
      </c>
    </row>
    <row r="134" spans="2:21" s="127" customFormat="1">
      <c r="B134" s="89" t="s">
        <v>590</v>
      </c>
      <c r="C134" s="86" t="s">
        <v>591</v>
      </c>
      <c r="D134" s="99" t="s">
        <v>113</v>
      </c>
      <c r="E134" s="99" t="s">
        <v>301</v>
      </c>
      <c r="F134" s="86" t="s">
        <v>309</v>
      </c>
      <c r="G134" s="99" t="s">
        <v>303</v>
      </c>
      <c r="H134" s="86" t="s">
        <v>565</v>
      </c>
      <c r="I134" s="86" t="s">
        <v>353</v>
      </c>
      <c r="J134" s="86"/>
      <c r="K134" s="96">
        <v>2.8400000000370031</v>
      </c>
      <c r="L134" s="99" t="s">
        <v>157</v>
      </c>
      <c r="M134" s="100">
        <v>4.4999999999999998E-2</v>
      </c>
      <c r="N134" s="100">
        <v>1.0499999999801765E-2</v>
      </c>
      <c r="O134" s="96">
        <v>11358.2173</v>
      </c>
      <c r="P134" s="98">
        <v>133.24</v>
      </c>
      <c r="Q134" s="86"/>
      <c r="R134" s="96">
        <v>15.133689166000002</v>
      </c>
      <c r="S134" s="97">
        <v>6.6735147243443852E-6</v>
      </c>
      <c r="T134" s="97">
        <v>1.0769495464372211E-2</v>
      </c>
      <c r="U134" s="97">
        <f>R134/'סכום נכסי הקרן'!$C$42</f>
        <v>3.9994059109437806E-3</v>
      </c>
    </row>
    <row r="135" spans="2:21" s="127" customFormat="1">
      <c r="B135" s="89" t="s">
        <v>592</v>
      </c>
      <c r="C135" s="86" t="s">
        <v>593</v>
      </c>
      <c r="D135" s="99" t="s">
        <v>113</v>
      </c>
      <c r="E135" s="99" t="s">
        <v>301</v>
      </c>
      <c r="F135" s="86" t="s">
        <v>594</v>
      </c>
      <c r="G135" s="99" t="s">
        <v>352</v>
      </c>
      <c r="H135" s="86" t="s">
        <v>565</v>
      </c>
      <c r="I135" s="86" t="s">
        <v>153</v>
      </c>
      <c r="J135" s="86"/>
      <c r="K135" s="96">
        <v>2.8599999137957051</v>
      </c>
      <c r="L135" s="99" t="s">
        <v>157</v>
      </c>
      <c r="M135" s="100">
        <v>4.9500000000000002E-2</v>
      </c>
      <c r="N135" s="100">
        <v>1.0599981897097934E-2</v>
      </c>
      <c r="O135" s="96">
        <v>0.203962</v>
      </c>
      <c r="P135" s="98">
        <v>113.75</v>
      </c>
      <c r="Q135" s="86"/>
      <c r="R135" s="96">
        <v>2.3200699999999998E-4</v>
      </c>
      <c r="S135" s="97">
        <v>3.2986200108794848E-10</v>
      </c>
      <c r="T135" s="97">
        <v>1.6510173473207459E-7</v>
      </c>
      <c r="U135" s="97">
        <f>R135/'סכום נכסי הקרן'!$C$42</f>
        <v>6.1312886567339556E-8</v>
      </c>
    </row>
    <row r="136" spans="2:21" s="127" customFormat="1">
      <c r="B136" s="89" t="s">
        <v>595</v>
      </c>
      <c r="C136" s="86" t="s">
        <v>596</v>
      </c>
      <c r="D136" s="99" t="s">
        <v>113</v>
      </c>
      <c r="E136" s="99" t="s">
        <v>301</v>
      </c>
      <c r="F136" s="86" t="s">
        <v>597</v>
      </c>
      <c r="G136" s="99" t="s">
        <v>384</v>
      </c>
      <c r="H136" s="86" t="s">
        <v>565</v>
      </c>
      <c r="I136" s="86" t="s">
        <v>353</v>
      </c>
      <c r="J136" s="86"/>
      <c r="K136" s="96">
        <v>1</v>
      </c>
      <c r="L136" s="99" t="s">
        <v>157</v>
      </c>
      <c r="M136" s="100">
        <v>4.5999999999999999E-2</v>
      </c>
      <c r="N136" s="100">
        <v>4.0999999970616086E-3</v>
      </c>
      <c r="O136" s="96">
        <v>262.30338109320002</v>
      </c>
      <c r="P136" s="98">
        <v>107.9</v>
      </c>
      <c r="Q136" s="131">
        <v>0.28417144503359998</v>
      </c>
      <c r="R136" s="96">
        <v>0.57854773699999995</v>
      </c>
      <c r="S136" s="97">
        <v>2.446396638509685E-6</v>
      </c>
      <c r="T136" s="97">
        <v>4.1170841829779299E-4</v>
      </c>
      <c r="U136" s="97">
        <f>R136/'סכום נכסי הקרן'!$C$42</f>
        <v>1.5289379963739024E-4</v>
      </c>
    </row>
    <row r="137" spans="2:21" s="127" customFormat="1">
      <c r="B137" s="89" t="s">
        <v>598</v>
      </c>
      <c r="C137" s="86" t="s">
        <v>599</v>
      </c>
      <c r="D137" s="99" t="s">
        <v>113</v>
      </c>
      <c r="E137" s="99" t="s">
        <v>301</v>
      </c>
      <c r="F137" s="86" t="s">
        <v>597</v>
      </c>
      <c r="G137" s="99" t="s">
        <v>384</v>
      </c>
      <c r="H137" s="86" t="s">
        <v>565</v>
      </c>
      <c r="I137" s="86" t="s">
        <v>353</v>
      </c>
      <c r="J137" s="86"/>
      <c r="K137" s="96">
        <v>3.1100000000229695</v>
      </c>
      <c r="L137" s="99" t="s">
        <v>157</v>
      </c>
      <c r="M137" s="100">
        <v>1.9799999999999998E-2</v>
      </c>
      <c r="N137" s="100">
        <v>1.1499999999617172E-2</v>
      </c>
      <c r="O137" s="96">
        <v>8795.6113010000008</v>
      </c>
      <c r="P137" s="98">
        <v>102.95</v>
      </c>
      <c r="Q137" s="131">
        <v>8.7410515711199982E-2</v>
      </c>
      <c r="R137" s="96">
        <v>9.1424927890000003</v>
      </c>
      <c r="S137" s="97">
        <v>1.0525235401740071E-5</v>
      </c>
      <c r="T137" s="97">
        <v>6.5060167117344863E-3</v>
      </c>
      <c r="U137" s="97">
        <f>R137/'סכום נכסי הקרן'!$C$42</f>
        <v>2.4161022008589265E-3</v>
      </c>
    </row>
    <row r="138" spans="2:21" s="127" customFormat="1">
      <c r="B138" s="89" t="s">
        <v>600</v>
      </c>
      <c r="C138" s="86" t="s">
        <v>601</v>
      </c>
      <c r="D138" s="99" t="s">
        <v>113</v>
      </c>
      <c r="E138" s="99" t="s">
        <v>301</v>
      </c>
      <c r="F138" s="86" t="s">
        <v>555</v>
      </c>
      <c r="G138" s="99" t="s">
        <v>416</v>
      </c>
      <c r="H138" s="86" t="s">
        <v>565</v>
      </c>
      <c r="I138" s="86" t="s">
        <v>353</v>
      </c>
      <c r="J138" s="86"/>
      <c r="K138" s="96">
        <v>0.23000000050410499</v>
      </c>
      <c r="L138" s="99" t="s">
        <v>157</v>
      </c>
      <c r="M138" s="100">
        <v>4.4999999999999998E-2</v>
      </c>
      <c r="N138" s="100">
        <v>2.6200000032766822E-2</v>
      </c>
      <c r="O138" s="96">
        <v>251.063276</v>
      </c>
      <c r="P138" s="98">
        <v>126.42</v>
      </c>
      <c r="Q138" s="86"/>
      <c r="R138" s="96">
        <v>0.31739420800000001</v>
      </c>
      <c r="S138" s="97">
        <v>4.8127683113035663E-6</v>
      </c>
      <c r="T138" s="97">
        <v>2.2586531585130153E-4</v>
      </c>
      <c r="U138" s="97">
        <f>R138/'סכום נכסי הקרן'!$C$42</f>
        <v>8.387831001751921E-5</v>
      </c>
    </row>
    <row r="139" spans="2:21" s="127" customFormat="1">
      <c r="B139" s="89" t="s">
        <v>602</v>
      </c>
      <c r="C139" s="86" t="s">
        <v>603</v>
      </c>
      <c r="D139" s="99" t="s">
        <v>113</v>
      </c>
      <c r="E139" s="99" t="s">
        <v>301</v>
      </c>
      <c r="F139" s="86" t="s">
        <v>604</v>
      </c>
      <c r="G139" s="99" t="s">
        <v>352</v>
      </c>
      <c r="H139" s="86" t="s">
        <v>565</v>
      </c>
      <c r="I139" s="86" t="s">
        <v>153</v>
      </c>
      <c r="J139" s="86"/>
      <c r="K139" s="96">
        <v>0.99000000022347945</v>
      </c>
      <c r="L139" s="99" t="s">
        <v>157</v>
      </c>
      <c r="M139" s="100">
        <v>4.4999999999999998E-2</v>
      </c>
      <c r="N139" s="100">
        <v>5.9000000015676912E-3</v>
      </c>
      <c r="O139" s="96">
        <v>2666.344255</v>
      </c>
      <c r="P139" s="98">
        <v>112.44</v>
      </c>
      <c r="Q139" s="86"/>
      <c r="R139" s="96">
        <v>2.9980374670000001</v>
      </c>
      <c r="S139" s="97">
        <v>7.6729331079136688E-6</v>
      </c>
      <c r="T139" s="97">
        <v>2.1334752252882665E-3</v>
      </c>
      <c r="U139" s="97">
        <f>R139/'סכום נכסי הקרן'!$C$42</f>
        <v>7.9229648734221395E-4</v>
      </c>
    </row>
    <row r="140" spans="2:21" s="127" customFormat="1">
      <c r="B140" s="89" t="s">
        <v>605</v>
      </c>
      <c r="C140" s="86" t="s">
        <v>606</v>
      </c>
      <c r="D140" s="99" t="s">
        <v>113</v>
      </c>
      <c r="E140" s="99" t="s">
        <v>301</v>
      </c>
      <c r="F140" s="86" t="s">
        <v>604</v>
      </c>
      <c r="G140" s="99" t="s">
        <v>352</v>
      </c>
      <c r="H140" s="86" t="s">
        <v>565</v>
      </c>
      <c r="I140" s="86" t="s">
        <v>153</v>
      </c>
      <c r="J140" s="86"/>
      <c r="K140" s="96">
        <v>3.1600001619569928</v>
      </c>
      <c r="L140" s="99" t="s">
        <v>157</v>
      </c>
      <c r="M140" s="100">
        <v>3.3000000000000002E-2</v>
      </c>
      <c r="N140" s="100">
        <v>1.5200001139697354E-2</v>
      </c>
      <c r="O140" s="96">
        <v>6.2856410000000009</v>
      </c>
      <c r="P140" s="98">
        <v>106.09</v>
      </c>
      <c r="Q140" s="86"/>
      <c r="R140" s="96">
        <v>6.6684370000000001E-3</v>
      </c>
      <c r="S140" s="97">
        <v>1.0475707357917294E-8</v>
      </c>
      <c r="T140" s="97">
        <v>4.745419391016441E-6</v>
      </c>
      <c r="U140" s="97">
        <f>R140/'סכום נכסי הקרן'!$C$42</f>
        <v>1.7622792474470604E-6</v>
      </c>
    </row>
    <row r="141" spans="2:21" s="127" customFormat="1">
      <c r="B141" s="89" t="s">
        <v>607</v>
      </c>
      <c r="C141" s="86" t="s">
        <v>608</v>
      </c>
      <c r="D141" s="99" t="s">
        <v>113</v>
      </c>
      <c r="E141" s="99" t="s">
        <v>301</v>
      </c>
      <c r="F141" s="86" t="s">
        <v>604</v>
      </c>
      <c r="G141" s="99" t="s">
        <v>352</v>
      </c>
      <c r="H141" s="86" t="s">
        <v>565</v>
      </c>
      <c r="I141" s="86" t="s">
        <v>153</v>
      </c>
      <c r="J141" s="86"/>
      <c r="K141" s="96">
        <v>5.2500000002815232</v>
      </c>
      <c r="L141" s="99" t="s">
        <v>157</v>
      </c>
      <c r="M141" s="100">
        <v>1.6E-2</v>
      </c>
      <c r="N141" s="100">
        <v>1.9400000006531352E-2</v>
      </c>
      <c r="O141" s="96">
        <v>887.04835099999991</v>
      </c>
      <c r="P141" s="98">
        <v>100.11</v>
      </c>
      <c r="Q141" s="86"/>
      <c r="R141" s="96">
        <v>0.8880241430000001</v>
      </c>
      <c r="S141" s="97">
        <v>5.5092688395715499E-6</v>
      </c>
      <c r="T141" s="97">
        <v>6.3193923671813303E-4</v>
      </c>
      <c r="U141" s="97">
        <f>R141/'סכום נכסי הקרן'!$C$42</f>
        <v>2.3467965858279248E-4</v>
      </c>
    </row>
    <row r="142" spans="2:21" s="127" customFormat="1">
      <c r="B142" s="89" t="s">
        <v>609</v>
      </c>
      <c r="C142" s="86" t="s">
        <v>610</v>
      </c>
      <c r="D142" s="99" t="s">
        <v>113</v>
      </c>
      <c r="E142" s="99" t="s">
        <v>301</v>
      </c>
      <c r="F142" s="86" t="s">
        <v>564</v>
      </c>
      <c r="G142" s="99" t="s">
        <v>303</v>
      </c>
      <c r="H142" s="86" t="s">
        <v>611</v>
      </c>
      <c r="I142" s="86" t="s">
        <v>153</v>
      </c>
      <c r="J142" s="86"/>
      <c r="K142" s="96">
        <v>1.630000000468105</v>
      </c>
      <c r="L142" s="99" t="s">
        <v>157</v>
      </c>
      <c r="M142" s="100">
        <v>5.2999999999999999E-2</v>
      </c>
      <c r="N142" s="100">
        <v>7.4999999999999997E-3</v>
      </c>
      <c r="O142" s="96">
        <v>1954.0731880000001</v>
      </c>
      <c r="P142" s="98">
        <v>118.07</v>
      </c>
      <c r="Q142" s="86"/>
      <c r="R142" s="96">
        <v>2.3071743840000001</v>
      </c>
      <c r="S142" s="97">
        <v>7.5154926732460024E-6</v>
      </c>
      <c r="T142" s="97">
        <v>1.6418405182938689E-3</v>
      </c>
      <c r="U142" s="97">
        <f>R142/'סכום נכסי הקרן'!$C$42</f>
        <v>6.0972091918460886E-4</v>
      </c>
    </row>
    <row r="143" spans="2:21" s="127" customFormat="1">
      <c r="B143" s="89" t="s">
        <v>612</v>
      </c>
      <c r="C143" s="86" t="s">
        <v>613</v>
      </c>
      <c r="D143" s="99" t="s">
        <v>113</v>
      </c>
      <c r="E143" s="99" t="s">
        <v>301</v>
      </c>
      <c r="F143" s="86" t="s">
        <v>614</v>
      </c>
      <c r="G143" s="99" t="s">
        <v>352</v>
      </c>
      <c r="H143" s="86" t="s">
        <v>611</v>
      </c>
      <c r="I143" s="86" t="s">
        <v>153</v>
      </c>
      <c r="J143" s="86"/>
      <c r="K143" s="96">
        <v>1.9299999904532863</v>
      </c>
      <c r="L143" s="99" t="s">
        <v>157</v>
      </c>
      <c r="M143" s="100">
        <v>5.3499999999999999E-2</v>
      </c>
      <c r="N143" s="100">
        <v>2.3500000062261172E-2</v>
      </c>
      <c r="O143" s="96">
        <v>44.594282</v>
      </c>
      <c r="P143" s="98">
        <v>108.05</v>
      </c>
      <c r="Q143" s="86"/>
      <c r="R143" s="96">
        <v>4.818412200000001E-2</v>
      </c>
      <c r="S143" s="97">
        <v>2.5308343531037554E-7</v>
      </c>
      <c r="T143" s="97">
        <v>3.4288974594481724E-5</v>
      </c>
      <c r="U143" s="97">
        <f>R143/'סכום נכסי הקרן'!$C$42</f>
        <v>1.273370030444276E-5</v>
      </c>
    </row>
    <row r="144" spans="2:21" s="127" customFormat="1">
      <c r="B144" s="89" t="s">
        <v>615</v>
      </c>
      <c r="C144" s="86" t="s">
        <v>616</v>
      </c>
      <c r="D144" s="99" t="s">
        <v>113</v>
      </c>
      <c r="E144" s="99" t="s">
        <v>301</v>
      </c>
      <c r="F144" s="86" t="s">
        <v>617</v>
      </c>
      <c r="G144" s="99" t="s">
        <v>352</v>
      </c>
      <c r="H144" s="86" t="s">
        <v>611</v>
      </c>
      <c r="I144" s="86" t="s">
        <v>353</v>
      </c>
      <c r="J144" s="86"/>
      <c r="K144" s="96">
        <v>0.90000000129963642</v>
      </c>
      <c r="L144" s="99" t="s">
        <v>157</v>
      </c>
      <c r="M144" s="100">
        <v>4.8499999999999995E-2</v>
      </c>
      <c r="N144" s="100">
        <v>7.4000000077978183E-3</v>
      </c>
      <c r="O144" s="96">
        <v>121.651557</v>
      </c>
      <c r="P144" s="98">
        <v>126.5</v>
      </c>
      <c r="Q144" s="86"/>
      <c r="R144" s="96">
        <v>0.153889212</v>
      </c>
      <c r="S144" s="97">
        <v>8.9442338677605803E-7</v>
      </c>
      <c r="T144" s="97">
        <v>1.0951124689234373E-4</v>
      </c>
      <c r="U144" s="97">
        <f>R144/'סכום נכסי הקרן'!$C$42</f>
        <v>4.0668565169556396E-5</v>
      </c>
    </row>
    <row r="145" spans="2:21" s="127" customFormat="1">
      <c r="B145" s="89" t="s">
        <v>618</v>
      </c>
      <c r="C145" s="86" t="s">
        <v>619</v>
      </c>
      <c r="D145" s="99" t="s">
        <v>113</v>
      </c>
      <c r="E145" s="99" t="s">
        <v>301</v>
      </c>
      <c r="F145" s="86" t="s">
        <v>620</v>
      </c>
      <c r="G145" s="99" t="s">
        <v>352</v>
      </c>
      <c r="H145" s="86" t="s">
        <v>611</v>
      </c>
      <c r="I145" s="86" t="s">
        <v>353</v>
      </c>
      <c r="J145" s="86"/>
      <c r="K145" s="96">
        <v>1.4700000039442203</v>
      </c>
      <c r="L145" s="99" t="s">
        <v>157</v>
      </c>
      <c r="M145" s="100">
        <v>4.2500000000000003E-2</v>
      </c>
      <c r="N145" s="100">
        <v>1.0499999984829924E-2</v>
      </c>
      <c r="O145" s="96">
        <v>47.625402999999999</v>
      </c>
      <c r="P145" s="98">
        <v>113.05</v>
      </c>
      <c r="Q145" s="96">
        <v>1.1589995000000001E-2</v>
      </c>
      <c r="R145" s="96">
        <v>6.5919242000000003E-2</v>
      </c>
      <c r="S145" s="97">
        <v>4.4548069469830393E-7</v>
      </c>
      <c r="T145" s="97">
        <v>4.6909710510559731E-5</v>
      </c>
      <c r="U145" s="97">
        <f>R145/'סכום נכסי הקרן'!$C$42</f>
        <v>1.7420590789721888E-5</v>
      </c>
    </row>
    <row r="146" spans="2:21" s="127" customFormat="1">
      <c r="B146" s="89" t="s">
        <v>621</v>
      </c>
      <c r="C146" s="86" t="s">
        <v>622</v>
      </c>
      <c r="D146" s="99" t="s">
        <v>113</v>
      </c>
      <c r="E146" s="99" t="s">
        <v>301</v>
      </c>
      <c r="F146" s="86" t="s">
        <v>403</v>
      </c>
      <c r="G146" s="99" t="s">
        <v>303</v>
      </c>
      <c r="H146" s="86" t="s">
        <v>611</v>
      </c>
      <c r="I146" s="86" t="s">
        <v>353</v>
      </c>
      <c r="J146" s="86"/>
      <c r="K146" s="96">
        <v>2.8199999999626315</v>
      </c>
      <c r="L146" s="99" t="s">
        <v>157</v>
      </c>
      <c r="M146" s="100">
        <v>5.0999999999999997E-2</v>
      </c>
      <c r="N146" s="100">
        <v>1.099999999951559E-2</v>
      </c>
      <c r="O146" s="96">
        <v>10667.787598000001</v>
      </c>
      <c r="P146" s="98">
        <v>135.46</v>
      </c>
      <c r="Q146" s="86"/>
      <c r="R146" s="96">
        <v>14.450585647</v>
      </c>
      <c r="S146" s="97">
        <v>9.2986344475108137E-6</v>
      </c>
      <c r="T146" s="97">
        <v>1.0283382648860244E-2</v>
      </c>
      <c r="U146" s="97">
        <f>R146/'סכום נכסי הקרן'!$C$42</f>
        <v>3.8188809760314828E-3</v>
      </c>
    </row>
    <row r="147" spans="2:21" s="127" customFormat="1">
      <c r="B147" s="89" t="s">
        <v>623</v>
      </c>
      <c r="C147" s="86" t="s">
        <v>624</v>
      </c>
      <c r="D147" s="99" t="s">
        <v>113</v>
      </c>
      <c r="E147" s="99" t="s">
        <v>301</v>
      </c>
      <c r="F147" s="86" t="s">
        <v>625</v>
      </c>
      <c r="G147" s="99" t="s">
        <v>352</v>
      </c>
      <c r="H147" s="86" t="s">
        <v>611</v>
      </c>
      <c r="I147" s="86" t="s">
        <v>353</v>
      </c>
      <c r="J147" s="86"/>
      <c r="K147" s="96">
        <v>1.4799999997602422</v>
      </c>
      <c r="L147" s="99" t="s">
        <v>157</v>
      </c>
      <c r="M147" s="100">
        <v>5.4000000000000006E-2</v>
      </c>
      <c r="N147" s="100">
        <v>4.2000000003995959E-3</v>
      </c>
      <c r="O147" s="96">
        <v>1003.077541</v>
      </c>
      <c r="P147" s="98">
        <v>129.80000000000001</v>
      </c>
      <c r="Q147" s="96">
        <v>0.65495756599999999</v>
      </c>
      <c r="R147" s="96">
        <v>2.002021676</v>
      </c>
      <c r="S147" s="97">
        <v>1.476630639447008E-5</v>
      </c>
      <c r="T147" s="97">
        <v>1.4246865468663247E-3</v>
      </c>
      <c r="U147" s="97">
        <f>R147/'סכום נכסי הקרן'!$C$42</f>
        <v>5.2907769130217206E-4</v>
      </c>
    </row>
    <row r="148" spans="2:21" s="127" customFormat="1">
      <c r="B148" s="89" t="s">
        <v>626</v>
      </c>
      <c r="C148" s="86" t="s">
        <v>627</v>
      </c>
      <c r="D148" s="99" t="s">
        <v>113</v>
      </c>
      <c r="E148" s="99" t="s">
        <v>301</v>
      </c>
      <c r="F148" s="86" t="s">
        <v>628</v>
      </c>
      <c r="G148" s="99" t="s">
        <v>352</v>
      </c>
      <c r="H148" s="86" t="s">
        <v>611</v>
      </c>
      <c r="I148" s="86" t="s">
        <v>153</v>
      </c>
      <c r="J148" s="86"/>
      <c r="K148" s="96">
        <v>6.7900000003175247</v>
      </c>
      <c r="L148" s="99" t="s">
        <v>157</v>
      </c>
      <c r="M148" s="100">
        <v>2.6000000000000002E-2</v>
      </c>
      <c r="N148" s="100">
        <v>3.1200000001587624E-2</v>
      </c>
      <c r="O148" s="96">
        <v>10339.553159999999</v>
      </c>
      <c r="P148" s="98">
        <v>97.47</v>
      </c>
      <c r="Q148" s="86"/>
      <c r="R148" s="96">
        <v>10.07796242</v>
      </c>
      <c r="S148" s="97">
        <v>1.6872363636363636E-5</v>
      </c>
      <c r="T148" s="97">
        <v>7.1717192934120811E-3</v>
      </c>
      <c r="U148" s="97">
        <f>R148/'סכום נכסי הקרן'!$C$42</f>
        <v>2.6633203596760913E-3</v>
      </c>
    </row>
    <row r="149" spans="2:21" s="127" customFormat="1">
      <c r="B149" s="89" t="s">
        <v>629</v>
      </c>
      <c r="C149" s="86" t="s">
        <v>630</v>
      </c>
      <c r="D149" s="99" t="s">
        <v>113</v>
      </c>
      <c r="E149" s="99" t="s">
        <v>301</v>
      </c>
      <c r="F149" s="86" t="s">
        <v>628</v>
      </c>
      <c r="G149" s="99" t="s">
        <v>352</v>
      </c>
      <c r="H149" s="86" t="s">
        <v>611</v>
      </c>
      <c r="I149" s="86" t="s">
        <v>153</v>
      </c>
      <c r="J149" s="86"/>
      <c r="K149" s="96">
        <v>3.650000007979056</v>
      </c>
      <c r="L149" s="99" t="s">
        <v>157</v>
      </c>
      <c r="M149" s="100">
        <v>4.4000000000000004E-2</v>
      </c>
      <c r="N149" s="100">
        <v>1.990000002423269E-2</v>
      </c>
      <c r="O149" s="96">
        <v>154.627072</v>
      </c>
      <c r="P149" s="98">
        <v>109.42</v>
      </c>
      <c r="Q149" s="86"/>
      <c r="R149" s="96">
        <v>0.16919294099999999</v>
      </c>
      <c r="S149" s="97">
        <v>1.1327658676668815E-6</v>
      </c>
      <c r="T149" s="97">
        <v>1.2040174677281955E-4</v>
      </c>
      <c r="U149" s="97">
        <f>R149/'סכום נכסי הקרן'!$C$42</f>
        <v>4.4712907798159427E-5</v>
      </c>
    </row>
    <row r="150" spans="2:21" s="127" customFormat="1">
      <c r="B150" s="89" t="s">
        <v>631</v>
      </c>
      <c r="C150" s="86" t="s">
        <v>632</v>
      </c>
      <c r="D150" s="99" t="s">
        <v>113</v>
      </c>
      <c r="E150" s="99" t="s">
        <v>301</v>
      </c>
      <c r="F150" s="86" t="s">
        <v>520</v>
      </c>
      <c r="G150" s="99" t="s">
        <v>352</v>
      </c>
      <c r="H150" s="86" t="s">
        <v>611</v>
      </c>
      <c r="I150" s="86" t="s">
        <v>353</v>
      </c>
      <c r="J150" s="86"/>
      <c r="K150" s="96">
        <v>4.6400000032967288</v>
      </c>
      <c r="L150" s="99" t="s">
        <v>157</v>
      </c>
      <c r="M150" s="100">
        <v>2.0499999999999997E-2</v>
      </c>
      <c r="N150" s="100">
        <v>1.9400000000588703E-2</v>
      </c>
      <c r="O150" s="96">
        <v>332.48248000000001</v>
      </c>
      <c r="P150" s="98">
        <v>102.18</v>
      </c>
      <c r="Q150" s="86"/>
      <c r="R150" s="96">
        <v>0.33973061700000001</v>
      </c>
      <c r="S150" s="97">
        <v>7.1247110857774706E-7</v>
      </c>
      <c r="T150" s="97">
        <v>2.4176043916044791E-4</v>
      </c>
      <c r="U150" s="97">
        <f>R150/'סכום נכסי הקרן'!$C$42</f>
        <v>8.978119101394907E-5</v>
      </c>
    </row>
    <row r="151" spans="2:21" s="127" customFormat="1">
      <c r="B151" s="89" t="s">
        <v>633</v>
      </c>
      <c r="C151" s="86" t="s">
        <v>634</v>
      </c>
      <c r="D151" s="99" t="s">
        <v>113</v>
      </c>
      <c r="E151" s="99" t="s">
        <v>301</v>
      </c>
      <c r="F151" s="86" t="s">
        <v>635</v>
      </c>
      <c r="G151" s="99" t="s">
        <v>352</v>
      </c>
      <c r="H151" s="86" t="s">
        <v>611</v>
      </c>
      <c r="I151" s="86" t="s">
        <v>153</v>
      </c>
      <c r="J151" s="86"/>
      <c r="K151" s="96">
        <v>3.8200043745232044</v>
      </c>
      <c r="L151" s="99" t="s">
        <v>157</v>
      </c>
      <c r="M151" s="100">
        <v>4.3400000000000001E-2</v>
      </c>
      <c r="N151" s="100">
        <v>3.4300049613494872E-2</v>
      </c>
      <c r="O151" s="96">
        <v>0.17852199999999999</v>
      </c>
      <c r="P151" s="98">
        <v>105</v>
      </c>
      <c r="Q151" s="86"/>
      <c r="R151" s="96">
        <v>1.8744900000000001E-4</v>
      </c>
      <c r="S151" s="97">
        <v>1.1079808650794739E-10</v>
      </c>
      <c r="T151" s="97">
        <v>1.3339319535097067E-7</v>
      </c>
      <c r="U151" s="97">
        <f>R151/'סכום נכסי הקרן'!$C$42</f>
        <v>4.9537467723651589E-8</v>
      </c>
    </row>
    <row r="152" spans="2:21" s="127" customFormat="1">
      <c r="B152" s="89" t="s">
        <v>636</v>
      </c>
      <c r="C152" s="86" t="s">
        <v>637</v>
      </c>
      <c r="D152" s="99" t="s">
        <v>113</v>
      </c>
      <c r="E152" s="99" t="s">
        <v>301</v>
      </c>
      <c r="F152" s="86" t="s">
        <v>638</v>
      </c>
      <c r="G152" s="99" t="s">
        <v>352</v>
      </c>
      <c r="H152" s="86" t="s">
        <v>639</v>
      </c>
      <c r="I152" s="86" t="s">
        <v>153</v>
      </c>
      <c r="J152" s="86"/>
      <c r="K152" s="96">
        <v>4.0957446808510642</v>
      </c>
      <c r="L152" s="99" t="s">
        <v>157</v>
      </c>
      <c r="M152" s="100">
        <v>4.6500000000000007E-2</v>
      </c>
      <c r="N152" s="100">
        <v>3.2446808510638303E-2</v>
      </c>
      <c r="O152" s="96">
        <v>8.5000000000000006E-5</v>
      </c>
      <c r="P152" s="98">
        <v>106.7</v>
      </c>
      <c r="Q152" s="96">
        <v>1.9999999999999997E-9</v>
      </c>
      <c r="R152" s="96">
        <v>9.3999999999999981E-8</v>
      </c>
      <c r="S152" s="97">
        <v>1.1861204372737651E-13</v>
      </c>
      <c r="T152" s="97">
        <v>6.6892650070105682E-11</v>
      </c>
      <c r="U152" s="97">
        <f>R152/'סכום נכסי הקרן'!$C$42</f>
        <v>2.4841540717865918E-11</v>
      </c>
    </row>
    <row r="153" spans="2:21" s="127" customFormat="1">
      <c r="B153" s="89" t="s">
        <v>640</v>
      </c>
      <c r="C153" s="86" t="s">
        <v>641</v>
      </c>
      <c r="D153" s="99" t="s">
        <v>113</v>
      </c>
      <c r="E153" s="99" t="s">
        <v>301</v>
      </c>
      <c r="F153" s="86" t="s">
        <v>638</v>
      </c>
      <c r="G153" s="99" t="s">
        <v>352</v>
      </c>
      <c r="H153" s="86" t="s">
        <v>639</v>
      </c>
      <c r="I153" s="86" t="s">
        <v>153</v>
      </c>
      <c r="J153" s="86"/>
      <c r="K153" s="96">
        <v>0.99000000016684619</v>
      </c>
      <c r="L153" s="99" t="s">
        <v>157</v>
      </c>
      <c r="M153" s="100">
        <v>5.5999999999999994E-2</v>
      </c>
      <c r="N153" s="100">
        <v>1.4100000002181836E-2</v>
      </c>
      <c r="O153" s="96">
        <v>685.91675400000031</v>
      </c>
      <c r="P153" s="98">
        <v>110.62</v>
      </c>
      <c r="Q153" s="96">
        <v>0.76933750199999995</v>
      </c>
      <c r="R153" s="96">
        <v>1.5583205259999999</v>
      </c>
      <c r="S153" s="97">
        <v>2.1669196768180961E-5</v>
      </c>
      <c r="T153" s="97">
        <v>1.1089381876891601E-3</v>
      </c>
      <c r="U153" s="97">
        <f>R153/'סכום נכסי הקרן'!$C$42</f>
        <v>4.1182002976718343E-4</v>
      </c>
    </row>
    <row r="154" spans="2:21" s="127" customFormat="1">
      <c r="B154" s="89" t="s">
        <v>642</v>
      </c>
      <c r="C154" s="86" t="s">
        <v>643</v>
      </c>
      <c r="D154" s="99" t="s">
        <v>113</v>
      </c>
      <c r="E154" s="99" t="s">
        <v>301</v>
      </c>
      <c r="F154" s="86" t="s">
        <v>644</v>
      </c>
      <c r="G154" s="99" t="s">
        <v>561</v>
      </c>
      <c r="H154" s="86" t="s">
        <v>639</v>
      </c>
      <c r="I154" s="86" t="s">
        <v>153</v>
      </c>
      <c r="J154" s="86"/>
      <c r="K154" s="96">
        <v>0.16000000012616553</v>
      </c>
      <c r="L154" s="99" t="s">
        <v>157</v>
      </c>
      <c r="M154" s="100">
        <v>4.2000000000000003E-2</v>
      </c>
      <c r="N154" s="100">
        <v>3.3400000014509039E-2</v>
      </c>
      <c r="O154" s="96">
        <v>307.86931600000003</v>
      </c>
      <c r="P154" s="98">
        <v>102.98</v>
      </c>
      <c r="Q154" s="86"/>
      <c r="R154" s="96">
        <v>0.317043831</v>
      </c>
      <c r="S154" s="97">
        <v>3.4282858946684633E-6</v>
      </c>
      <c r="T154" s="97">
        <v>2.2561597919115668E-4</v>
      </c>
      <c r="U154" s="97">
        <f>R154/'סכום נכסי הקרן'!$C$42</f>
        <v>8.378571528866704E-5</v>
      </c>
    </row>
    <row r="155" spans="2:21" s="127" customFormat="1">
      <c r="B155" s="89" t="s">
        <v>645</v>
      </c>
      <c r="C155" s="86" t="s">
        <v>646</v>
      </c>
      <c r="D155" s="99" t="s">
        <v>113</v>
      </c>
      <c r="E155" s="99" t="s">
        <v>301</v>
      </c>
      <c r="F155" s="86" t="s">
        <v>647</v>
      </c>
      <c r="G155" s="99" t="s">
        <v>352</v>
      </c>
      <c r="H155" s="86" t="s">
        <v>639</v>
      </c>
      <c r="I155" s="86" t="s">
        <v>153</v>
      </c>
      <c r="J155" s="86"/>
      <c r="K155" s="96">
        <v>1.5299999993738864</v>
      </c>
      <c r="L155" s="99" t="s">
        <v>157</v>
      </c>
      <c r="M155" s="100">
        <v>4.8000000000000001E-2</v>
      </c>
      <c r="N155" s="100">
        <v>1.5899999998292419E-2</v>
      </c>
      <c r="O155" s="96">
        <v>1130.3135609999999</v>
      </c>
      <c r="P155" s="98">
        <v>105.2</v>
      </c>
      <c r="Q155" s="96">
        <v>0.54309033299999998</v>
      </c>
      <c r="R155" s="96">
        <v>1.7568702700000001</v>
      </c>
      <c r="S155" s="97">
        <v>1.1652044430741826E-5</v>
      </c>
      <c r="T155" s="97">
        <v>1.2502309381881077E-3</v>
      </c>
      <c r="U155" s="97">
        <f>R155/'סכום נכסי הקרן'!$C$42</f>
        <v>4.6429111008737338E-4</v>
      </c>
    </row>
    <row r="156" spans="2:21" s="127" customFormat="1">
      <c r="B156" s="89" t="s">
        <v>648</v>
      </c>
      <c r="C156" s="86" t="s">
        <v>649</v>
      </c>
      <c r="D156" s="99" t="s">
        <v>113</v>
      </c>
      <c r="E156" s="99" t="s">
        <v>301</v>
      </c>
      <c r="F156" s="86" t="s">
        <v>650</v>
      </c>
      <c r="G156" s="99" t="s">
        <v>467</v>
      </c>
      <c r="H156" s="86" t="s">
        <v>639</v>
      </c>
      <c r="I156" s="86" t="s">
        <v>353</v>
      </c>
      <c r="J156" s="86"/>
      <c r="K156" s="96">
        <v>0.98999999977437869</v>
      </c>
      <c r="L156" s="99" t="s">
        <v>157</v>
      </c>
      <c r="M156" s="100">
        <v>4.8000000000000001E-2</v>
      </c>
      <c r="N156" s="100">
        <v>3.6999999993499043E-3</v>
      </c>
      <c r="O156" s="96">
        <v>2116.2096459999998</v>
      </c>
      <c r="P156" s="98">
        <v>123.57</v>
      </c>
      <c r="Q156" s="86"/>
      <c r="R156" s="96">
        <v>2.6150004410000003</v>
      </c>
      <c r="S156" s="97">
        <v>6.8959154774862025E-6</v>
      </c>
      <c r="T156" s="97">
        <v>1.8608969088615437E-3</v>
      </c>
      <c r="U156" s="97">
        <f>R156/'סכום נכסי הקרן'!$C$42</f>
        <v>6.9107063757807292E-4</v>
      </c>
    </row>
    <row r="157" spans="2:21" s="127" customFormat="1">
      <c r="B157" s="89" t="s">
        <v>651</v>
      </c>
      <c r="C157" s="86" t="s">
        <v>652</v>
      </c>
      <c r="D157" s="99" t="s">
        <v>113</v>
      </c>
      <c r="E157" s="99" t="s">
        <v>301</v>
      </c>
      <c r="F157" s="86" t="s">
        <v>653</v>
      </c>
      <c r="G157" s="99" t="s">
        <v>352</v>
      </c>
      <c r="H157" s="86" t="s">
        <v>639</v>
      </c>
      <c r="I157" s="86" t="s">
        <v>353</v>
      </c>
      <c r="J157" s="86"/>
      <c r="K157" s="96">
        <v>1.3000000001339642</v>
      </c>
      <c r="L157" s="99" t="s">
        <v>157</v>
      </c>
      <c r="M157" s="100">
        <v>5.4000000000000006E-2</v>
      </c>
      <c r="N157" s="100">
        <v>4.7899999987005469E-2</v>
      </c>
      <c r="O157" s="96">
        <v>714.32366899999988</v>
      </c>
      <c r="P157" s="98">
        <v>104.5</v>
      </c>
      <c r="Q157" s="86"/>
      <c r="R157" s="96">
        <v>0.74646824300000003</v>
      </c>
      <c r="S157" s="97">
        <v>1.4430781191919189E-5</v>
      </c>
      <c r="T157" s="97">
        <v>5.3120466986644288E-4</v>
      </c>
      <c r="U157" s="97">
        <f>R157/'סכום נכסי הקרן'!$C$42</f>
        <v>1.9727043886253546E-4</v>
      </c>
    </row>
    <row r="158" spans="2:21" s="127" customFormat="1">
      <c r="B158" s="89" t="s">
        <v>654</v>
      </c>
      <c r="C158" s="86" t="s">
        <v>655</v>
      </c>
      <c r="D158" s="99" t="s">
        <v>113</v>
      </c>
      <c r="E158" s="99" t="s">
        <v>301</v>
      </c>
      <c r="F158" s="86" t="s">
        <v>653</v>
      </c>
      <c r="G158" s="99" t="s">
        <v>352</v>
      </c>
      <c r="H158" s="86" t="s">
        <v>639</v>
      </c>
      <c r="I158" s="86" t="s">
        <v>353</v>
      </c>
      <c r="J158" s="86"/>
      <c r="K158" s="96">
        <v>0.41999999911898839</v>
      </c>
      <c r="L158" s="99" t="s">
        <v>157</v>
      </c>
      <c r="M158" s="100">
        <v>6.4000000000000001E-2</v>
      </c>
      <c r="N158" s="100">
        <v>2.220000001321517E-2</v>
      </c>
      <c r="O158" s="96">
        <v>404.87208399999997</v>
      </c>
      <c r="P158" s="98">
        <v>112.14</v>
      </c>
      <c r="Q158" s="86"/>
      <c r="R158" s="96">
        <v>0.45402357000000004</v>
      </c>
      <c r="S158" s="97">
        <v>1.1798759835406296E-5</v>
      </c>
      <c r="T158" s="97">
        <v>3.2309404033606533E-4</v>
      </c>
      <c r="U158" s="97">
        <f>R158/'סכום נכסי הקרן'!$C$42</f>
        <v>1.1998558511729627E-4</v>
      </c>
    </row>
    <row r="159" spans="2:21" s="127" customFormat="1">
      <c r="B159" s="89" t="s">
        <v>656</v>
      </c>
      <c r="C159" s="86" t="s">
        <v>657</v>
      </c>
      <c r="D159" s="99" t="s">
        <v>113</v>
      </c>
      <c r="E159" s="99" t="s">
        <v>301</v>
      </c>
      <c r="F159" s="86" t="s">
        <v>653</v>
      </c>
      <c r="G159" s="99" t="s">
        <v>352</v>
      </c>
      <c r="H159" s="86" t="s">
        <v>639</v>
      </c>
      <c r="I159" s="86" t="s">
        <v>353</v>
      </c>
      <c r="J159" s="86"/>
      <c r="K159" s="96">
        <v>2.179999999352717</v>
      </c>
      <c r="L159" s="99" t="s">
        <v>157</v>
      </c>
      <c r="M159" s="100">
        <v>2.5000000000000001E-2</v>
      </c>
      <c r="N159" s="100">
        <v>5.9899999988196596E-2</v>
      </c>
      <c r="O159" s="96">
        <v>2239.2517549999998</v>
      </c>
      <c r="P159" s="98">
        <v>93.83</v>
      </c>
      <c r="Q159" s="86"/>
      <c r="R159" s="96">
        <v>2.1010898519999999</v>
      </c>
      <c r="S159" s="97">
        <v>4.5992335753215332E-6</v>
      </c>
      <c r="T159" s="97">
        <v>1.4951858322945336E-3</v>
      </c>
      <c r="U159" s="97">
        <f>R159/'סכום נכסי הקרן'!$C$42</f>
        <v>5.552586075569455E-4</v>
      </c>
    </row>
    <row r="160" spans="2:21" s="127" customFormat="1">
      <c r="B160" s="89" t="s">
        <v>658</v>
      </c>
      <c r="C160" s="86" t="s">
        <v>659</v>
      </c>
      <c r="D160" s="99" t="s">
        <v>113</v>
      </c>
      <c r="E160" s="99" t="s">
        <v>301</v>
      </c>
      <c r="F160" s="86" t="s">
        <v>660</v>
      </c>
      <c r="G160" s="99" t="s">
        <v>550</v>
      </c>
      <c r="H160" s="86" t="s">
        <v>639</v>
      </c>
      <c r="I160" s="86" t="s">
        <v>353</v>
      </c>
      <c r="J160" s="86"/>
      <c r="K160" s="96">
        <v>1.2199997275743624</v>
      </c>
      <c r="L160" s="99" t="s">
        <v>157</v>
      </c>
      <c r="M160" s="100">
        <v>0.05</v>
      </c>
      <c r="N160" s="100">
        <v>1.9199998076995503E-2</v>
      </c>
      <c r="O160" s="96">
        <v>1.200161</v>
      </c>
      <c r="P160" s="98">
        <v>103.99</v>
      </c>
      <c r="Q160" s="86"/>
      <c r="R160" s="96">
        <v>1.248047E-3</v>
      </c>
      <c r="S160" s="97">
        <v>7.7775088416792628E-9</v>
      </c>
      <c r="T160" s="97">
        <v>8.8814011959622561E-7</v>
      </c>
      <c r="U160" s="97">
        <f>R160/'סכום נכסי הקרן'!$C$42</f>
        <v>3.2982351455649372E-7</v>
      </c>
    </row>
    <row r="161" spans="2:21" s="127" customFormat="1">
      <c r="B161" s="89" t="s">
        <v>661</v>
      </c>
      <c r="C161" s="86" t="s">
        <v>662</v>
      </c>
      <c r="D161" s="99" t="s">
        <v>113</v>
      </c>
      <c r="E161" s="99" t="s">
        <v>301</v>
      </c>
      <c r="F161" s="86" t="s">
        <v>585</v>
      </c>
      <c r="G161" s="99" t="s">
        <v>303</v>
      </c>
      <c r="H161" s="86" t="s">
        <v>639</v>
      </c>
      <c r="I161" s="86" t="s">
        <v>353</v>
      </c>
      <c r="J161" s="86"/>
      <c r="K161" s="96">
        <v>1.4800000003549409</v>
      </c>
      <c r="L161" s="99" t="s">
        <v>157</v>
      </c>
      <c r="M161" s="100">
        <v>2.4E-2</v>
      </c>
      <c r="N161" s="100">
        <v>8.7999999959435301E-3</v>
      </c>
      <c r="O161" s="96">
        <v>755.54375800000014</v>
      </c>
      <c r="P161" s="98">
        <v>104.41</v>
      </c>
      <c r="Q161" s="86"/>
      <c r="R161" s="96">
        <v>0.78886323899999999</v>
      </c>
      <c r="S161" s="97">
        <v>5.7873456197194978E-6</v>
      </c>
      <c r="T161" s="97">
        <v>5.6137396382550172E-4</v>
      </c>
      <c r="U161" s="97">
        <f>R161/'סכום נכסי הקרן'!$C$42</f>
        <v>2.0847423694091591E-4</v>
      </c>
    </row>
    <row r="162" spans="2:21" s="127" customFormat="1">
      <c r="B162" s="89" t="s">
        <v>663</v>
      </c>
      <c r="C162" s="86" t="s">
        <v>664</v>
      </c>
      <c r="D162" s="99" t="s">
        <v>113</v>
      </c>
      <c r="E162" s="99" t="s">
        <v>301</v>
      </c>
      <c r="F162" s="86" t="s">
        <v>665</v>
      </c>
      <c r="G162" s="99" t="s">
        <v>416</v>
      </c>
      <c r="H162" s="86" t="s">
        <v>666</v>
      </c>
      <c r="I162" s="86" t="s">
        <v>153</v>
      </c>
      <c r="J162" s="86"/>
      <c r="K162" s="96">
        <v>0.15999999974099374</v>
      </c>
      <c r="L162" s="99" t="s">
        <v>157</v>
      </c>
      <c r="M162" s="100">
        <v>3.85E-2</v>
      </c>
      <c r="N162" s="100">
        <v>3.4999999902872649E-2</v>
      </c>
      <c r="O162" s="96">
        <v>152.154112</v>
      </c>
      <c r="P162" s="98">
        <v>101.5</v>
      </c>
      <c r="Q162" s="86"/>
      <c r="R162" s="96">
        <v>0.15443641899999999</v>
      </c>
      <c r="S162" s="97">
        <v>3.8038528E-6</v>
      </c>
      <c r="T162" s="97">
        <v>1.0990065249199173E-4</v>
      </c>
      <c r="U162" s="97">
        <f>R162/'סכום נכסי הקרן'!$C$42</f>
        <v>4.0813176499041514E-5</v>
      </c>
    </row>
    <row r="163" spans="2:21" s="127" customFormat="1">
      <c r="B163" s="89" t="s">
        <v>667</v>
      </c>
      <c r="C163" s="86" t="s">
        <v>668</v>
      </c>
      <c r="D163" s="99" t="s">
        <v>113</v>
      </c>
      <c r="E163" s="99" t="s">
        <v>301</v>
      </c>
      <c r="F163" s="86" t="s">
        <v>669</v>
      </c>
      <c r="G163" s="99" t="s">
        <v>550</v>
      </c>
      <c r="H163" s="86" t="s">
        <v>670</v>
      </c>
      <c r="I163" s="86" t="s">
        <v>353</v>
      </c>
      <c r="J163" s="86"/>
      <c r="K163" s="96">
        <v>0.24999999978752696</v>
      </c>
      <c r="L163" s="99" t="s">
        <v>157</v>
      </c>
      <c r="M163" s="100">
        <v>4.9000000000000002E-2</v>
      </c>
      <c r="N163" s="100">
        <v>0</v>
      </c>
      <c r="O163" s="96">
        <v>2926.1876339999999</v>
      </c>
      <c r="P163" s="98">
        <v>40.21</v>
      </c>
      <c r="Q163" s="86"/>
      <c r="R163" s="96">
        <v>1.1766199930000001</v>
      </c>
      <c r="S163" s="97">
        <v>3.8387938806564787E-6</v>
      </c>
      <c r="T163" s="97">
        <v>8.3731095167275771E-4</v>
      </c>
      <c r="U163" s="97">
        <f>R163/'סכום נכסי הקרן'!$C$42</f>
        <v>3.109473772932406E-4</v>
      </c>
    </row>
    <row r="164" spans="2:21" s="127" customFormat="1"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6"/>
      <c r="P164" s="98"/>
      <c r="Q164" s="86"/>
      <c r="R164" s="86"/>
      <c r="S164" s="86"/>
      <c r="T164" s="97"/>
      <c r="U164" s="86"/>
    </row>
    <row r="165" spans="2:21" s="127" customFormat="1">
      <c r="B165" s="104" t="s">
        <v>38</v>
      </c>
      <c r="C165" s="84"/>
      <c r="D165" s="84"/>
      <c r="E165" s="84"/>
      <c r="F165" s="84"/>
      <c r="G165" s="84"/>
      <c r="H165" s="84"/>
      <c r="I165" s="84"/>
      <c r="J165" s="84"/>
      <c r="K165" s="93">
        <v>4.0258364739253087</v>
      </c>
      <c r="L165" s="84"/>
      <c r="M165" s="84"/>
      <c r="N165" s="106">
        <v>2.8529169782921332E-2</v>
      </c>
      <c r="O165" s="93"/>
      <c r="P165" s="95"/>
      <c r="Q165" s="93">
        <f>SUM(Q166:Q250)</f>
        <v>0.49990001517560001</v>
      </c>
      <c r="R165" s="93">
        <v>300.05115208100005</v>
      </c>
      <c r="S165" s="84"/>
      <c r="T165" s="94">
        <v>0.21352358212006811</v>
      </c>
      <c r="U165" s="94">
        <f>R165/'סכום נכסי הקרן'!$C$42</f>
        <v>7.9295030977263231E-2</v>
      </c>
    </row>
    <row r="166" spans="2:21" s="127" customFormat="1">
      <c r="B166" s="89" t="s">
        <v>671</v>
      </c>
      <c r="C166" s="86" t="s">
        <v>672</v>
      </c>
      <c r="D166" s="99" t="s">
        <v>113</v>
      </c>
      <c r="E166" s="99" t="s">
        <v>301</v>
      </c>
      <c r="F166" s="86" t="s">
        <v>309</v>
      </c>
      <c r="G166" s="99" t="s">
        <v>303</v>
      </c>
      <c r="H166" s="86" t="s">
        <v>304</v>
      </c>
      <c r="I166" s="86" t="s">
        <v>153</v>
      </c>
      <c r="J166" s="86"/>
      <c r="K166" s="96">
        <v>5.8699999996523902</v>
      </c>
      <c r="L166" s="99" t="s">
        <v>157</v>
      </c>
      <c r="M166" s="100">
        <v>2.98E-2</v>
      </c>
      <c r="N166" s="100">
        <v>2.5199999998281482E-2</v>
      </c>
      <c r="O166" s="96">
        <v>4907.2273670000004</v>
      </c>
      <c r="P166" s="98">
        <v>104.35</v>
      </c>
      <c r="Q166" s="86"/>
      <c r="R166" s="96">
        <v>5.1206915940000002</v>
      </c>
      <c r="S166" s="97">
        <v>1.930374939174568E-6</v>
      </c>
      <c r="T166" s="97">
        <v>3.6440067118550402E-3</v>
      </c>
      <c r="U166" s="97">
        <f>R166/'סכום נכסי הקרן'!$C$42</f>
        <v>1.353253922723242E-3</v>
      </c>
    </row>
    <row r="167" spans="2:21" s="127" customFormat="1">
      <c r="B167" s="89" t="s">
        <v>673</v>
      </c>
      <c r="C167" s="86" t="s">
        <v>674</v>
      </c>
      <c r="D167" s="99" t="s">
        <v>113</v>
      </c>
      <c r="E167" s="99" t="s">
        <v>301</v>
      </c>
      <c r="F167" s="86" t="s">
        <v>309</v>
      </c>
      <c r="G167" s="99" t="s">
        <v>303</v>
      </c>
      <c r="H167" s="86" t="s">
        <v>304</v>
      </c>
      <c r="I167" s="86" t="s">
        <v>153</v>
      </c>
      <c r="J167" s="86"/>
      <c r="K167" s="96">
        <v>3.2899999995753886</v>
      </c>
      <c r="L167" s="99" t="s">
        <v>157</v>
      </c>
      <c r="M167" s="100">
        <v>2.4700000000000003E-2</v>
      </c>
      <c r="N167" s="100">
        <v>1.7499999997410906E-2</v>
      </c>
      <c r="O167" s="96">
        <v>3722.036576</v>
      </c>
      <c r="P167" s="98">
        <v>103.77</v>
      </c>
      <c r="Q167" s="86"/>
      <c r="R167" s="96">
        <v>3.8623574160000005</v>
      </c>
      <c r="S167" s="97">
        <v>1.1173159991954924E-6</v>
      </c>
      <c r="T167" s="97">
        <v>2.7485459901506987E-3</v>
      </c>
      <c r="U167" s="97">
        <f>R167/'סכום נכסי הקרן'!$C$42</f>
        <v>1.0207117980480364E-3</v>
      </c>
    </row>
    <row r="168" spans="2:21" s="127" customFormat="1">
      <c r="B168" s="89" t="s">
        <v>675</v>
      </c>
      <c r="C168" s="86" t="s">
        <v>676</v>
      </c>
      <c r="D168" s="99" t="s">
        <v>113</v>
      </c>
      <c r="E168" s="99" t="s">
        <v>301</v>
      </c>
      <c r="F168" s="86" t="s">
        <v>677</v>
      </c>
      <c r="G168" s="99" t="s">
        <v>352</v>
      </c>
      <c r="H168" s="86" t="s">
        <v>304</v>
      </c>
      <c r="I168" s="86" t="s">
        <v>153</v>
      </c>
      <c r="J168" s="86"/>
      <c r="K168" s="96">
        <v>4.4900000000686218</v>
      </c>
      <c r="L168" s="99" t="s">
        <v>157</v>
      </c>
      <c r="M168" s="100">
        <v>1.44E-2</v>
      </c>
      <c r="N168" s="100">
        <v>2.0900000000359444E-2</v>
      </c>
      <c r="O168" s="96">
        <v>6276.8456999999999</v>
      </c>
      <c r="P168" s="98">
        <v>97.51</v>
      </c>
      <c r="Q168" s="86"/>
      <c r="R168" s="96">
        <v>6.1205522419999996</v>
      </c>
      <c r="S168" s="97">
        <v>6.6072059999999998E-6</v>
      </c>
      <c r="T168" s="97">
        <v>4.3555314825522006E-3</v>
      </c>
      <c r="U168" s="97">
        <f>R168/'סכום נכסי הקרן'!$C$42</f>
        <v>1.617488805696474E-3</v>
      </c>
    </row>
    <row r="169" spans="2:21" s="127" customFormat="1">
      <c r="B169" s="89" t="s">
        <v>678</v>
      </c>
      <c r="C169" s="86" t="s">
        <v>679</v>
      </c>
      <c r="D169" s="99" t="s">
        <v>113</v>
      </c>
      <c r="E169" s="99" t="s">
        <v>301</v>
      </c>
      <c r="F169" s="86" t="s">
        <v>326</v>
      </c>
      <c r="G169" s="99" t="s">
        <v>303</v>
      </c>
      <c r="H169" s="86" t="s">
        <v>304</v>
      </c>
      <c r="I169" s="86" t="s">
        <v>153</v>
      </c>
      <c r="J169" s="86"/>
      <c r="K169" s="96">
        <v>0.41000000020695682</v>
      </c>
      <c r="L169" s="99" t="s">
        <v>157</v>
      </c>
      <c r="M169" s="100">
        <v>5.9000000000000004E-2</v>
      </c>
      <c r="N169" s="100">
        <v>4.8000000034855881E-3</v>
      </c>
      <c r="O169" s="96">
        <v>1786.988922</v>
      </c>
      <c r="P169" s="98">
        <v>102.75</v>
      </c>
      <c r="Q169" s="86"/>
      <c r="R169" s="96">
        <v>1.8361319819999999</v>
      </c>
      <c r="S169" s="97">
        <v>3.3127491911456527E-6</v>
      </c>
      <c r="T169" s="97">
        <v>1.3066354697282511E-3</v>
      </c>
      <c r="U169" s="97">
        <f>R169/'סכום נכסי הקרן'!$C$42</f>
        <v>4.8523773823647723E-4</v>
      </c>
    </row>
    <row r="170" spans="2:21" s="127" customFormat="1">
      <c r="B170" s="89" t="s">
        <v>680</v>
      </c>
      <c r="C170" s="86" t="s">
        <v>681</v>
      </c>
      <c r="D170" s="99" t="s">
        <v>113</v>
      </c>
      <c r="E170" s="99" t="s">
        <v>301</v>
      </c>
      <c r="F170" s="86" t="s">
        <v>682</v>
      </c>
      <c r="G170" s="99" t="s">
        <v>683</v>
      </c>
      <c r="H170" s="86" t="s">
        <v>338</v>
      </c>
      <c r="I170" s="86" t="s">
        <v>153</v>
      </c>
      <c r="J170" s="86"/>
      <c r="K170" s="96">
        <v>0.98999999989369636</v>
      </c>
      <c r="L170" s="99" t="s">
        <v>157</v>
      </c>
      <c r="M170" s="100">
        <v>4.8399999999999999E-2</v>
      </c>
      <c r="N170" s="100">
        <v>9.3000000022227178E-3</v>
      </c>
      <c r="O170" s="96">
        <v>996.02458799999988</v>
      </c>
      <c r="P170" s="98">
        <v>103.89</v>
      </c>
      <c r="Q170" s="86"/>
      <c r="R170" s="96">
        <v>1.0347699889999999</v>
      </c>
      <c r="S170" s="97">
        <v>2.3714871142857141E-6</v>
      </c>
      <c r="T170" s="97">
        <v>7.3636709337472465E-4</v>
      </c>
      <c r="U170" s="97">
        <f>R170/'סכום נכסי הקרן'!$C$42</f>
        <v>2.7346043420605501E-4</v>
      </c>
    </row>
    <row r="171" spans="2:21" s="127" customFormat="1">
      <c r="B171" s="89" t="s">
        <v>684</v>
      </c>
      <c r="C171" s="86" t="s">
        <v>685</v>
      </c>
      <c r="D171" s="99" t="s">
        <v>113</v>
      </c>
      <c r="E171" s="99" t="s">
        <v>301</v>
      </c>
      <c r="F171" s="86" t="s">
        <v>337</v>
      </c>
      <c r="G171" s="99" t="s">
        <v>303</v>
      </c>
      <c r="H171" s="86" t="s">
        <v>338</v>
      </c>
      <c r="I171" s="86" t="s">
        <v>153</v>
      </c>
      <c r="J171" s="86"/>
      <c r="K171" s="96">
        <v>1.0099999997718623</v>
      </c>
      <c r="L171" s="99" t="s">
        <v>157</v>
      </c>
      <c r="M171" s="100">
        <v>1.95E-2</v>
      </c>
      <c r="N171" s="100">
        <v>1.270000000027067E-2</v>
      </c>
      <c r="O171" s="96">
        <v>2521.113237</v>
      </c>
      <c r="P171" s="98">
        <v>102.58</v>
      </c>
      <c r="Q171" s="86"/>
      <c r="R171" s="96">
        <v>2.5861579590000003</v>
      </c>
      <c r="S171" s="97">
        <v>3.6804572802919708E-6</v>
      </c>
      <c r="T171" s="97">
        <v>1.8403719082702742E-3</v>
      </c>
      <c r="U171" s="97">
        <f>R171/'סכום נכסי הקרן'!$C$42</f>
        <v>6.8344838554608022E-4</v>
      </c>
    </row>
    <row r="172" spans="2:21" s="127" customFormat="1">
      <c r="B172" s="89" t="s">
        <v>686</v>
      </c>
      <c r="C172" s="86" t="s">
        <v>687</v>
      </c>
      <c r="D172" s="99" t="s">
        <v>113</v>
      </c>
      <c r="E172" s="99" t="s">
        <v>301</v>
      </c>
      <c r="F172" s="86" t="s">
        <v>403</v>
      </c>
      <c r="G172" s="99" t="s">
        <v>303</v>
      </c>
      <c r="H172" s="86" t="s">
        <v>338</v>
      </c>
      <c r="I172" s="86" t="s">
        <v>153</v>
      </c>
      <c r="J172" s="86"/>
      <c r="K172" s="96">
        <v>3.3299999997898748</v>
      </c>
      <c r="L172" s="99" t="s">
        <v>157</v>
      </c>
      <c r="M172" s="100">
        <v>1.8700000000000001E-2</v>
      </c>
      <c r="N172" s="100">
        <v>1.8700000000453208E-2</v>
      </c>
      <c r="O172" s="96">
        <v>2425.9075200000002</v>
      </c>
      <c r="P172" s="98">
        <v>100.05</v>
      </c>
      <c r="Q172" s="86"/>
      <c r="R172" s="96">
        <v>2.4271205469999999</v>
      </c>
      <c r="S172" s="97">
        <v>3.3465409297834189E-6</v>
      </c>
      <c r="T172" s="97">
        <v>1.7271970790258991E-3</v>
      </c>
      <c r="U172" s="97">
        <f>R172/'סכום נכסי הקרן'!$C$42</f>
        <v>6.4141929676031387E-4</v>
      </c>
    </row>
    <row r="173" spans="2:21" s="127" customFormat="1">
      <c r="B173" s="89" t="s">
        <v>688</v>
      </c>
      <c r="C173" s="86" t="s">
        <v>689</v>
      </c>
      <c r="D173" s="99" t="s">
        <v>113</v>
      </c>
      <c r="E173" s="99" t="s">
        <v>301</v>
      </c>
      <c r="F173" s="86" t="s">
        <v>403</v>
      </c>
      <c r="G173" s="99" t="s">
        <v>303</v>
      </c>
      <c r="H173" s="86" t="s">
        <v>338</v>
      </c>
      <c r="I173" s="86" t="s">
        <v>153</v>
      </c>
      <c r="J173" s="86"/>
      <c r="K173" s="96">
        <v>5.8600000001315404</v>
      </c>
      <c r="L173" s="99" t="s">
        <v>157</v>
      </c>
      <c r="M173" s="100">
        <v>2.6800000000000001E-2</v>
      </c>
      <c r="N173" s="100">
        <v>2.6200000000438463E-2</v>
      </c>
      <c r="O173" s="96">
        <v>3634.5703999999996</v>
      </c>
      <c r="P173" s="98">
        <v>100.4</v>
      </c>
      <c r="Q173" s="86"/>
      <c r="R173" s="96">
        <v>3.6491085819999993</v>
      </c>
      <c r="S173" s="97">
        <v>4.7292744812797477E-6</v>
      </c>
      <c r="T173" s="97">
        <v>2.5967930153568677E-3</v>
      </c>
      <c r="U173" s="97">
        <f>R173/'סכום נכסי הקרן'!$C$42</f>
        <v>9.6435616408156342E-4</v>
      </c>
    </row>
    <row r="174" spans="2:21" s="127" customFormat="1">
      <c r="B174" s="89" t="s">
        <v>690</v>
      </c>
      <c r="C174" s="86" t="s">
        <v>691</v>
      </c>
      <c r="D174" s="99" t="s">
        <v>113</v>
      </c>
      <c r="E174" s="99" t="s">
        <v>301</v>
      </c>
      <c r="F174" s="86" t="s">
        <v>692</v>
      </c>
      <c r="G174" s="99" t="s">
        <v>303</v>
      </c>
      <c r="H174" s="86" t="s">
        <v>338</v>
      </c>
      <c r="I174" s="86" t="s">
        <v>353</v>
      </c>
      <c r="J174" s="86"/>
      <c r="K174" s="96">
        <v>3.1300000008365307</v>
      </c>
      <c r="L174" s="99" t="s">
        <v>157</v>
      </c>
      <c r="M174" s="100">
        <v>2.07E-2</v>
      </c>
      <c r="N174" s="100">
        <v>1.6700000002257308E-2</v>
      </c>
      <c r="O174" s="96">
        <v>1465.0531020000001</v>
      </c>
      <c r="P174" s="98">
        <v>102.81</v>
      </c>
      <c r="Q174" s="86"/>
      <c r="R174" s="96">
        <v>1.5062210979999999</v>
      </c>
      <c r="S174" s="97">
        <v>5.7801458279906739E-6</v>
      </c>
      <c r="T174" s="97">
        <v>1.0718629876247275E-3</v>
      </c>
      <c r="U174" s="97">
        <f>R174/'סכום נכסי הקרן'!$C$42</f>
        <v>3.9805162485186932E-4</v>
      </c>
    </row>
    <row r="175" spans="2:21" s="127" customFormat="1">
      <c r="B175" s="89" t="s">
        <v>693</v>
      </c>
      <c r="C175" s="86" t="s">
        <v>694</v>
      </c>
      <c r="D175" s="99" t="s">
        <v>113</v>
      </c>
      <c r="E175" s="99" t="s">
        <v>301</v>
      </c>
      <c r="F175" s="86" t="s">
        <v>345</v>
      </c>
      <c r="G175" s="99" t="s">
        <v>346</v>
      </c>
      <c r="H175" s="86" t="s">
        <v>338</v>
      </c>
      <c r="I175" s="86" t="s">
        <v>153</v>
      </c>
      <c r="J175" s="86"/>
      <c r="K175" s="96">
        <v>4.3400000002879349</v>
      </c>
      <c r="L175" s="99" t="s">
        <v>157</v>
      </c>
      <c r="M175" s="100">
        <v>1.6299999999999999E-2</v>
      </c>
      <c r="N175" s="100">
        <v>1.9800000000607568E-2</v>
      </c>
      <c r="O175" s="96">
        <v>7684.1211540000004</v>
      </c>
      <c r="P175" s="98">
        <v>98.53</v>
      </c>
      <c r="Q175" s="86"/>
      <c r="R175" s="96">
        <v>7.5711645729999999</v>
      </c>
      <c r="S175" s="97">
        <v>1.4097882147673171E-5</v>
      </c>
      <c r="T175" s="97">
        <v>5.3878219404773428E-3</v>
      </c>
      <c r="U175" s="97">
        <f>R175/'סכום נכסי הקרן'!$C$42</f>
        <v>2.0008446066153559E-3</v>
      </c>
    </row>
    <row r="176" spans="2:21" s="127" customFormat="1">
      <c r="B176" s="89" t="s">
        <v>695</v>
      </c>
      <c r="C176" s="86" t="s">
        <v>696</v>
      </c>
      <c r="D176" s="99" t="s">
        <v>113</v>
      </c>
      <c r="E176" s="99" t="s">
        <v>301</v>
      </c>
      <c r="F176" s="86" t="s">
        <v>326</v>
      </c>
      <c r="G176" s="99" t="s">
        <v>303</v>
      </c>
      <c r="H176" s="86" t="s">
        <v>338</v>
      </c>
      <c r="I176" s="86" t="s">
        <v>153</v>
      </c>
      <c r="J176" s="86"/>
      <c r="K176" s="96">
        <v>1.1999999998951902</v>
      </c>
      <c r="L176" s="99" t="s">
        <v>157</v>
      </c>
      <c r="M176" s="100">
        <v>6.0999999999999999E-2</v>
      </c>
      <c r="N176" s="100">
        <v>8.9999999996506347E-3</v>
      </c>
      <c r="O176" s="96">
        <v>5157.3559020000002</v>
      </c>
      <c r="P176" s="98">
        <v>111</v>
      </c>
      <c r="Q176" s="86"/>
      <c r="R176" s="96">
        <v>5.7246649180000002</v>
      </c>
      <c r="S176" s="97">
        <v>5.0178309965203356E-6</v>
      </c>
      <c r="T176" s="97">
        <v>4.0738085864721737E-3</v>
      </c>
      <c r="U176" s="97">
        <f>R176/'סכום נכסי הקרן'!$C$42</f>
        <v>1.5128669857088892E-3</v>
      </c>
    </row>
    <row r="177" spans="2:21" s="127" customFormat="1">
      <c r="B177" s="89" t="s">
        <v>697</v>
      </c>
      <c r="C177" s="86" t="s">
        <v>698</v>
      </c>
      <c r="D177" s="99" t="s">
        <v>113</v>
      </c>
      <c r="E177" s="99" t="s">
        <v>301</v>
      </c>
      <c r="F177" s="86" t="s">
        <v>374</v>
      </c>
      <c r="G177" s="99" t="s">
        <v>352</v>
      </c>
      <c r="H177" s="86" t="s">
        <v>367</v>
      </c>
      <c r="I177" s="86" t="s">
        <v>153</v>
      </c>
      <c r="J177" s="86"/>
      <c r="K177" s="96">
        <v>4.5899999997203347</v>
      </c>
      <c r="L177" s="99" t="s">
        <v>157</v>
      </c>
      <c r="M177" s="100">
        <v>3.39E-2</v>
      </c>
      <c r="N177" s="100">
        <v>2.7799999998822461E-2</v>
      </c>
      <c r="O177" s="96">
        <v>6404.4563630000002</v>
      </c>
      <c r="P177" s="98">
        <v>102.69</v>
      </c>
      <c r="Q177" s="96">
        <v>0.21711107100000002</v>
      </c>
      <c r="R177" s="96">
        <v>6.7938473100000003</v>
      </c>
      <c r="S177" s="97">
        <v>5.9015667460274386E-6</v>
      </c>
      <c r="T177" s="97">
        <v>4.8346643695484992E-3</v>
      </c>
      <c r="U177" s="97">
        <f>R177/'סכום נכסי הקרן'!$C$42</f>
        <v>1.7954216444928603E-3</v>
      </c>
    </row>
    <row r="178" spans="2:21" s="127" customFormat="1">
      <c r="B178" s="89" t="s">
        <v>699</v>
      </c>
      <c r="C178" s="86" t="s">
        <v>700</v>
      </c>
      <c r="D178" s="99" t="s">
        <v>113</v>
      </c>
      <c r="E178" s="99" t="s">
        <v>301</v>
      </c>
      <c r="F178" s="86" t="s">
        <v>383</v>
      </c>
      <c r="G178" s="99" t="s">
        <v>384</v>
      </c>
      <c r="H178" s="86" t="s">
        <v>367</v>
      </c>
      <c r="I178" s="86" t="s">
        <v>153</v>
      </c>
      <c r="J178" s="86"/>
      <c r="K178" s="96">
        <v>2.3600000002514245</v>
      </c>
      <c r="L178" s="99" t="s">
        <v>157</v>
      </c>
      <c r="M178" s="100">
        <v>1.7299999999999999E-2</v>
      </c>
      <c r="N178" s="100">
        <v>1.1499999999301598E-2</v>
      </c>
      <c r="O178" s="96">
        <v>1404.8689160000001</v>
      </c>
      <c r="P178" s="98">
        <v>101.92</v>
      </c>
      <c r="Q178" s="86"/>
      <c r="R178" s="96">
        <v>1.4318423740000001</v>
      </c>
      <c r="S178" s="97">
        <v>2.3932737383800407E-6</v>
      </c>
      <c r="T178" s="97">
        <v>1.0189333072290576E-3</v>
      </c>
      <c r="U178" s="97">
        <f>R178/'סכום נכסי הקרן'!$C$42</f>
        <v>3.7839543229028523E-4</v>
      </c>
    </row>
    <row r="179" spans="2:21" s="127" customFormat="1">
      <c r="B179" s="89" t="s">
        <v>701</v>
      </c>
      <c r="C179" s="86" t="s">
        <v>702</v>
      </c>
      <c r="D179" s="99" t="s">
        <v>113</v>
      </c>
      <c r="E179" s="99" t="s">
        <v>301</v>
      </c>
      <c r="F179" s="86" t="s">
        <v>383</v>
      </c>
      <c r="G179" s="99" t="s">
        <v>384</v>
      </c>
      <c r="H179" s="86" t="s">
        <v>367</v>
      </c>
      <c r="I179" s="86" t="s">
        <v>153</v>
      </c>
      <c r="J179" s="86"/>
      <c r="K179" s="96">
        <v>5.1999999996675124</v>
      </c>
      <c r="L179" s="99" t="s">
        <v>157</v>
      </c>
      <c r="M179" s="100">
        <v>3.6499999999999998E-2</v>
      </c>
      <c r="N179" s="100">
        <v>3.109999999844839E-2</v>
      </c>
      <c r="O179" s="96">
        <v>6994.4769619999997</v>
      </c>
      <c r="P179" s="98">
        <v>103.2</v>
      </c>
      <c r="Q179" s="86"/>
      <c r="R179" s="96">
        <v>7.2182999919999995</v>
      </c>
      <c r="S179" s="97">
        <v>3.2608770676299133E-6</v>
      </c>
      <c r="T179" s="97">
        <v>5.1367150581479015E-3</v>
      </c>
      <c r="U179" s="97">
        <f>R179/'סכום נכסי הקרן'!$C$42</f>
        <v>1.9075924804791409E-3</v>
      </c>
    </row>
    <row r="180" spans="2:21" s="127" customFormat="1">
      <c r="B180" s="89" t="s">
        <v>703</v>
      </c>
      <c r="C180" s="86" t="s">
        <v>704</v>
      </c>
      <c r="D180" s="99" t="s">
        <v>113</v>
      </c>
      <c r="E180" s="99" t="s">
        <v>301</v>
      </c>
      <c r="F180" s="86" t="s">
        <v>302</v>
      </c>
      <c r="G180" s="99" t="s">
        <v>303</v>
      </c>
      <c r="H180" s="86" t="s">
        <v>367</v>
      </c>
      <c r="I180" s="86" t="s">
        <v>153</v>
      </c>
      <c r="J180" s="86"/>
      <c r="K180" s="96">
        <v>2.0599999999504606</v>
      </c>
      <c r="L180" s="99" t="s">
        <v>157</v>
      </c>
      <c r="M180" s="100">
        <v>1.66E-2</v>
      </c>
      <c r="N180" s="100">
        <v>9.799999999133063E-3</v>
      </c>
      <c r="O180" s="96">
        <v>6322.3181680000007</v>
      </c>
      <c r="P180" s="98">
        <v>102.17</v>
      </c>
      <c r="Q180" s="86"/>
      <c r="R180" s="96">
        <v>6.4595125719999995</v>
      </c>
      <c r="S180" s="97">
        <v>6.6550717557894747E-6</v>
      </c>
      <c r="T180" s="97">
        <v>4.5967437670451534E-3</v>
      </c>
      <c r="U180" s="97">
        <f>R180/'סכום נכסי הקרן'!$C$42</f>
        <v>1.7070664316479235E-3</v>
      </c>
    </row>
    <row r="181" spans="2:21" s="127" customFormat="1">
      <c r="B181" s="89" t="s">
        <v>705</v>
      </c>
      <c r="C181" s="86" t="s">
        <v>706</v>
      </c>
      <c r="D181" s="99" t="s">
        <v>113</v>
      </c>
      <c r="E181" s="99" t="s">
        <v>301</v>
      </c>
      <c r="F181" s="86" t="s">
        <v>400</v>
      </c>
      <c r="G181" s="99" t="s">
        <v>352</v>
      </c>
      <c r="H181" s="86" t="s">
        <v>367</v>
      </c>
      <c r="I181" s="86" t="s">
        <v>353</v>
      </c>
      <c r="J181" s="86"/>
      <c r="K181" s="96">
        <v>5.7699999999300289</v>
      </c>
      <c r="L181" s="99" t="s">
        <v>157</v>
      </c>
      <c r="M181" s="100">
        <v>2.5499999999999998E-2</v>
      </c>
      <c r="N181" s="100">
        <v>3.1899999999766761E-2</v>
      </c>
      <c r="O181" s="96">
        <v>17771.912505</v>
      </c>
      <c r="P181" s="98">
        <v>96.5</v>
      </c>
      <c r="Q181" s="86"/>
      <c r="R181" s="96">
        <v>17.149896160000001</v>
      </c>
      <c r="S181" s="97">
        <v>1.7025970677669926E-5</v>
      </c>
      <c r="T181" s="97">
        <v>1.2204276623080101E-2</v>
      </c>
      <c r="U181" s="97">
        <f>R181/'סכום נכסי הקרן'!$C$42</f>
        <v>4.5322323804873662E-3</v>
      </c>
    </row>
    <row r="182" spans="2:21" s="127" customFormat="1">
      <c r="B182" s="89" t="s">
        <v>707</v>
      </c>
      <c r="C182" s="86" t="s">
        <v>708</v>
      </c>
      <c r="D182" s="99" t="s">
        <v>113</v>
      </c>
      <c r="E182" s="99" t="s">
        <v>301</v>
      </c>
      <c r="F182" s="86" t="s">
        <v>709</v>
      </c>
      <c r="G182" s="99" t="s">
        <v>352</v>
      </c>
      <c r="H182" s="86" t="s">
        <v>367</v>
      </c>
      <c r="I182" s="86" t="s">
        <v>353</v>
      </c>
      <c r="J182" s="86"/>
      <c r="K182" s="96">
        <v>4.7100000024243416</v>
      </c>
      <c r="L182" s="99" t="s">
        <v>157</v>
      </c>
      <c r="M182" s="100">
        <v>3.15E-2</v>
      </c>
      <c r="N182" s="100">
        <v>3.9000000026937126E-2</v>
      </c>
      <c r="O182" s="96">
        <v>688.46340299999997</v>
      </c>
      <c r="P182" s="98">
        <v>97.06</v>
      </c>
      <c r="Q182" s="86"/>
      <c r="R182" s="96">
        <v>0.66822257800000007</v>
      </c>
      <c r="S182" s="97">
        <v>2.9043621915722951E-6</v>
      </c>
      <c r="T182" s="97">
        <v>4.7552318169253102E-4</v>
      </c>
      <c r="U182" s="97">
        <f>R182/'סכום נכסי הקרן'!$C$42</f>
        <v>1.7659232319132276E-4</v>
      </c>
    </row>
    <row r="183" spans="2:21" s="127" customFormat="1">
      <c r="B183" s="89" t="s">
        <v>710</v>
      </c>
      <c r="C183" s="86" t="s">
        <v>711</v>
      </c>
      <c r="D183" s="99" t="s">
        <v>113</v>
      </c>
      <c r="E183" s="99" t="s">
        <v>301</v>
      </c>
      <c r="F183" s="86" t="s">
        <v>403</v>
      </c>
      <c r="G183" s="99" t="s">
        <v>303</v>
      </c>
      <c r="H183" s="86" t="s">
        <v>367</v>
      </c>
      <c r="I183" s="86" t="s">
        <v>153</v>
      </c>
      <c r="J183" s="86"/>
      <c r="K183" s="96">
        <v>1.8800000003381652</v>
      </c>
      <c r="L183" s="99" t="s">
        <v>157</v>
      </c>
      <c r="M183" s="100">
        <v>6.4000000000000001E-2</v>
      </c>
      <c r="N183" s="100">
        <v>1.2600000000088991E-2</v>
      </c>
      <c r="O183" s="96">
        <v>2039.958118</v>
      </c>
      <c r="P183" s="98">
        <v>110.17</v>
      </c>
      <c r="Q183" s="86"/>
      <c r="R183" s="96">
        <v>2.2474219230000001</v>
      </c>
      <c r="S183" s="97">
        <v>6.2687701833960226E-6</v>
      </c>
      <c r="T183" s="97">
        <v>1.5993192367566281E-3</v>
      </c>
      <c r="U183" s="97">
        <f>R183/'סכום נכסי הקרן'!$C$42</f>
        <v>5.9393003415350034E-4</v>
      </c>
    </row>
    <row r="184" spans="2:21" s="127" customFormat="1">
      <c r="B184" s="89" t="s">
        <v>712</v>
      </c>
      <c r="C184" s="86" t="s">
        <v>713</v>
      </c>
      <c r="D184" s="99" t="s">
        <v>113</v>
      </c>
      <c r="E184" s="99" t="s">
        <v>301</v>
      </c>
      <c r="F184" s="86" t="s">
        <v>408</v>
      </c>
      <c r="G184" s="99" t="s">
        <v>303</v>
      </c>
      <c r="H184" s="86" t="s">
        <v>367</v>
      </c>
      <c r="I184" s="86" t="s">
        <v>353</v>
      </c>
      <c r="J184" s="86"/>
      <c r="K184" s="96">
        <v>1.2400000011110206</v>
      </c>
      <c r="L184" s="99" t="s">
        <v>157</v>
      </c>
      <c r="M184" s="100">
        <v>1.1000000000000001E-2</v>
      </c>
      <c r="N184" s="100">
        <v>8.799999999588512E-3</v>
      </c>
      <c r="O184" s="96">
        <v>968.20635800000002</v>
      </c>
      <c r="P184" s="98">
        <v>100.4</v>
      </c>
      <c r="Q184" s="86"/>
      <c r="R184" s="96">
        <v>0.97207918299999996</v>
      </c>
      <c r="S184" s="97">
        <v>3.2273545266666668E-6</v>
      </c>
      <c r="T184" s="97">
        <v>6.9175481520056638E-4</v>
      </c>
      <c r="U184" s="97">
        <f>R184/'סכום נכסי הקרן'!$C$42</f>
        <v>2.5689302771791852E-4</v>
      </c>
    </row>
    <row r="185" spans="2:21" s="127" customFormat="1">
      <c r="B185" s="89" t="s">
        <v>714</v>
      </c>
      <c r="C185" s="86" t="s">
        <v>715</v>
      </c>
      <c r="D185" s="99" t="s">
        <v>113</v>
      </c>
      <c r="E185" s="99" t="s">
        <v>301</v>
      </c>
      <c r="F185" s="86" t="s">
        <v>422</v>
      </c>
      <c r="G185" s="99" t="s">
        <v>423</v>
      </c>
      <c r="H185" s="86" t="s">
        <v>367</v>
      </c>
      <c r="I185" s="86" t="s">
        <v>153</v>
      </c>
      <c r="J185" s="86"/>
      <c r="K185" s="96">
        <v>3.3999999998121155</v>
      </c>
      <c r="L185" s="99" t="s">
        <v>157</v>
      </c>
      <c r="M185" s="100">
        <v>4.8000000000000001E-2</v>
      </c>
      <c r="N185" s="100">
        <v>1.9399999998778752E-2</v>
      </c>
      <c r="O185" s="96">
        <v>9577.8738759999997</v>
      </c>
      <c r="P185" s="98">
        <v>111.14</v>
      </c>
      <c r="Q185" s="86"/>
      <c r="R185" s="96">
        <v>10.644849345000001</v>
      </c>
      <c r="S185" s="97">
        <v>4.6583807378573533E-6</v>
      </c>
      <c r="T185" s="97">
        <v>7.5751295987667965E-3</v>
      </c>
      <c r="U185" s="97">
        <f>R185/'סכום נכסי הקרן'!$C$42</f>
        <v>2.8131325365889992E-3</v>
      </c>
    </row>
    <row r="186" spans="2:21" s="127" customFormat="1">
      <c r="B186" s="89" t="s">
        <v>716</v>
      </c>
      <c r="C186" s="86" t="s">
        <v>717</v>
      </c>
      <c r="D186" s="99" t="s">
        <v>113</v>
      </c>
      <c r="E186" s="99" t="s">
        <v>301</v>
      </c>
      <c r="F186" s="86" t="s">
        <v>422</v>
      </c>
      <c r="G186" s="99" t="s">
        <v>423</v>
      </c>
      <c r="H186" s="86" t="s">
        <v>367</v>
      </c>
      <c r="I186" s="86" t="s">
        <v>153</v>
      </c>
      <c r="J186" s="86"/>
      <c r="K186" s="96">
        <v>2.0599999978871644</v>
      </c>
      <c r="L186" s="99" t="s">
        <v>157</v>
      </c>
      <c r="M186" s="100">
        <v>4.4999999999999998E-2</v>
      </c>
      <c r="N186" s="100">
        <v>1.5299999989435821E-2</v>
      </c>
      <c r="O186" s="96">
        <v>307.278978</v>
      </c>
      <c r="P186" s="98">
        <v>107.82</v>
      </c>
      <c r="Q186" s="86"/>
      <c r="R186" s="96">
        <v>0.33130819499999997</v>
      </c>
      <c r="S186" s="97">
        <v>5.1169839202808285E-7</v>
      </c>
      <c r="T186" s="97">
        <v>2.3576684205843979E-4</v>
      </c>
      <c r="U186" s="97">
        <f>R186/'סכום נכסי הקרן'!$C$42</f>
        <v>8.7555383151650663E-5</v>
      </c>
    </row>
    <row r="187" spans="2:21" s="127" customFormat="1">
      <c r="B187" s="89" t="s">
        <v>718</v>
      </c>
      <c r="C187" s="86" t="s">
        <v>719</v>
      </c>
      <c r="D187" s="99" t="s">
        <v>113</v>
      </c>
      <c r="E187" s="99" t="s">
        <v>301</v>
      </c>
      <c r="F187" s="86" t="s">
        <v>720</v>
      </c>
      <c r="G187" s="99" t="s">
        <v>467</v>
      </c>
      <c r="H187" s="86" t="s">
        <v>367</v>
      </c>
      <c r="I187" s="86" t="s">
        <v>353</v>
      </c>
      <c r="J187" s="86"/>
      <c r="K187" s="96">
        <v>3.5700000006721124</v>
      </c>
      <c r="L187" s="99" t="s">
        <v>157</v>
      </c>
      <c r="M187" s="100">
        <v>2.4500000000000001E-2</v>
      </c>
      <c r="N187" s="100">
        <v>2.0800000006347727E-2</v>
      </c>
      <c r="O187" s="96">
        <v>1050.5531080000001</v>
      </c>
      <c r="P187" s="98">
        <v>101.97</v>
      </c>
      <c r="Q187" s="86"/>
      <c r="R187" s="96">
        <v>1.071249004</v>
      </c>
      <c r="S187" s="97">
        <v>6.6971285592434827E-7</v>
      </c>
      <c r="T187" s="97">
        <v>7.6232643364384318E-4</v>
      </c>
      <c r="U187" s="97">
        <f>R187/'סכום נכסי הקרן'!$C$42</f>
        <v>2.8310080587063102E-4</v>
      </c>
    </row>
    <row r="188" spans="2:21" s="127" customFormat="1">
      <c r="B188" s="89" t="s">
        <v>721</v>
      </c>
      <c r="C188" s="86" t="s">
        <v>722</v>
      </c>
      <c r="D188" s="99" t="s">
        <v>113</v>
      </c>
      <c r="E188" s="99" t="s">
        <v>301</v>
      </c>
      <c r="F188" s="86" t="s">
        <v>403</v>
      </c>
      <c r="G188" s="99" t="s">
        <v>303</v>
      </c>
      <c r="H188" s="86" t="s">
        <v>367</v>
      </c>
      <c r="I188" s="86" t="s">
        <v>153</v>
      </c>
      <c r="J188" s="86"/>
      <c r="K188" s="96">
        <v>0.18000000020615861</v>
      </c>
      <c r="L188" s="99" t="s">
        <v>157</v>
      </c>
      <c r="M188" s="100">
        <v>6.0999999999999999E-2</v>
      </c>
      <c r="N188" s="100">
        <v>4.7999999940443079E-3</v>
      </c>
      <c r="O188" s="96">
        <v>823.61492299999998</v>
      </c>
      <c r="P188" s="98">
        <v>106.01</v>
      </c>
      <c r="Q188" s="86"/>
      <c r="R188" s="96">
        <v>0.87311419899999998</v>
      </c>
      <c r="S188" s="97">
        <v>5.4907661533333332E-6</v>
      </c>
      <c r="T188" s="97">
        <v>6.2132896366965567E-4</v>
      </c>
      <c r="U188" s="97">
        <f>R188/'סכום נכסי הקרן'!$C$42</f>
        <v>2.3073938218941904E-4</v>
      </c>
    </row>
    <row r="189" spans="2:21" s="127" customFormat="1">
      <c r="B189" s="89" t="s">
        <v>723</v>
      </c>
      <c r="C189" s="86" t="s">
        <v>724</v>
      </c>
      <c r="D189" s="99" t="s">
        <v>113</v>
      </c>
      <c r="E189" s="99" t="s">
        <v>301</v>
      </c>
      <c r="F189" s="86" t="s">
        <v>302</v>
      </c>
      <c r="G189" s="99" t="s">
        <v>303</v>
      </c>
      <c r="H189" s="86" t="s">
        <v>367</v>
      </c>
      <c r="I189" s="86" t="s">
        <v>353</v>
      </c>
      <c r="J189" s="86"/>
      <c r="K189" s="96">
        <v>2.0000000002186886</v>
      </c>
      <c r="L189" s="99" t="s">
        <v>157</v>
      </c>
      <c r="M189" s="100">
        <v>3.2500000000000001E-2</v>
      </c>
      <c r="N189" s="100">
        <v>2.3300000002952303E-2</v>
      </c>
      <c r="O189" s="96">
        <f>4488.358/50000</f>
        <v>8.9767159999999999E-2</v>
      </c>
      <c r="P189" s="98">
        <v>5093968</v>
      </c>
      <c r="Q189" s="86"/>
      <c r="R189" s="96">
        <v>4.5727103049999993</v>
      </c>
      <c r="S189" s="97">
        <f>24.2417391304348%/50000</f>
        <v>4.8483478260869609E-6</v>
      </c>
      <c r="T189" s="97">
        <v>3.2540501096205454E-3</v>
      </c>
      <c r="U189" s="97">
        <f>R189/'סכום נכסי הקרן'!$C$42</f>
        <v>1.2084379705602402E-3</v>
      </c>
    </row>
    <row r="190" spans="2:21" s="127" customFormat="1">
      <c r="B190" s="89" t="s">
        <v>725</v>
      </c>
      <c r="C190" s="86" t="s">
        <v>726</v>
      </c>
      <c r="D190" s="99" t="s">
        <v>113</v>
      </c>
      <c r="E190" s="99" t="s">
        <v>301</v>
      </c>
      <c r="F190" s="86" t="s">
        <v>302</v>
      </c>
      <c r="G190" s="99" t="s">
        <v>303</v>
      </c>
      <c r="H190" s="86" t="s">
        <v>367</v>
      </c>
      <c r="I190" s="86" t="s">
        <v>153</v>
      </c>
      <c r="J190" s="86"/>
      <c r="K190" s="96">
        <v>1.5799999985201685</v>
      </c>
      <c r="L190" s="99" t="s">
        <v>157</v>
      </c>
      <c r="M190" s="100">
        <v>2.2700000000000001E-2</v>
      </c>
      <c r="N190" s="100">
        <v>9.4999999947148889E-3</v>
      </c>
      <c r="O190" s="96">
        <v>460.23237699999999</v>
      </c>
      <c r="P190" s="98">
        <v>102.78</v>
      </c>
      <c r="Q190" s="86"/>
      <c r="R190" s="96">
        <v>0.47302681499999999</v>
      </c>
      <c r="S190" s="97">
        <v>4.6023283723283724E-7</v>
      </c>
      <c r="T190" s="97">
        <v>3.3661720435714491E-4</v>
      </c>
      <c r="U190" s="97">
        <f>R190/'סכום נכסי הקרן'!$C$42</f>
        <v>1.2500760516452055E-4</v>
      </c>
    </row>
    <row r="191" spans="2:21" s="127" customFormat="1">
      <c r="B191" s="89" t="s">
        <v>727</v>
      </c>
      <c r="C191" s="86" t="s">
        <v>728</v>
      </c>
      <c r="D191" s="99" t="s">
        <v>113</v>
      </c>
      <c r="E191" s="99" t="s">
        <v>301</v>
      </c>
      <c r="F191" s="86" t="s">
        <v>729</v>
      </c>
      <c r="G191" s="99" t="s">
        <v>352</v>
      </c>
      <c r="H191" s="86" t="s">
        <v>367</v>
      </c>
      <c r="I191" s="86" t="s">
        <v>353</v>
      </c>
      <c r="J191" s="86"/>
      <c r="K191" s="96">
        <v>4.1899999999213478</v>
      </c>
      <c r="L191" s="99" t="s">
        <v>157</v>
      </c>
      <c r="M191" s="100">
        <v>3.3799999999999997E-2</v>
      </c>
      <c r="N191" s="100">
        <v>3.8500000001310868E-2</v>
      </c>
      <c r="O191" s="96">
        <v>3106.3898969999996</v>
      </c>
      <c r="P191" s="98">
        <v>98.23</v>
      </c>
      <c r="Q191" s="86"/>
      <c r="R191" s="96">
        <v>3.0514067960000002</v>
      </c>
      <c r="S191" s="97">
        <v>4.9033112880389055E-6</v>
      </c>
      <c r="T191" s="97">
        <v>2.171454117301813E-3</v>
      </c>
      <c r="U191" s="97">
        <f>R191/'סכום נכסי הקרן'!$C$42</f>
        <v>8.0640049116602981E-4</v>
      </c>
    </row>
    <row r="192" spans="2:21" s="127" customFormat="1">
      <c r="B192" s="89" t="s">
        <v>730</v>
      </c>
      <c r="C192" s="86" t="s">
        <v>731</v>
      </c>
      <c r="D192" s="99" t="s">
        <v>113</v>
      </c>
      <c r="E192" s="99" t="s">
        <v>301</v>
      </c>
      <c r="F192" s="86" t="s">
        <v>463</v>
      </c>
      <c r="G192" s="99" t="s">
        <v>144</v>
      </c>
      <c r="H192" s="86" t="s">
        <v>367</v>
      </c>
      <c r="I192" s="86" t="s">
        <v>353</v>
      </c>
      <c r="J192" s="86"/>
      <c r="K192" s="96">
        <v>5.0999999998307732</v>
      </c>
      <c r="L192" s="99" t="s">
        <v>157</v>
      </c>
      <c r="M192" s="100">
        <v>5.0900000000000001E-2</v>
      </c>
      <c r="N192" s="100">
        <v>2.9299999999069251E-2</v>
      </c>
      <c r="O192" s="96">
        <v>4213.3438500000002</v>
      </c>
      <c r="P192" s="98">
        <v>112.2</v>
      </c>
      <c r="Q192" s="86"/>
      <c r="R192" s="96">
        <v>4.7273717079999997</v>
      </c>
      <c r="S192" s="97">
        <v>3.7099930801904244E-6</v>
      </c>
      <c r="T192" s="97">
        <v>3.3641108661123602E-3</v>
      </c>
      <c r="U192" s="97">
        <f>R192/'סכום נכסי הקרן'!$C$42</f>
        <v>1.2493106039656316E-3</v>
      </c>
    </row>
    <row r="193" spans="2:21" s="127" customFormat="1">
      <c r="B193" s="89" t="s">
        <v>732</v>
      </c>
      <c r="C193" s="86" t="s">
        <v>733</v>
      </c>
      <c r="D193" s="99" t="s">
        <v>113</v>
      </c>
      <c r="E193" s="99" t="s">
        <v>301</v>
      </c>
      <c r="F193" s="86" t="s">
        <v>734</v>
      </c>
      <c r="G193" s="99" t="s">
        <v>735</v>
      </c>
      <c r="H193" s="86" t="s">
        <v>367</v>
      </c>
      <c r="I193" s="86" t="s">
        <v>153</v>
      </c>
      <c r="J193" s="86"/>
      <c r="K193" s="96">
        <v>5.7199999999543376</v>
      </c>
      <c r="L193" s="99" t="s">
        <v>157</v>
      </c>
      <c r="M193" s="100">
        <v>2.6099999999999998E-2</v>
      </c>
      <c r="N193" s="100">
        <v>2.599999999961948E-2</v>
      </c>
      <c r="O193" s="96">
        <v>5247.5105999999996</v>
      </c>
      <c r="P193" s="98">
        <v>100.16</v>
      </c>
      <c r="Q193" s="86"/>
      <c r="R193" s="96">
        <v>5.2559066169999999</v>
      </c>
      <c r="S193" s="97">
        <v>8.7007232487498165E-6</v>
      </c>
      <c r="T193" s="97">
        <v>3.74022895885249E-3</v>
      </c>
      <c r="U193" s="97">
        <f>R193/'סכום נכסי הקרן'!$C$42</f>
        <v>1.3889874280373024E-3</v>
      </c>
    </row>
    <row r="194" spans="2:21" s="127" customFormat="1">
      <c r="B194" s="89" t="s">
        <v>736</v>
      </c>
      <c r="C194" s="86" t="s">
        <v>737</v>
      </c>
      <c r="D194" s="99" t="s">
        <v>113</v>
      </c>
      <c r="E194" s="99" t="s">
        <v>301</v>
      </c>
      <c r="F194" s="86" t="s">
        <v>738</v>
      </c>
      <c r="G194" s="99" t="s">
        <v>683</v>
      </c>
      <c r="H194" s="86" t="s">
        <v>367</v>
      </c>
      <c r="I194" s="86" t="s">
        <v>353</v>
      </c>
      <c r="J194" s="86"/>
      <c r="K194" s="96">
        <v>1.4700000101412987</v>
      </c>
      <c r="L194" s="99" t="s">
        <v>157</v>
      </c>
      <c r="M194" s="100">
        <v>4.0999999999999995E-2</v>
      </c>
      <c r="N194" s="100">
        <v>1.3000000112681096E-2</v>
      </c>
      <c r="O194" s="96">
        <v>22.283999999999999</v>
      </c>
      <c r="P194" s="98">
        <v>104.15</v>
      </c>
      <c r="Q194" s="96">
        <v>1.1827233000000001E-2</v>
      </c>
      <c r="R194" s="96">
        <v>3.5498412E-2</v>
      </c>
      <c r="S194" s="97">
        <v>5.5710000000000001E-8</v>
      </c>
      <c r="T194" s="97">
        <v>2.5261519701706817E-5</v>
      </c>
      <c r="U194" s="97">
        <f>R194/'סכום נכסי הקרן'!$C$42</f>
        <v>9.3812260331657482E-6</v>
      </c>
    </row>
    <row r="195" spans="2:21" s="127" customFormat="1">
      <c r="B195" s="89" t="s">
        <v>739</v>
      </c>
      <c r="C195" s="86" t="s">
        <v>740</v>
      </c>
      <c r="D195" s="99" t="s">
        <v>113</v>
      </c>
      <c r="E195" s="99" t="s">
        <v>301</v>
      </c>
      <c r="F195" s="86" t="s">
        <v>738</v>
      </c>
      <c r="G195" s="99" t="s">
        <v>683</v>
      </c>
      <c r="H195" s="86" t="s">
        <v>367</v>
      </c>
      <c r="I195" s="86" t="s">
        <v>353</v>
      </c>
      <c r="J195" s="86"/>
      <c r="K195" s="96">
        <v>3.8300000001080199</v>
      </c>
      <c r="L195" s="99" t="s">
        <v>157</v>
      </c>
      <c r="M195" s="100">
        <v>1.2E-2</v>
      </c>
      <c r="N195" s="100">
        <v>1.0499999999399887E-2</v>
      </c>
      <c r="O195" s="96">
        <v>4138.1661350000004</v>
      </c>
      <c r="P195" s="98">
        <v>100.67</v>
      </c>
      <c r="Q195" s="86"/>
      <c r="R195" s="96">
        <v>4.165891985</v>
      </c>
      <c r="S195" s="97">
        <v>8.9311267594994641E-6</v>
      </c>
      <c r="T195" s="97">
        <v>2.9645484551325853E-3</v>
      </c>
      <c r="U195" s="97">
        <f>R195/'סכום נכסי הקרן'!$C$42</f>
        <v>1.1009273975703063E-3</v>
      </c>
    </row>
    <row r="196" spans="2:21" s="127" customFormat="1">
      <c r="B196" s="89" t="s">
        <v>741</v>
      </c>
      <c r="C196" s="86" t="s">
        <v>742</v>
      </c>
      <c r="D196" s="99" t="s">
        <v>113</v>
      </c>
      <c r="E196" s="99" t="s">
        <v>301</v>
      </c>
      <c r="F196" s="86" t="s">
        <v>743</v>
      </c>
      <c r="G196" s="99" t="s">
        <v>550</v>
      </c>
      <c r="H196" s="86" t="s">
        <v>468</v>
      </c>
      <c r="I196" s="86" t="s">
        <v>353</v>
      </c>
      <c r="J196" s="86"/>
      <c r="K196" s="96">
        <v>6.909999999804473</v>
      </c>
      <c r="L196" s="99" t="s">
        <v>157</v>
      </c>
      <c r="M196" s="100">
        <v>3.7499999999999999E-2</v>
      </c>
      <c r="N196" s="100">
        <v>3.719999999849067E-2</v>
      </c>
      <c r="O196" s="96">
        <v>2897.8113600000001</v>
      </c>
      <c r="P196" s="98">
        <v>100.6</v>
      </c>
      <c r="Q196" s="86"/>
      <c r="R196" s="96">
        <v>2.9151983270000001</v>
      </c>
      <c r="S196" s="97">
        <v>1.3171869818181819E-5</v>
      </c>
      <c r="T196" s="97">
        <v>2.0745249103507296E-3</v>
      </c>
      <c r="U196" s="97">
        <f>R196/'סכום נכסי הקרן'!$C$42</f>
        <v>7.704044461789906E-4</v>
      </c>
    </row>
    <row r="197" spans="2:21" s="127" customFormat="1">
      <c r="B197" s="89" t="s">
        <v>744</v>
      </c>
      <c r="C197" s="86" t="s">
        <v>745</v>
      </c>
      <c r="D197" s="99" t="s">
        <v>113</v>
      </c>
      <c r="E197" s="99" t="s">
        <v>301</v>
      </c>
      <c r="F197" s="86" t="s">
        <v>389</v>
      </c>
      <c r="G197" s="99" t="s">
        <v>352</v>
      </c>
      <c r="H197" s="86" t="s">
        <v>468</v>
      </c>
      <c r="I197" s="86" t="s">
        <v>153</v>
      </c>
      <c r="J197" s="86"/>
      <c r="K197" s="96">
        <v>3.6599999996663803</v>
      </c>
      <c r="L197" s="99" t="s">
        <v>157</v>
      </c>
      <c r="M197" s="100">
        <v>3.5000000000000003E-2</v>
      </c>
      <c r="N197" s="100">
        <v>2.2499999999999996E-2</v>
      </c>
      <c r="O197" s="96">
        <v>2028.5242790000002</v>
      </c>
      <c r="P197" s="98">
        <v>104.64</v>
      </c>
      <c r="Q197" s="96">
        <v>3.5499176E-2</v>
      </c>
      <c r="R197" s="96">
        <v>2.1581468920000004</v>
      </c>
      <c r="S197" s="97">
        <v>1.3344735082812318E-5</v>
      </c>
      <c r="T197" s="97">
        <v>1.5357889877281087E-3</v>
      </c>
      <c r="U197" s="97">
        <f>R197/'סכום נכסי הקרן'!$C$42</f>
        <v>5.7033716907184894E-4</v>
      </c>
    </row>
    <row r="198" spans="2:21" s="127" customFormat="1">
      <c r="B198" s="89" t="s">
        <v>746</v>
      </c>
      <c r="C198" s="86" t="s">
        <v>747</v>
      </c>
      <c r="D198" s="99" t="s">
        <v>113</v>
      </c>
      <c r="E198" s="99" t="s">
        <v>301</v>
      </c>
      <c r="F198" s="86" t="s">
        <v>709</v>
      </c>
      <c r="G198" s="99" t="s">
        <v>352</v>
      </c>
      <c r="H198" s="86" t="s">
        <v>468</v>
      </c>
      <c r="I198" s="86" t="s">
        <v>153</v>
      </c>
      <c r="J198" s="86"/>
      <c r="K198" s="96">
        <v>4.0399999999784688</v>
      </c>
      <c r="L198" s="99" t="s">
        <v>157</v>
      </c>
      <c r="M198" s="100">
        <v>4.3499999999999997E-2</v>
      </c>
      <c r="N198" s="100">
        <v>5.2399999998708147E-2</v>
      </c>
      <c r="O198" s="96">
        <v>5726.8752430000004</v>
      </c>
      <c r="P198" s="98">
        <v>97.32</v>
      </c>
      <c r="Q198" s="86"/>
      <c r="R198" s="96">
        <v>5.5733951780000011</v>
      </c>
      <c r="S198" s="97">
        <v>3.0524254935048603E-6</v>
      </c>
      <c r="T198" s="97">
        <v>3.9661614185571119E-3</v>
      </c>
      <c r="U198" s="97">
        <f>R198/'סכום נכסי הקרן'!$C$42</f>
        <v>1.4728906728834533E-3</v>
      </c>
    </row>
    <row r="199" spans="2:21" s="127" customFormat="1">
      <c r="B199" s="89" t="s">
        <v>748</v>
      </c>
      <c r="C199" s="86" t="s">
        <v>749</v>
      </c>
      <c r="D199" s="99" t="s">
        <v>113</v>
      </c>
      <c r="E199" s="99" t="s">
        <v>301</v>
      </c>
      <c r="F199" s="86" t="s">
        <v>415</v>
      </c>
      <c r="G199" s="99" t="s">
        <v>416</v>
      </c>
      <c r="H199" s="86" t="s">
        <v>468</v>
      </c>
      <c r="I199" s="86" t="s">
        <v>353</v>
      </c>
      <c r="J199" s="86"/>
      <c r="K199" s="96">
        <v>10.610000001470086</v>
      </c>
      <c r="L199" s="99" t="s">
        <v>157</v>
      </c>
      <c r="M199" s="100">
        <v>3.0499999999999999E-2</v>
      </c>
      <c r="N199" s="100">
        <v>4.6500000006799963E-2</v>
      </c>
      <c r="O199" s="96">
        <v>3633.6661800000002</v>
      </c>
      <c r="P199" s="98">
        <v>84.99</v>
      </c>
      <c r="Q199" s="86"/>
      <c r="R199" s="96">
        <v>3.0882528860000003</v>
      </c>
      <c r="S199" s="97">
        <v>1.1497942995467167E-5</v>
      </c>
      <c r="T199" s="97">
        <v>2.1976746769275749E-3</v>
      </c>
      <c r="U199" s="97">
        <f>R199/'סכום נכסי הקרן'!$C$42</f>
        <v>8.161378703684676E-4</v>
      </c>
    </row>
    <row r="200" spans="2:21" s="127" customFormat="1">
      <c r="B200" s="89" t="s">
        <v>750</v>
      </c>
      <c r="C200" s="86" t="s">
        <v>751</v>
      </c>
      <c r="D200" s="99" t="s">
        <v>113</v>
      </c>
      <c r="E200" s="99" t="s">
        <v>301</v>
      </c>
      <c r="F200" s="86" t="s">
        <v>415</v>
      </c>
      <c r="G200" s="99" t="s">
        <v>416</v>
      </c>
      <c r="H200" s="86" t="s">
        <v>468</v>
      </c>
      <c r="I200" s="86" t="s">
        <v>353</v>
      </c>
      <c r="J200" s="86"/>
      <c r="K200" s="96">
        <v>9.9800000007620628</v>
      </c>
      <c r="L200" s="99" t="s">
        <v>157</v>
      </c>
      <c r="M200" s="100">
        <v>3.0499999999999999E-2</v>
      </c>
      <c r="N200" s="100">
        <v>4.460000000232494E-2</v>
      </c>
      <c r="O200" s="96">
        <v>3544.5301800000002</v>
      </c>
      <c r="P200" s="98">
        <v>87.37</v>
      </c>
      <c r="Q200" s="86"/>
      <c r="R200" s="96">
        <v>3.096856018</v>
      </c>
      <c r="S200" s="97">
        <v>1.1215891591712747E-5</v>
      </c>
      <c r="T200" s="97">
        <v>2.2037968715912229E-3</v>
      </c>
      <c r="U200" s="97">
        <f>R200/'סכום נכסי הקרן'!$C$42</f>
        <v>8.184114347714375E-4</v>
      </c>
    </row>
    <row r="201" spans="2:21" s="127" customFormat="1">
      <c r="B201" s="89" t="s">
        <v>752</v>
      </c>
      <c r="C201" s="86" t="s">
        <v>753</v>
      </c>
      <c r="D201" s="99" t="s">
        <v>113</v>
      </c>
      <c r="E201" s="99" t="s">
        <v>301</v>
      </c>
      <c r="F201" s="86" t="s">
        <v>415</v>
      </c>
      <c r="G201" s="99" t="s">
        <v>416</v>
      </c>
      <c r="H201" s="86" t="s">
        <v>468</v>
      </c>
      <c r="I201" s="86" t="s">
        <v>353</v>
      </c>
      <c r="J201" s="86"/>
      <c r="K201" s="96">
        <v>8.3499999984738746</v>
      </c>
      <c r="L201" s="99" t="s">
        <v>157</v>
      </c>
      <c r="M201" s="100">
        <v>3.95E-2</v>
      </c>
      <c r="N201" s="100">
        <v>4.0599999992617819E-2</v>
      </c>
      <c r="O201" s="96">
        <v>2834.6018280000003</v>
      </c>
      <c r="P201" s="98">
        <v>99.4</v>
      </c>
      <c r="Q201" s="86"/>
      <c r="R201" s="96">
        <v>2.817594218</v>
      </c>
      <c r="S201" s="97">
        <v>1.18103501807402E-5</v>
      </c>
      <c r="T201" s="97">
        <v>2.0050674900449691E-3</v>
      </c>
      <c r="U201" s="97">
        <f>R201/'סכום נכסי הקרן'!$C$42</f>
        <v>7.4461044141351689E-4</v>
      </c>
    </row>
    <row r="202" spans="2:21" s="127" customFormat="1">
      <c r="B202" s="89" t="s">
        <v>754</v>
      </c>
      <c r="C202" s="86" t="s">
        <v>755</v>
      </c>
      <c r="D202" s="99" t="s">
        <v>113</v>
      </c>
      <c r="E202" s="99" t="s">
        <v>301</v>
      </c>
      <c r="F202" s="86" t="s">
        <v>415</v>
      </c>
      <c r="G202" s="99" t="s">
        <v>416</v>
      </c>
      <c r="H202" s="86" t="s">
        <v>468</v>
      </c>
      <c r="I202" s="86" t="s">
        <v>353</v>
      </c>
      <c r="J202" s="86"/>
      <c r="K202" s="96">
        <v>9.0100000059691983</v>
      </c>
      <c r="L202" s="99" t="s">
        <v>157</v>
      </c>
      <c r="M202" s="100">
        <v>3.95E-2</v>
      </c>
      <c r="N202" s="100">
        <v>4.2100000024579053E-2</v>
      </c>
      <c r="O202" s="96">
        <v>696.96032600000001</v>
      </c>
      <c r="P202" s="98">
        <v>98.07</v>
      </c>
      <c r="Q202" s="86"/>
      <c r="R202" s="96">
        <v>0.68350899200000004</v>
      </c>
      <c r="S202" s="97">
        <v>2.9038806899911615E-6</v>
      </c>
      <c r="T202" s="97">
        <v>4.864013598045391E-4</v>
      </c>
      <c r="U202" s="97">
        <f>R202/'סכום נכסי הקרן'!$C$42</f>
        <v>1.8063208995527122E-4</v>
      </c>
    </row>
    <row r="203" spans="2:21" s="127" customFormat="1">
      <c r="B203" s="89" t="s">
        <v>756</v>
      </c>
      <c r="C203" s="86" t="s">
        <v>757</v>
      </c>
      <c r="D203" s="99" t="s">
        <v>113</v>
      </c>
      <c r="E203" s="99" t="s">
        <v>301</v>
      </c>
      <c r="F203" s="86" t="s">
        <v>758</v>
      </c>
      <c r="G203" s="99" t="s">
        <v>352</v>
      </c>
      <c r="H203" s="86" t="s">
        <v>468</v>
      </c>
      <c r="I203" s="86" t="s">
        <v>153</v>
      </c>
      <c r="J203" s="86"/>
      <c r="K203" s="96">
        <v>2.8799999997614236</v>
      </c>
      <c r="L203" s="99" t="s">
        <v>157</v>
      </c>
      <c r="M203" s="100">
        <v>3.9E-2</v>
      </c>
      <c r="N203" s="100">
        <v>5.2699999996255673E-2</v>
      </c>
      <c r="O203" s="96">
        <v>6238.5533200000009</v>
      </c>
      <c r="P203" s="98">
        <v>96.75</v>
      </c>
      <c r="Q203" s="86"/>
      <c r="R203" s="96">
        <v>6.0358003379999996</v>
      </c>
      <c r="S203" s="97">
        <v>6.9460424764375471E-6</v>
      </c>
      <c r="T203" s="97">
        <v>4.295219998966592E-3</v>
      </c>
      <c r="U203" s="97">
        <f>R203/'סכום נכסי הקרן'!$C$42</f>
        <v>1.5950912751205946E-3</v>
      </c>
    </row>
    <row r="204" spans="2:21" s="127" customFormat="1">
      <c r="B204" s="89" t="s">
        <v>759</v>
      </c>
      <c r="C204" s="86" t="s">
        <v>760</v>
      </c>
      <c r="D204" s="99" t="s">
        <v>113</v>
      </c>
      <c r="E204" s="99" t="s">
        <v>301</v>
      </c>
      <c r="F204" s="86" t="s">
        <v>506</v>
      </c>
      <c r="G204" s="99" t="s">
        <v>352</v>
      </c>
      <c r="H204" s="86" t="s">
        <v>468</v>
      </c>
      <c r="I204" s="86" t="s">
        <v>153</v>
      </c>
      <c r="J204" s="86"/>
      <c r="K204" s="96">
        <v>4.079999999811915</v>
      </c>
      <c r="L204" s="99" t="s">
        <v>157</v>
      </c>
      <c r="M204" s="100">
        <v>5.0499999999999996E-2</v>
      </c>
      <c r="N204" s="100">
        <v>2.9199999994043976E-2</v>
      </c>
      <c r="O204" s="96">
        <v>1152.9948400000001</v>
      </c>
      <c r="P204" s="98">
        <v>110.67</v>
      </c>
      <c r="Q204" s="86"/>
      <c r="R204" s="96">
        <v>1.2760194280000001</v>
      </c>
      <c r="S204" s="97">
        <v>2.0762851652677715E-6</v>
      </c>
      <c r="T204" s="97">
        <v>9.0804596893468553E-4</v>
      </c>
      <c r="U204" s="97">
        <f>R204/'סכום נכסי הקרן'!$C$42</f>
        <v>3.3721583593031903E-4</v>
      </c>
    </row>
    <row r="205" spans="2:21" s="127" customFormat="1">
      <c r="B205" s="89" t="s">
        <v>761</v>
      </c>
      <c r="C205" s="86" t="s">
        <v>762</v>
      </c>
      <c r="D205" s="99" t="s">
        <v>113</v>
      </c>
      <c r="E205" s="99" t="s">
        <v>301</v>
      </c>
      <c r="F205" s="86" t="s">
        <v>430</v>
      </c>
      <c r="G205" s="99" t="s">
        <v>416</v>
      </c>
      <c r="H205" s="86" t="s">
        <v>468</v>
      </c>
      <c r="I205" s="86" t="s">
        <v>153</v>
      </c>
      <c r="J205" s="86"/>
      <c r="K205" s="96">
        <v>5.0100000004349292</v>
      </c>
      <c r="L205" s="99" t="s">
        <v>157</v>
      </c>
      <c r="M205" s="100">
        <v>3.9199999999999999E-2</v>
      </c>
      <c r="N205" s="100">
        <v>2.8900000002609574E-2</v>
      </c>
      <c r="O205" s="96">
        <v>5371.5173080000004</v>
      </c>
      <c r="P205" s="98">
        <v>107.01</v>
      </c>
      <c r="Q205" s="86"/>
      <c r="R205" s="96">
        <v>5.7480608499999999</v>
      </c>
      <c r="S205" s="97">
        <v>5.5961816151206334E-6</v>
      </c>
      <c r="T205" s="97">
        <v>4.0904576917098331E-3</v>
      </c>
      <c r="U205" s="97">
        <f>R205/'סכום נכסי הקרן'!$C$42</f>
        <v>1.5190498686600638E-3</v>
      </c>
    </row>
    <row r="206" spans="2:21" s="127" customFormat="1">
      <c r="B206" s="89" t="s">
        <v>763</v>
      </c>
      <c r="C206" s="86" t="s">
        <v>764</v>
      </c>
      <c r="D206" s="99" t="s">
        <v>113</v>
      </c>
      <c r="E206" s="99" t="s">
        <v>301</v>
      </c>
      <c r="F206" s="86" t="s">
        <v>549</v>
      </c>
      <c r="G206" s="99" t="s">
        <v>550</v>
      </c>
      <c r="H206" s="86" t="s">
        <v>468</v>
      </c>
      <c r="I206" s="86" t="s">
        <v>353</v>
      </c>
      <c r="J206" s="86"/>
      <c r="K206" s="96">
        <v>0.4000000000203825</v>
      </c>
      <c r="L206" s="99" t="s">
        <v>157</v>
      </c>
      <c r="M206" s="100">
        <v>2.4500000000000001E-2</v>
      </c>
      <c r="N206" s="100">
        <v>1.1000000000050955E-2</v>
      </c>
      <c r="O206" s="96">
        <v>19519.292160000001</v>
      </c>
      <c r="P206" s="98">
        <v>100.54</v>
      </c>
      <c r="Q206" s="86"/>
      <c r="R206" s="96">
        <v>19.624696989</v>
      </c>
      <c r="S206" s="97">
        <v>6.5591291511231349E-6</v>
      </c>
      <c r="T206" s="97">
        <v>1.3965404132096106E-2</v>
      </c>
      <c r="U206" s="97">
        <f>R206/'סכום נכסי הקרן'!$C$42</f>
        <v>5.1862522268938749E-3</v>
      </c>
    </row>
    <row r="207" spans="2:21" s="127" customFormat="1">
      <c r="B207" s="89" t="s">
        <v>765</v>
      </c>
      <c r="C207" s="86" t="s">
        <v>766</v>
      </c>
      <c r="D207" s="99" t="s">
        <v>113</v>
      </c>
      <c r="E207" s="99" t="s">
        <v>301</v>
      </c>
      <c r="F207" s="86" t="s">
        <v>549</v>
      </c>
      <c r="G207" s="99" t="s">
        <v>550</v>
      </c>
      <c r="H207" s="86" t="s">
        <v>468</v>
      </c>
      <c r="I207" s="86" t="s">
        <v>353</v>
      </c>
      <c r="J207" s="86"/>
      <c r="K207" s="96">
        <v>5.1500000000028345</v>
      </c>
      <c r="L207" s="99" t="s">
        <v>157</v>
      </c>
      <c r="M207" s="100">
        <v>1.9E-2</v>
      </c>
      <c r="N207" s="100">
        <v>1.6000000000113358E-2</v>
      </c>
      <c r="O207" s="96">
        <v>17341.702355000001</v>
      </c>
      <c r="P207" s="98">
        <v>101.74</v>
      </c>
      <c r="Q207" s="86"/>
      <c r="R207" s="96">
        <v>17.643448552999999</v>
      </c>
      <c r="S207" s="97">
        <v>1.2004517765496007E-5</v>
      </c>
      <c r="T207" s="97">
        <v>1.2555500320061081E-2</v>
      </c>
      <c r="U207" s="97">
        <f>R207/'סכום נכסי הקרן'!$C$42</f>
        <v>4.6626643152438514E-3</v>
      </c>
    </row>
    <row r="208" spans="2:21" s="127" customFormat="1">
      <c r="B208" s="89" t="s">
        <v>767</v>
      </c>
      <c r="C208" s="86" t="s">
        <v>768</v>
      </c>
      <c r="D208" s="99" t="s">
        <v>113</v>
      </c>
      <c r="E208" s="99" t="s">
        <v>301</v>
      </c>
      <c r="F208" s="86" t="s">
        <v>549</v>
      </c>
      <c r="G208" s="99" t="s">
        <v>550</v>
      </c>
      <c r="H208" s="86" t="s">
        <v>468</v>
      </c>
      <c r="I208" s="86" t="s">
        <v>353</v>
      </c>
      <c r="J208" s="86"/>
      <c r="K208" s="96">
        <v>3.7199999994632726</v>
      </c>
      <c r="L208" s="99" t="s">
        <v>157</v>
      </c>
      <c r="M208" s="100">
        <v>2.9600000000000001E-2</v>
      </c>
      <c r="N208" s="100">
        <v>2.1099999995974544E-2</v>
      </c>
      <c r="O208" s="96">
        <v>3601.3190970000001</v>
      </c>
      <c r="P208" s="98">
        <v>103.47</v>
      </c>
      <c r="Q208" s="86"/>
      <c r="R208" s="96">
        <v>3.7262847499999996</v>
      </c>
      <c r="S208" s="97">
        <v>8.8182468327154669E-6</v>
      </c>
      <c r="T208" s="97">
        <v>2.6517134238651196E-3</v>
      </c>
      <c r="U208" s="97">
        <f>R208/'סכום נכסי הקרן'!$C$42</f>
        <v>9.8475164195199814E-4</v>
      </c>
    </row>
    <row r="209" spans="2:21" s="127" customFormat="1">
      <c r="B209" s="89" t="s">
        <v>769</v>
      </c>
      <c r="C209" s="86" t="s">
        <v>770</v>
      </c>
      <c r="D209" s="99" t="s">
        <v>113</v>
      </c>
      <c r="E209" s="99" t="s">
        <v>301</v>
      </c>
      <c r="F209" s="86" t="s">
        <v>555</v>
      </c>
      <c r="G209" s="99" t="s">
        <v>416</v>
      </c>
      <c r="H209" s="86" t="s">
        <v>468</v>
      </c>
      <c r="I209" s="86" t="s">
        <v>153</v>
      </c>
      <c r="J209" s="86"/>
      <c r="K209" s="96">
        <v>5.8500000001119323</v>
      </c>
      <c r="L209" s="99" t="s">
        <v>157</v>
      </c>
      <c r="M209" s="100">
        <v>3.61E-2</v>
      </c>
      <c r="N209" s="100">
        <v>3.1400000000634289E-2</v>
      </c>
      <c r="O209" s="96">
        <v>10264.819829</v>
      </c>
      <c r="P209" s="98">
        <v>104.44</v>
      </c>
      <c r="Q209" s="86"/>
      <c r="R209" s="96">
        <v>10.720577488000002</v>
      </c>
      <c r="S209" s="97">
        <v>1.3374358083387622E-5</v>
      </c>
      <c r="T209" s="97">
        <v>7.6290195580237963E-3</v>
      </c>
      <c r="U209" s="97">
        <f>R209/'סכום נכסי הקרן'!$C$42</f>
        <v>2.8331453424169021E-3</v>
      </c>
    </row>
    <row r="210" spans="2:21" s="127" customFormat="1">
      <c r="B210" s="89" t="s">
        <v>771</v>
      </c>
      <c r="C210" s="86" t="s">
        <v>772</v>
      </c>
      <c r="D210" s="99" t="s">
        <v>113</v>
      </c>
      <c r="E210" s="99" t="s">
        <v>301</v>
      </c>
      <c r="F210" s="86" t="s">
        <v>555</v>
      </c>
      <c r="G210" s="99" t="s">
        <v>416</v>
      </c>
      <c r="H210" s="86" t="s">
        <v>468</v>
      </c>
      <c r="I210" s="86" t="s">
        <v>153</v>
      </c>
      <c r="J210" s="86"/>
      <c r="K210" s="96">
        <v>6.7900000004931238</v>
      </c>
      <c r="L210" s="99" t="s">
        <v>157</v>
      </c>
      <c r="M210" s="100">
        <v>3.3000000000000002E-2</v>
      </c>
      <c r="N210" s="100">
        <v>3.5800000003885224E-2</v>
      </c>
      <c r="O210" s="96">
        <v>3384.5926380000001</v>
      </c>
      <c r="P210" s="98">
        <v>98.86</v>
      </c>
      <c r="Q210" s="86"/>
      <c r="R210" s="96">
        <v>3.3460083650000003</v>
      </c>
      <c r="S210" s="97">
        <v>1.097664187192917E-5</v>
      </c>
      <c r="T210" s="97">
        <v>2.3810996456552287E-3</v>
      </c>
      <c r="U210" s="97">
        <f>R210/'סכום נכסי הקרן'!$C$42</f>
        <v>8.8425535150497326E-4</v>
      </c>
    </row>
    <row r="211" spans="2:21" s="127" customFormat="1">
      <c r="B211" s="89" t="s">
        <v>773</v>
      </c>
      <c r="C211" s="86" t="s">
        <v>774</v>
      </c>
      <c r="D211" s="99" t="s">
        <v>113</v>
      </c>
      <c r="E211" s="99" t="s">
        <v>301</v>
      </c>
      <c r="F211" s="86" t="s">
        <v>775</v>
      </c>
      <c r="G211" s="99" t="s">
        <v>144</v>
      </c>
      <c r="H211" s="86" t="s">
        <v>468</v>
      </c>
      <c r="I211" s="86" t="s">
        <v>153</v>
      </c>
      <c r="J211" s="86"/>
      <c r="K211" s="96">
        <v>3.6399999995892367</v>
      </c>
      <c r="L211" s="99" t="s">
        <v>157</v>
      </c>
      <c r="M211" s="100">
        <v>2.75E-2</v>
      </c>
      <c r="N211" s="100">
        <v>2.8999999998532987E-2</v>
      </c>
      <c r="O211" s="96">
        <v>3393.6888859999999</v>
      </c>
      <c r="P211" s="98">
        <v>100.43</v>
      </c>
      <c r="Q211" s="86"/>
      <c r="R211" s="96">
        <v>3.4082816349999998</v>
      </c>
      <c r="S211" s="97">
        <v>6.8316955824324506E-6</v>
      </c>
      <c r="T211" s="97">
        <v>2.4254147952172626E-3</v>
      </c>
      <c r="U211" s="97">
        <f>R211/'סכום נכסי הקרן'!$C$42</f>
        <v>9.0071241504050144E-4</v>
      </c>
    </row>
    <row r="212" spans="2:21" s="127" customFormat="1">
      <c r="B212" s="89" t="s">
        <v>776</v>
      </c>
      <c r="C212" s="86" t="s">
        <v>777</v>
      </c>
      <c r="D212" s="99" t="s">
        <v>113</v>
      </c>
      <c r="E212" s="99" t="s">
        <v>301</v>
      </c>
      <c r="F212" s="86" t="s">
        <v>775</v>
      </c>
      <c r="G212" s="99" t="s">
        <v>144</v>
      </c>
      <c r="H212" s="86" t="s">
        <v>468</v>
      </c>
      <c r="I212" s="86" t="s">
        <v>153</v>
      </c>
      <c r="J212" s="86"/>
      <c r="K212" s="96">
        <v>4.8699999999180124</v>
      </c>
      <c r="L212" s="99" t="s">
        <v>157</v>
      </c>
      <c r="M212" s="100">
        <v>2.3E-2</v>
      </c>
      <c r="N212" s="100">
        <v>3.8099999999362318E-2</v>
      </c>
      <c r="O212" s="96">
        <v>5849.55</v>
      </c>
      <c r="P212" s="98">
        <v>93.83</v>
      </c>
      <c r="Q212" s="86"/>
      <c r="R212" s="96">
        <v>5.4886326350000001</v>
      </c>
      <c r="S212" s="97">
        <v>1.8567099995810179E-5</v>
      </c>
      <c r="T212" s="97">
        <v>3.9058423640044382E-3</v>
      </c>
      <c r="U212" s="97">
        <f>R212/'סכום נכסי הקרן'!$C$42</f>
        <v>1.4504903307208535E-3</v>
      </c>
    </row>
    <row r="213" spans="2:21" s="127" customFormat="1">
      <c r="B213" s="89" t="s">
        <v>778</v>
      </c>
      <c r="C213" s="86" t="s">
        <v>779</v>
      </c>
      <c r="D213" s="99" t="s">
        <v>113</v>
      </c>
      <c r="E213" s="99" t="s">
        <v>301</v>
      </c>
      <c r="F213" s="86" t="s">
        <v>568</v>
      </c>
      <c r="G213" s="99" t="s">
        <v>561</v>
      </c>
      <c r="H213" s="86" t="s">
        <v>565</v>
      </c>
      <c r="I213" s="86" t="s">
        <v>353</v>
      </c>
      <c r="J213" s="86"/>
      <c r="K213" s="96">
        <v>1.1299999997237202</v>
      </c>
      <c r="L213" s="99" t="s">
        <v>157</v>
      </c>
      <c r="M213" s="100">
        <v>4.2999999999999997E-2</v>
      </c>
      <c r="N213" s="100">
        <v>3.1599999994474402E-2</v>
      </c>
      <c r="O213" s="96">
        <v>2847.2137320000002</v>
      </c>
      <c r="P213" s="98">
        <v>101.7</v>
      </c>
      <c r="Q213" s="86"/>
      <c r="R213" s="96">
        <v>2.8956164600000003</v>
      </c>
      <c r="S213" s="97">
        <v>7.8886131532536473E-6</v>
      </c>
      <c r="T213" s="97">
        <v>2.0605899850640237E-3</v>
      </c>
      <c r="U213" s="97">
        <f>R213/'סכום נכסי הקרן'!$C$42</f>
        <v>7.6522951270651903E-4</v>
      </c>
    </row>
    <row r="214" spans="2:21" s="127" customFormat="1">
      <c r="B214" s="89" t="s">
        <v>780</v>
      </c>
      <c r="C214" s="86" t="s">
        <v>781</v>
      </c>
      <c r="D214" s="99" t="s">
        <v>113</v>
      </c>
      <c r="E214" s="99" t="s">
        <v>301</v>
      </c>
      <c r="F214" s="86" t="s">
        <v>568</v>
      </c>
      <c r="G214" s="99" t="s">
        <v>561</v>
      </c>
      <c r="H214" s="86" t="s">
        <v>565</v>
      </c>
      <c r="I214" s="86" t="s">
        <v>353</v>
      </c>
      <c r="J214" s="86"/>
      <c r="K214" s="96">
        <v>1.8500000003069681</v>
      </c>
      <c r="L214" s="99" t="s">
        <v>157</v>
      </c>
      <c r="M214" s="100">
        <v>4.2500000000000003E-2</v>
      </c>
      <c r="N214" s="100">
        <v>3.4500000006139356E-2</v>
      </c>
      <c r="O214" s="96">
        <v>1912.900727</v>
      </c>
      <c r="P214" s="98">
        <v>102.18</v>
      </c>
      <c r="Q214" s="86"/>
      <c r="R214" s="96">
        <v>1.954601984</v>
      </c>
      <c r="S214" s="97">
        <v>3.8938456275727073E-6</v>
      </c>
      <c r="T214" s="97">
        <v>1.3909415589579398E-3</v>
      </c>
      <c r="U214" s="97">
        <f>R214/'סכום נכסי הקרן'!$C$42</f>
        <v>5.1654600822082463E-4</v>
      </c>
    </row>
    <row r="215" spans="2:21" s="127" customFormat="1">
      <c r="B215" s="89" t="s">
        <v>782</v>
      </c>
      <c r="C215" s="86" t="s">
        <v>783</v>
      </c>
      <c r="D215" s="99" t="s">
        <v>113</v>
      </c>
      <c r="E215" s="99" t="s">
        <v>301</v>
      </c>
      <c r="F215" s="86" t="s">
        <v>568</v>
      </c>
      <c r="G215" s="99" t="s">
        <v>561</v>
      </c>
      <c r="H215" s="86" t="s">
        <v>565</v>
      </c>
      <c r="I215" s="86" t="s">
        <v>353</v>
      </c>
      <c r="J215" s="86"/>
      <c r="K215" s="96">
        <v>2.2199999997289326</v>
      </c>
      <c r="L215" s="99" t="s">
        <v>157</v>
      </c>
      <c r="M215" s="100">
        <v>3.7000000000000005E-2</v>
      </c>
      <c r="N215" s="100">
        <v>3.9999999997176378E-2</v>
      </c>
      <c r="O215" s="96">
        <v>3539.7835690000002</v>
      </c>
      <c r="P215" s="98">
        <v>100.05</v>
      </c>
      <c r="Q215" s="86"/>
      <c r="R215" s="96">
        <v>3.541553618</v>
      </c>
      <c r="S215" s="97">
        <v>1.3419732766455229E-5</v>
      </c>
      <c r="T215" s="97">
        <v>2.5202543284403274E-3</v>
      </c>
      <c r="U215" s="97">
        <f>R215/'סכום נכסי הקרן'!$C$42</f>
        <v>9.3593242985162098E-4</v>
      </c>
    </row>
    <row r="216" spans="2:21" s="127" customFormat="1">
      <c r="B216" s="89" t="s">
        <v>784</v>
      </c>
      <c r="C216" s="86" t="s">
        <v>785</v>
      </c>
      <c r="D216" s="99" t="s">
        <v>113</v>
      </c>
      <c r="E216" s="99" t="s">
        <v>301</v>
      </c>
      <c r="F216" s="86" t="s">
        <v>743</v>
      </c>
      <c r="G216" s="99" t="s">
        <v>550</v>
      </c>
      <c r="H216" s="86" t="s">
        <v>565</v>
      </c>
      <c r="I216" s="86" t="s">
        <v>153</v>
      </c>
      <c r="J216" s="86"/>
      <c r="K216" s="96">
        <v>3.7300000048956568</v>
      </c>
      <c r="L216" s="99" t="s">
        <v>157</v>
      </c>
      <c r="M216" s="100">
        <v>3.7499999999999999E-2</v>
      </c>
      <c r="N216" s="100">
        <v>2.4700000063402765E-2</v>
      </c>
      <c r="O216" s="96">
        <v>118.848</v>
      </c>
      <c r="P216" s="98">
        <v>104.84</v>
      </c>
      <c r="Q216" s="86"/>
      <c r="R216" s="96">
        <v>0.124600243</v>
      </c>
      <c r="S216" s="97">
        <v>2.2550515437181439E-7</v>
      </c>
      <c r="T216" s="97">
        <v>8.8668515464352516E-5</v>
      </c>
      <c r="U216" s="97">
        <f>R216/'סכום נכסי הקרן'!$C$42</f>
        <v>3.2928319254686049E-5</v>
      </c>
    </row>
    <row r="217" spans="2:21" s="127" customFormat="1">
      <c r="B217" s="89" t="s">
        <v>786</v>
      </c>
      <c r="C217" s="86" t="s">
        <v>787</v>
      </c>
      <c r="D217" s="99" t="s">
        <v>113</v>
      </c>
      <c r="E217" s="99" t="s">
        <v>301</v>
      </c>
      <c r="F217" s="86" t="s">
        <v>403</v>
      </c>
      <c r="G217" s="99" t="s">
        <v>303</v>
      </c>
      <c r="H217" s="86" t="s">
        <v>565</v>
      </c>
      <c r="I217" s="86" t="s">
        <v>153</v>
      </c>
      <c r="J217" s="86"/>
      <c r="K217" s="96">
        <v>2.8200000000320311</v>
      </c>
      <c r="L217" s="99" t="s">
        <v>157</v>
      </c>
      <c r="M217" s="100">
        <v>3.6000000000000004E-2</v>
      </c>
      <c r="N217" s="100">
        <v>3.7000000000533849E-2</v>
      </c>
      <c r="O217" s="96">
        <f>5444.054/50000</f>
        <v>0.10888108000000001</v>
      </c>
      <c r="P217" s="98">
        <v>5161200</v>
      </c>
      <c r="Q217" s="86"/>
      <c r="R217" s="96">
        <v>5.6195703009999995</v>
      </c>
      <c r="S217" s="97">
        <f>34.7175180154327%/50000</f>
        <v>6.9435036030865407E-6</v>
      </c>
      <c r="T217" s="97">
        <v>3.9990207413739525E-3</v>
      </c>
      <c r="U217" s="97">
        <f>R217/'סכום נכסי הקרן'!$C$42</f>
        <v>1.4850934515872505E-3</v>
      </c>
    </row>
    <row r="218" spans="2:21" s="127" customFormat="1">
      <c r="B218" s="89" t="s">
        <v>788</v>
      </c>
      <c r="C218" s="86" t="s">
        <v>789</v>
      </c>
      <c r="D218" s="99" t="s">
        <v>113</v>
      </c>
      <c r="E218" s="99" t="s">
        <v>301</v>
      </c>
      <c r="F218" s="86" t="s">
        <v>790</v>
      </c>
      <c r="G218" s="99" t="s">
        <v>735</v>
      </c>
      <c r="H218" s="86" t="s">
        <v>565</v>
      </c>
      <c r="I218" s="86" t="s">
        <v>153</v>
      </c>
      <c r="J218" s="86"/>
      <c r="K218" s="96">
        <v>0.65000000044265827</v>
      </c>
      <c r="L218" s="99" t="s">
        <v>157</v>
      </c>
      <c r="M218" s="100">
        <v>5.5500000000000001E-2</v>
      </c>
      <c r="N218" s="100">
        <v>1.9000000026559501E-2</v>
      </c>
      <c r="O218" s="96">
        <v>108.338714</v>
      </c>
      <c r="P218" s="98">
        <v>104.26</v>
      </c>
      <c r="Q218" s="86"/>
      <c r="R218" s="96">
        <v>0.112953943</v>
      </c>
      <c r="S218" s="97">
        <v>4.5141130833333335E-6</v>
      </c>
      <c r="T218" s="97">
        <v>8.0380729607847499E-5</v>
      </c>
      <c r="U218" s="97">
        <f>R218/'סכום נכסי הקרן'!$C$42</f>
        <v>2.985053164125539E-5</v>
      </c>
    </row>
    <row r="219" spans="2:21" s="127" customFormat="1">
      <c r="B219" s="89" t="s">
        <v>791</v>
      </c>
      <c r="C219" s="86" t="s">
        <v>792</v>
      </c>
      <c r="D219" s="99" t="s">
        <v>113</v>
      </c>
      <c r="E219" s="99" t="s">
        <v>301</v>
      </c>
      <c r="F219" s="86" t="s">
        <v>793</v>
      </c>
      <c r="G219" s="99" t="s">
        <v>144</v>
      </c>
      <c r="H219" s="86" t="s">
        <v>565</v>
      </c>
      <c r="I219" s="86" t="s">
        <v>353</v>
      </c>
      <c r="J219" s="86"/>
      <c r="K219" s="96">
        <v>2.2400000015894985</v>
      </c>
      <c r="L219" s="99" t="s">
        <v>157</v>
      </c>
      <c r="M219" s="100">
        <v>3.4000000000000002E-2</v>
      </c>
      <c r="N219" s="100">
        <v>3.2700000029344589E-2</v>
      </c>
      <c r="O219" s="96">
        <v>324.38985000000002</v>
      </c>
      <c r="P219" s="98">
        <v>100.85</v>
      </c>
      <c r="Q219" s="86"/>
      <c r="R219" s="96">
        <v>0.327147152</v>
      </c>
      <c r="S219" s="97">
        <v>4.8450950740456152E-7</v>
      </c>
      <c r="T219" s="97">
        <v>2.3280574425710296E-4</v>
      </c>
      <c r="U219" s="97">
        <f>R219/'סכום נכסי הקרן'!$C$42</f>
        <v>8.6455737203636933E-5</v>
      </c>
    </row>
    <row r="220" spans="2:21" s="127" customFormat="1">
      <c r="B220" s="89" t="s">
        <v>794</v>
      </c>
      <c r="C220" s="86" t="s">
        <v>795</v>
      </c>
      <c r="D220" s="99" t="s">
        <v>113</v>
      </c>
      <c r="E220" s="99" t="s">
        <v>301</v>
      </c>
      <c r="F220" s="86" t="s">
        <v>564</v>
      </c>
      <c r="G220" s="99" t="s">
        <v>303</v>
      </c>
      <c r="H220" s="86" t="s">
        <v>565</v>
      </c>
      <c r="I220" s="86" t="s">
        <v>153</v>
      </c>
      <c r="J220" s="86"/>
      <c r="K220" s="96">
        <v>0.91000000006672788</v>
      </c>
      <c r="L220" s="99" t="s">
        <v>157</v>
      </c>
      <c r="M220" s="100">
        <v>1.7399999999999999E-2</v>
      </c>
      <c r="N220" s="100">
        <v>9.8999999987261049E-3</v>
      </c>
      <c r="O220" s="96">
        <v>1632.8126769999999</v>
      </c>
      <c r="P220" s="98">
        <v>100.96</v>
      </c>
      <c r="Q220" s="86"/>
      <c r="R220" s="96">
        <v>1.648487679</v>
      </c>
      <c r="S220" s="97">
        <v>3.1726045874946564E-6</v>
      </c>
      <c r="T220" s="97">
        <v>1.1731032920875291E-3</v>
      </c>
      <c r="U220" s="97">
        <f>R220/'סכום נכסי הקרן'!$C$42</f>
        <v>4.3564865745509353E-4</v>
      </c>
    </row>
    <row r="221" spans="2:21" s="127" customFormat="1">
      <c r="B221" s="89" t="s">
        <v>796</v>
      </c>
      <c r="C221" s="86" t="s">
        <v>797</v>
      </c>
      <c r="D221" s="99" t="s">
        <v>113</v>
      </c>
      <c r="E221" s="99" t="s">
        <v>301</v>
      </c>
      <c r="F221" s="86" t="s">
        <v>798</v>
      </c>
      <c r="G221" s="99" t="s">
        <v>352</v>
      </c>
      <c r="H221" s="86" t="s">
        <v>565</v>
      </c>
      <c r="I221" s="86" t="s">
        <v>153</v>
      </c>
      <c r="J221" s="86"/>
      <c r="K221" s="96">
        <v>2.6499999996150292</v>
      </c>
      <c r="L221" s="99" t="s">
        <v>157</v>
      </c>
      <c r="M221" s="100">
        <v>6.7500000000000004E-2</v>
      </c>
      <c r="N221" s="100">
        <v>4.7099999993510486E-2</v>
      </c>
      <c r="O221" s="96">
        <v>1731.7339590000001</v>
      </c>
      <c r="P221" s="98">
        <v>105</v>
      </c>
      <c r="Q221" s="86"/>
      <c r="R221" s="96">
        <v>1.8183206580000002</v>
      </c>
      <c r="S221" s="97">
        <v>2.1653332616612952E-6</v>
      </c>
      <c r="T221" s="97">
        <v>1.2939605052216846E-3</v>
      </c>
      <c r="U221" s="97">
        <f>R221/'סכום נכסי הקרן'!$C$42</f>
        <v>4.8053070918982726E-4</v>
      </c>
    </row>
    <row r="222" spans="2:21" s="127" customFormat="1">
      <c r="B222" s="89" t="s">
        <v>799</v>
      </c>
      <c r="C222" s="86" t="s">
        <v>800</v>
      </c>
      <c r="D222" s="99" t="s">
        <v>113</v>
      </c>
      <c r="E222" s="99" t="s">
        <v>301</v>
      </c>
      <c r="F222" s="86" t="s">
        <v>517</v>
      </c>
      <c r="G222" s="99" t="s">
        <v>352</v>
      </c>
      <c r="H222" s="86" t="s">
        <v>565</v>
      </c>
      <c r="I222" s="86" t="s">
        <v>353</v>
      </c>
      <c r="J222" s="86"/>
      <c r="K222" s="96">
        <v>2.570000394015266</v>
      </c>
      <c r="L222" s="99" t="s">
        <v>157</v>
      </c>
      <c r="M222" s="100">
        <v>5.74E-2</v>
      </c>
      <c r="N222" s="100">
        <v>2.570000394015266E-2</v>
      </c>
      <c r="O222" s="96">
        <v>1.5265309999999999</v>
      </c>
      <c r="P222" s="98">
        <v>109.73</v>
      </c>
      <c r="Q222" s="86"/>
      <c r="R222" s="96">
        <v>1.6750619999999999E-3</v>
      </c>
      <c r="S222" s="97">
        <v>8.2421083914211545E-9</v>
      </c>
      <c r="T222" s="97">
        <v>1.1920142150184189E-6</v>
      </c>
      <c r="U222" s="97">
        <f>R222/'סכום נכסי הקרן'!$C$42</f>
        <v>4.4267149870159497E-7</v>
      </c>
    </row>
    <row r="223" spans="2:21" s="127" customFormat="1">
      <c r="B223" s="89" t="s">
        <v>801</v>
      </c>
      <c r="C223" s="86" t="s">
        <v>802</v>
      </c>
      <c r="D223" s="99" t="s">
        <v>113</v>
      </c>
      <c r="E223" s="99" t="s">
        <v>301</v>
      </c>
      <c r="F223" s="86" t="s">
        <v>517</v>
      </c>
      <c r="G223" s="99" t="s">
        <v>352</v>
      </c>
      <c r="H223" s="86" t="s">
        <v>565</v>
      </c>
      <c r="I223" s="86" t="s">
        <v>353</v>
      </c>
      <c r="J223" s="86"/>
      <c r="K223" s="96">
        <v>4.7399999943162241</v>
      </c>
      <c r="L223" s="99" t="s">
        <v>157</v>
      </c>
      <c r="M223" s="100">
        <v>5.6500000000000002E-2</v>
      </c>
      <c r="N223" s="100">
        <v>3.8499999949579401E-2</v>
      </c>
      <c r="O223" s="96">
        <v>200.55600000000001</v>
      </c>
      <c r="P223" s="98">
        <v>108.78</v>
      </c>
      <c r="Q223" s="86"/>
      <c r="R223" s="96">
        <v>0.21816482600000001</v>
      </c>
      <c r="S223" s="97">
        <v>2.1589466851390761E-6</v>
      </c>
      <c r="T223" s="97">
        <v>1.5525131237471807E-4</v>
      </c>
      <c r="U223" s="97">
        <f>R223/'סכום נכסי הקרן'!$C$42</f>
        <v>5.765479157750143E-5</v>
      </c>
    </row>
    <row r="224" spans="2:21" s="127" customFormat="1">
      <c r="B224" s="89" t="s">
        <v>803</v>
      </c>
      <c r="C224" s="86" t="s">
        <v>804</v>
      </c>
      <c r="D224" s="99" t="s">
        <v>113</v>
      </c>
      <c r="E224" s="99" t="s">
        <v>301</v>
      </c>
      <c r="F224" s="86" t="s">
        <v>520</v>
      </c>
      <c r="G224" s="99" t="s">
        <v>352</v>
      </c>
      <c r="H224" s="86" t="s">
        <v>565</v>
      </c>
      <c r="I224" s="86" t="s">
        <v>353</v>
      </c>
      <c r="J224" s="86"/>
      <c r="K224" s="96">
        <v>3.529999998618349</v>
      </c>
      <c r="L224" s="99" t="s">
        <v>157</v>
      </c>
      <c r="M224" s="100">
        <v>3.7000000000000005E-2</v>
      </c>
      <c r="N224" s="100">
        <v>2.4999999995169057E-2</v>
      </c>
      <c r="O224" s="96">
        <v>992.32390299999997</v>
      </c>
      <c r="P224" s="98">
        <v>104.3</v>
      </c>
      <c r="Q224" s="86"/>
      <c r="R224" s="96">
        <v>1.034993831</v>
      </c>
      <c r="S224" s="97">
        <v>4.3892982763044166E-6</v>
      </c>
      <c r="T224" s="97">
        <v>7.365263847000118E-4</v>
      </c>
      <c r="U224" s="97">
        <f>R224/'סכום נכסי הקרן'!$C$42</f>
        <v>2.7351958931411211E-4</v>
      </c>
    </row>
    <row r="225" spans="2:21" s="127" customFormat="1">
      <c r="B225" s="89" t="s">
        <v>805</v>
      </c>
      <c r="C225" s="86" t="s">
        <v>806</v>
      </c>
      <c r="D225" s="99" t="s">
        <v>113</v>
      </c>
      <c r="E225" s="99" t="s">
        <v>301</v>
      </c>
      <c r="F225" s="86" t="s">
        <v>807</v>
      </c>
      <c r="G225" s="99" t="s">
        <v>561</v>
      </c>
      <c r="H225" s="86" t="s">
        <v>565</v>
      </c>
      <c r="I225" s="86" t="s">
        <v>353</v>
      </c>
      <c r="J225" s="86"/>
      <c r="K225" s="96">
        <v>3.090000000487223</v>
      </c>
      <c r="L225" s="99" t="s">
        <v>157</v>
      </c>
      <c r="M225" s="100">
        <v>2.9500000000000002E-2</v>
      </c>
      <c r="N225" s="100">
        <v>2.6700000003646106E-2</v>
      </c>
      <c r="O225" s="96">
        <v>3070.9453640000006</v>
      </c>
      <c r="P225" s="98">
        <v>100.92</v>
      </c>
      <c r="Q225" s="86"/>
      <c r="R225" s="96">
        <v>3.0991980610000001</v>
      </c>
      <c r="S225" s="97">
        <v>1.4312822141228925E-5</v>
      </c>
      <c r="T225" s="97">
        <v>2.2054635254513096E-3</v>
      </c>
      <c r="U225" s="97">
        <f>R225/'סכום נכסי הקרן'!$C$42</f>
        <v>8.1903037047938957E-4</v>
      </c>
    </row>
    <row r="226" spans="2:21" s="127" customFormat="1">
      <c r="B226" s="89" t="s">
        <v>808</v>
      </c>
      <c r="C226" s="86" t="s">
        <v>809</v>
      </c>
      <c r="D226" s="99" t="s">
        <v>113</v>
      </c>
      <c r="E226" s="99" t="s">
        <v>301</v>
      </c>
      <c r="F226" s="86" t="s">
        <v>535</v>
      </c>
      <c r="G226" s="99" t="s">
        <v>416</v>
      </c>
      <c r="H226" s="86" t="s">
        <v>565</v>
      </c>
      <c r="I226" s="86" t="s">
        <v>153</v>
      </c>
      <c r="J226" s="86"/>
      <c r="K226" s="96">
        <v>8.860000000474292</v>
      </c>
      <c r="L226" s="99" t="s">
        <v>157</v>
      </c>
      <c r="M226" s="100">
        <v>3.4300000000000004E-2</v>
      </c>
      <c r="N226" s="100">
        <v>4.0600000002901003E-2</v>
      </c>
      <c r="O226" s="96">
        <v>4573.8513899999998</v>
      </c>
      <c r="P226" s="98">
        <v>94.96</v>
      </c>
      <c r="Q226" s="86"/>
      <c r="R226" s="96">
        <v>4.3433292789999998</v>
      </c>
      <c r="S226" s="97">
        <v>1.8015800338742714E-5</v>
      </c>
      <c r="T226" s="97">
        <v>3.0908170808445902E-3</v>
      </c>
      <c r="U226" s="97">
        <f>R226/'סכום נכסי הקרן'!$C$42</f>
        <v>1.1478190546316781E-3</v>
      </c>
    </row>
    <row r="227" spans="2:21" s="127" customFormat="1">
      <c r="B227" s="89" t="s">
        <v>810</v>
      </c>
      <c r="C227" s="86" t="s">
        <v>811</v>
      </c>
      <c r="D227" s="99" t="s">
        <v>113</v>
      </c>
      <c r="E227" s="99" t="s">
        <v>301</v>
      </c>
      <c r="F227" s="86" t="s">
        <v>594</v>
      </c>
      <c r="G227" s="99" t="s">
        <v>352</v>
      </c>
      <c r="H227" s="86" t="s">
        <v>565</v>
      </c>
      <c r="I227" s="86" t="s">
        <v>153</v>
      </c>
      <c r="J227" s="86"/>
      <c r="K227" s="96">
        <v>3.6100001326495934</v>
      </c>
      <c r="L227" s="99" t="s">
        <v>157</v>
      </c>
      <c r="M227" s="100">
        <v>7.0499999999999993E-2</v>
      </c>
      <c r="N227" s="100">
        <v>2.980000100630726E-2</v>
      </c>
      <c r="O227" s="96">
        <v>1.8994010000000001</v>
      </c>
      <c r="P227" s="98">
        <v>115.1</v>
      </c>
      <c r="Q227" s="86"/>
      <c r="R227" s="96">
        <v>2.186211E-3</v>
      </c>
      <c r="S227" s="97">
        <v>4.1076868844678292E-9</v>
      </c>
      <c r="T227" s="97">
        <v>1.5557600787491047E-6</v>
      </c>
      <c r="U227" s="97">
        <f>R227/'סכום נכסי הקרן'!$C$42</f>
        <v>5.7775371887602523E-7</v>
      </c>
    </row>
    <row r="228" spans="2:21" s="127" customFormat="1">
      <c r="B228" s="89" t="s">
        <v>812</v>
      </c>
      <c r="C228" s="86" t="s">
        <v>813</v>
      </c>
      <c r="D228" s="99" t="s">
        <v>113</v>
      </c>
      <c r="E228" s="99" t="s">
        <v>301</v>
      </c>
      <c r="F228" s="86" t="s">
        <v>597</v>
      </c>
      <c r="G228" s="99" t="s">
        <v>384</v>
      </c>
      <c r="H228" s="86" t="s">
        <v>565</v>
      </c>
      <c r="I228" s="86" t="s">
        <v>353</v>
      </c>
      <c r="J228" s="86"/>
      <c r="K228" s="96">
        <v>1.0000024700700008E-2</v>
      </c>
      <c r="L228" s="99" t="s">
        <v>157</v>
      </c>
      <c r="M228" s="100">
        <v>6.9900000000000004E-2</v>
      </c>
      <c r="N228" s="100">
        <v>1.0600000408098522E-2</v>
      </c>
      <c r="O228" s="96">
        <v>8.9983350000000009</v>
      </c>
      <c r="P228" s="98">
        <v>103.48</v>
      </c>
      <c r="Q228" s="86"/>
      <c r="R228" s="96">
        <v>9.3114770000000003E-3</v>
      </c>
      <c r="S228" s="97">
        <v>1.0517061830728127E-7</v>
      </c>
      <c r="T228" s="97">
        <v>6.6262699212429536E-6</v>
      </c>
      <c r="U228" s="97">
        <f>R228/'סכום נכסי הקרן'!$C$42</f>
        <v>2.4607599472231067E-6</v>
      </c>
    </row>
    <row r="229" spans="2:21" s="127" customFormat="1">
      <c r="B229" s="89" t="s">
        <v>814</v>
      </c>
      <c r="C229" s="86" t="s">
        <v>815</v>
      </c>
      <c r="D229" s="99" t="s">
        <v>113</v>
      </c>
      <c r="E229" s="99" t="s">
        <v>301</v>
      </c>
      <c r="F229" s="86" t="s">
        <v>597</v>
      </c>
      <c r="G229" s="99" t="s">
        <v>384</v>
      </c>
      <c r="H229" s="86" t="s">
        <v>565</v>
      </c>
      <c r="I229" s="86" t="s">
        <v>353</v>
      </c>
      <c r="J229" s="86"/>
      <c r="K229" s="96">
        <v>3.4799999998529758</v>
      </c>
      <c r="L229" s="99" t="s">
        <v>157</v>
      </c>
      <c r="M229" s="100">
        <v>4.1399999999999999E-2</v>
      </c>
      <c r="N229" s="100">
        <v>2.869999999861144E-2</v>
      </c>
      <c r="O229" s="96">
        <v>2298.921304</v>
      </c>
      <c r="P229" s="98">
        <v>104.44</v>
      </c>
      <c r="Q229" s="96">
        <v>4.7587670999999998E-2</v>
      </c>
      <c r="R229" s="96">
        <v>2.448581082</v>
      </c>
      <c r="S229" s="97">
        <v>3.1770217473366749E-6</v>
      </c>
      <c r="T229" s="97">
        <v>1.7424689094309232E-3</v>
      </c>
      <c r="U229" s="97">
        <f>R229/'סכום נכסי הקרן'!$C$42</f>
        <v>6.4709070903722554E-4</v>
      </c>
    </row>
    <row r="230" spans="2:21" s="127" customFormat="1">
      <c r="B230" s="89" t="s">
        <v>816</v>
      </c>
      <c r="C230" s="86" t="s">
        <v>817</v>
      </c>
      <c r="D230" s="99" t="s">
        <v>113</v>
      </c>
      <c r="E230" s="99" t="s">
        <v>301</v>
      </c>
      <c r="F230" s="86" t="s">
        <v>597</v>
      </c>
      <c r="G230" s="99" t="s">
        <v>384</v>
      </c>
      <c r="H230" s="86" t="s">
        <v>565</v>
      </c>
      <c r="I230" s="86" t="s">
        <v>353</v>
      </c>
      <c r="J230" s="86"/>
      <c r="K230" s="96">
        <v>6.1600000003903288</v>
      </c>
      <c r="L230" s="99" t="s">
        <v>157</v>
      </c>
      <c r="M230" s="100">
        <v>2.5000000000000001E-2</v>
      </c>
      <c r="N230" s="100">
        <v>4.4100000002026712E-2</v>
      </c>
      <c r="O230" s="96">
        <v>5822.6024789999992</v>
      </c>
      <c r="P230" s="98">
        <v>89.15</v>
      </c>
      <c r="Q230" s="131">
        <v>0.13798770234480001</v>
      </c>
      <c r="R230" s="96">
        <v>5.3288380120000003</v>
      </c>
      <c r="S230" s="97">
        <v>9.484039044722829E-6</v>
      </c>
      <c r="T230" s="97">
        <v>3.7921286852871674E-3</v>
      </c>
      <c r="U230" s="97">
        <f>R230/'סכום נכסי הקרן'!$C$42</f>
        <v>1.408261132489465E-3</v>
      </c>
    </row>
    <row r="231" spans="2:21" s="127" customFormat="1">
      <c r="B231" s="89" t="s">
        <v>818</v>
      </c>
      <c r="C231" s="86" t="s">
        <v>819</v>
      </c>
      <c r="D231" s="99" t="s">
        <v>113</v>
      </c>
      <c r="E231" s="99" t="s">
        <v>301</v>
      </c>
      <c r="F231" s="86" t="s">
        <v>597</v>
      </c>
      <c r="G231" s="99" t="s">
        <v>384</v>
      </c>
      <c r="H231" s="86" t="s">
        <v>565</v>
      </c>
      <c r="I231" s="86" t="s">
        <v>353</v>
      </c>
      <c r="J231" s="86"/>
      <c r="K231" s="96">
        <v>4.7600000005625294</v>
      </c>
      <c r="L231" s="99" t="s">
        <v>157</v>
      </c>
      <c r="M231" s="100">
        <v>3.5499999999999997E-2</v>
      </c>
      <c r="N231" s="100">
        <v>3.6200000005976882E-2</v>
      </c>
      <c r="O231" s="96">
        <v>2800.7407699999999</v>
      </c>
      <c r="P231" s="98">
        <v>99.78</v>
      </c>
      <c r="Q231" s="131">
        <v>4.9713149046000008E-2</v>
      </c>
      <c r="R231" s="96">
        <v>2.8442921649999997</v>
      </c>
      <c r="S231" s="97">
        <v>3.941185997292558E-6</v>
      </c>
      <c r="T231" s="97">
        <v>2.0240663881966841E-3</v>
      </c>
      <c r="U231" s="97">
        <f>R231/'סכום נכסי הקרן'!$C$42</f>
        <v>7.5166595351440968E-4</v>
      </c>
    </row>
    <row r="232" spans="2:21" s="127" customFormat="1">
      <c r="B232" s="89" t="s">
        <v>820</v>
      </c>
      <c r="C232" s="86" t="s">
        <v>821</v>
      </c>
      <c r="D232" s="99" t="s">
        <v>113</v>
      </c>
      <c r="E232" s="99" t="s">
        <v>301</v>
      </c>
      <c r="F232" s="86" t="s">
        <v>822</v>
      </c>
      <c r="G232" s="99" t="s">
        <v>352</v>
      </c>
      <c r="H232" s="86" t="s">
        <v>565</v>
      </c>
      <c r="I232" s="86" t="s">
        <v>353</v>
      </c>
      <c r="J232" s="86"/>
      <c r="K232" s="96">
        <v>5.169999999459578</v>
      </c>
      <c r="L232" s="99" t="s">
        <v>157</v>
      </c>
      <c r="M232" s="100">
        <v>3.9E-2</v>
      </c>
      <c r="N232" s="100">
        <v>4.7999999996652248E-2</v>
      </c>
      <c r="O232" s="96">
        <v>4351.1738400000004</v>
      </c>
      <c r="P232" s="98">
        <v>96.11</v>
      </c>
      <c r="Q232" s="86"/>
      <c r="R232" s="96">
        <v>4.1819131779999994</v>
      </c>
      <c r="S232" s="97">
        <v>1.0338030934448432E-5</v>
      </c>
      <c r="T232" s="97">
        <v>2.9759495195693362E-3</v>
      </c>
      <c r="U232" s="97">
        <f>R232/'סכום נכסי הקרן'!$C$42</f>
        <v>1.1051613456368836E-3</v>
      </c>
    </row>
    <row r="233" spans="2:21" s="127" customFormat="1">
      <c r="B233" s="89" t="s">
        <v>823</v>
      </c>
      <c r="C233" s="86" t="s">
        <v>824</v>
      </c>
      <c r="D233" s="99" t="s">
        <v>113</v>
      </c>
      <c r="E233" s="99" t="s">
        <v>301</v>
      </c>
      <c r="F233" s="86" t="s">
        <v>825</v>
      </c>
      <c r="G233" s="99" t="s">
        <v>384</v>
      </c>
      <c r="H233" s="86" t="s">
        <v>565</v>
      </c>
      <c r="I233" s="86" t="s">
        <v>353</v>
      </c>
      <c r="J233" s="86"/>
      <c r="K233" s="96">
        <v>1.9699999999696272</v>
      </c>
      <c r="L233" s="99" t="s">
        <v>157</v>
      </c>
      <c r="M233" s="100">
        <v>1.72E-2</v>
      </c>
      <c r="N233" s="100">
        <v>1.0600000000607459E-2</v>
      </c>
      <c r="O233" s="96">
        <v>3575.1700519999999</v>
      </c>
      <c r="P233" s="98">
        <v>101.3</v>
      </c>
      <c r="Q233" s="86"/>
      <c r="R233" s="96">
        <v>3.6216472629999998</v>
      </c>
      <c r="S233" s="97">
        <v>1.0910379998852557E-5</v>
      </c>
      <c r="T233" s="97">
        <v>2.5772508834171815E-3</v>
      </c>
      <c r="U233" s="97">
        <f>R233/'סכום נכסי הקרן'!$C$42</f>
        <v>9.5709891435704437E-4</v>
      </c>
    </row>
    <row r="234" spans="2:21" s="127" customFormat="1">
      <c r="B234" s="89" t="s">
        <v>826</v>
      </c>
      <c r="C234" s="86" t="s">
        <v>827</v>
      </c>
      <c r="D234" s="99" t="s">
        <v>113</v>
      </c>
      <c r="E234" s="99" t="s">
        <v>301</v>
      </c>
      <c r="F234" s="86" t="s">
        <v>825</v>
      </c>
      <c r="G234" s="99" t="s">
        <v>384</v>
      </c>
      <c r="H234" s="86" t="s">
        <v>565</v>
      </c>
      <c r="I234" s="86" t="s">
        <v>353</v>
      </c>
      <c r="J234" s="86"/>
      <c r="K234" s="96">
        <v>3.3500000002031807</v>
      </c>
      <c r="L234" s="99" t="s">
        <v>157</v>
      </c>
      <c r="M234" s="100">
        <v>2.1600000000000001E-2</v>
      </c>
      <c r="N234" s="100">
        <v>2.5000000004063612E-2</v>
      </c>
      <c r="O234" s="96">
        <v>2486.4730840000002</v>
      </c>
      <c r="P234" s="98">
        <v>98.97</v>
      </c>
      <c r="Q234" s="86"/>
      <c r="R234" s="96">
        <v>2.4608624100000003</v>
      </c>
      <c r="S234" s="97">
        <v>3.1314480430914081E-6</v>
      </c>
      <c r="T234" s="97">
        <v>1.7512085964128403E-3</v>
      </c>
      <c r="U234" s="97">
        <f>R234/'סכום נכסי הקרן'!$C$42</f>
        <v>6.5033631658596453E-4</v>
      </c>
    </row>
    <row r="235" spans="2:21" s="127" customFormat="1">
      <c r="B235" s="89" t="s">
        <v>828</v>
      </c>
      <c r="C235" s="86" t="s">
        <v>829</v>
      </c>
      <c r="D235" s="99" t="s">
        <v>113</v>
      </c>
      <c r="E235" s="99" t="s">
        <v>301</v>
      </c>
      <c r="F235" s="86" t="s">
        <v>775</v>
      </c>
      <c r="G235" s="99" t="s">
        <v>144</v>
      </c>
      <c r="H235" s="86" t="s">
        <v>565</v>
      </c>
      <c r="I235" s="86" t="s">
        <v>153</v>
      </c>
      <c r="J235" s="86"/>
      <c r="K235" s="96">
        <v>2.669999999640694</v>
      </c>
      <c r="L235" s="99" t="s">
        <v>157</v>
      </c>
      <c r="M235" s="100">
        <v>2.4E-2</v>
      </c>
      <c r="N235" s="100">
        <v>2.6199999999696359E-2</v>
      </c>
      <c r="O235" s="96">
        <v>1982.1758580000001</v>
      </c>
      <c r="P235" s="98">
        <v>99.69</v>
      </c>
      <c r="Q235" s="86"/>
      <c r="R235" s="96">
        <v>1.9760311129999999</v>
      </c>
      <c r="S235" s="97">
        <v>5.1231990144646013E-6</v>
      </c>
      <c r="T235" s="97">
        <v>1.4061910401016009E-3</v>
      </c>
      <c r="U235" s="97">
        <f>R235/'סכום נכסי הקרן'!$C$42</f>
        <v>5.2220912078041934E-4</v>
      </c>
    </row>
    <row r="236" spans="2:21" s="127" customFormat="1">
      <c r="B236" s="89" t="s">
        <v>830</v>
      </c>
      <c r="C236" s="86" t="s">
        <v>831</v>
      </c>
      <c r="D236" s="99" t="s">
        <v>113</v>
      </c>
      <c r="E236" s="99" t="s">
        <v>301</v>
      </c>
      <c r="F236" s="86" t="s">
        <v>832</v>
      </c>
      <c r="G236" s="99" t="s">
        <v>352</v>
      </c>
      <c r="H236" s="86" t="s">
        <v>565</v>
      </c>
      <c r="I236" s="86" t="s">
        <v>353</v>
      </c>
      <c r="J236" s="86"/>
      <c r="K236" s="96">
        <v>1.5299999999716793</v>
      </c>
      <c r="L236" s="99" t="s">
        <v>157</v>
      </c>
      <c r="M236" s="100">
        <v>5.0999999999999997E-2</v>
      </c>
      <c r="N236" s="100">
        <v>3.099999999978215E-2</v>
      </c>
      <c r="O236" s="96">
        <v>8793.5790560000005</v>
      </c>
      <c r="P236" s="98">
        <v>104.4</v>
      </c>
      <c r="Q236" s="86"/>
      <c r="R236" s="96">
        <v>9.1804962419999985</v>
      </c>
      <c r="S236" s="97">
        <v>1.0928452191636116E-5</v>
      </c>
      <c r="T236" s="97">
        <v>6.5330608785747479E-3</v>
      </c>
      <c r="U236" s="97">
        <f>R236/'סכום נכסי הקרן'!$C$42</f>
        <v>2.4261454383601921E-3</v>
      </c>
    </row>
    <row r="237" spans="2:21" s="127" customFormat="1">
      <c r="B237" s="89" t="s">
        <v>833</v>
      </c>
      <c r="C237" s="86" t="s">
        <v>834</v>
      </c>
      <c r="D237" s="99" t="s">
        <v>113</v>
      </c>
      <c r="E237" s="99" t="s">
        <v>301</v>
      </c>
      <c r="F237" s="86" t="s">
        <v>835</v>
      </c>
      <c r="G237" s="99" t="s">
        <v>352</v>
      </c>
      <c r="H237" s="86" t="s">
        <v>565</v>
      </c>
      <c r="I237" s="86" t="s">
        <v>353</v>
      </c>
      <c r="J237" s="86"/>
      <c r="K237" s="96">
        <v>5.3599998141772662</v>
      </c>
      <c r="L237" s="99" t="s">
        <v>157</v>
      </c>
      <c r="M237" s="100">
        <v>2.6200000000000001E-2</v>
      </c>
      <c r="N237" s="100">
        <v>3.7499998425231072E-2</v>
      </c>
      <c r="O237" s="96">
        <v>13.283417999999999</v>
      </c>
      <c r="P237" s="98">
        <v>94.3</v>
      </c>
      <c r="Q237" s="131">
        <v>1.740127848E-4</v>
      </c>
      <c r="R237" s="96">
        <v>1.2700276E-2</v>
      </c>
      <c r="S237" s="97">
        <v>5.2483298959296394E-8</v>
      </c>
      <c r="T237" s="97">
        <v>9.0378204070400173E-6</v>
      </c>
      <c r="U237" s="97">
        <f>R237/'סכום נכסי הקרן'!$C$42</f>
        <v>3.3563236530014396E-6</v>
      </c>
    </row>
    <row r="238" spans="2:21" s="127" customFormat="1">
      <c r="B238" s="89" t="s">
        <v>836</v>
      </c>
      <c r="C238" s="86" t="s">
        <v>837</v>
      </c>
      <c r="D238" s="99" t="s">
        <v>113</v>
      </c>
      <c r="E238" s="99" t="s">
        <v>301</v>
      </c>
      <c r="F238" s="86" t="s">
        <v>835</v>
      </c>
      <c r="G238" s="99" t="s">
        <v>352</v>
      </c>
      <c r="H238" s="86" t="s">
        <v>565</v>
      </c>
      <c r="I238" s="86" t="s">
        <v>353</v>
      </c>
      <c r="J238" s="86"/>
      <c r="K238" s="96">
        <v>3.510000000016761</v>
      </c>
      <c r="L238" s="99" t="s">
        <v>157</v>
      </c>
      <c r="M238" s="100">
        <v>3.3500000000000002E-2</v>
      </c>
      <c r="N238" s="100">
        <v>2.4399999998994368E-2</v>
      </c>
      <c r="O238" s="96">
        <v>2293.001436</v>
      </c>
      <c r="P238" s="98">
        <v>104.08</v>
      </c>
      <c r="Q238" s="86"/>
      <c r="R238" s="96">
        <v>2.386555896</v>
      </c>
      <c r="S238" s="97">
        <v>4.7669525783106078E-6</v>
      </c>
      <c r="T238" s="97">
        <v>1.6983303023816549E-3</v>
      </c>
      <c r="U238" s="97">
        <f>R238/'סכום נכסי הקרן'!$C$42</f>
        <v>6.3069920708454241E-4</v>
      </c>
    </row>
    <row r="239" spans="2:21" s="127" customFormat="1">
      <c r="B239" s="89" t="s">
        <v>838</v>
      </c>
      <c r="C239" s="86" t="s">
        <v>839</v>
      </c>
      <c r="D239" s="99" t="s">
        <v>113</v>
      </c>
      <c r="E239" s="99" t="s">
        <v>301</v>
      </c>
      <c r="F239" s="86" t="s">
        <v>564</v>
      </c>
      <c r="G239" s="99" t="s">
        <v>303</v>
      </c>
      <c r="H239" s="86" t="s">
        <v>611</v>
      </c>
      <c r="I239" s="86" t="s">
        <v>153</v>
      </c>
      <c r="J239" s="86"/>
      <c r="K239" s="96">
        <v>1.6599999989918617</v>
      </c>
      <c r="L239" s="99" t="s">
        <v>157</v>
      </c>
      <c r="M239" s="100">
        <v>2.9100000000000001E-2</v>
      </c>
      <c r="N239" s="100">
        <v>1.5199999961507444E-2</v>
      </c>
      <c r="O239" s="96">
        <v>212.59038199999998</v>
      </c>
      <c r="P239" s="98">
        <v>102.65</v>
      </c>
      <c r="Q239" s="86"/>
      <c r="R239" s="96">
        <v>0.21822401700000002</v>
      </c>
      <c r="S239" s="97">
        <v>2.2023701102270841E-6</v>
      </c>
      <c r="T239" s="97">
        <v>1.5529343410716808E-4</v>
      </c>
      <c r="U239" s="97">
        <f>R239/'סכום נכסי הקרן'!$C$42</f>
        <v>5.7670434084274102E-5</v>
      </c>
    </row>
    <row r="240" spans="2:21" s="127" customFormat="1">
      <c r="B240" s="89" t="s">
        <v>840</v>
      </c>
      <c r="C240" s="86" t="s">
        <v>841</v>
      </c>
      <c r="D240" s="99" t="s">
        <v>113</v>
      </c>
      <c r="E240" s="99" t="s">
        <v>301</v>
      </c>
      <c r="F240" s="86" t="s">
        <v>614</v>
      </c>
      <c r="G240" s="99" t="s">
        <v>352</v>
      </c>
      <c r="H240" s="86" t="s">
        <v>611</v>
      </c>
      <c r="I240" s="86" t="s">
        <v>153</v>
      </c>
      <c r="J240" s="86"/>
      <c r="K240" s="96">
        <v>2.3200003596332253</v>
      </c>
      <c r="L240" s="99" t="s">
        <v>157</v>
      </c>
      <c r="M240" s="100">
        <v>4.6500000000000007E-2</v>
      </c>
      <c r="N240" s="100">
        <v>3.5000006422021876E-2</v>
      </c>
      <c r="O240" s="96">
        <v>0.75795500000000005</v>
      </c>
      <c r="P240" s="98">
        <v>102.72</v>
      </c>
      <c r="Q240" s="86"/>
      <c r="R240" s="96">
        <v>7.7857100000000004E-4</v>
      </c>
      <c r="S240" s="97">
        <v>4.708062103920467E-9</v>
      </c>
      <c r="T240" s="97">
        <v>5.5404976018864111E-7</v>
      </c>
      <c r="U240" s="97">
        <f>R240/'סכום נכסי הקרן'!$C$42</f>
        <v>2.0575428934308074E-7</v>
      </c>
    </row>
    <row r="241" spans="2:21" s="127" customFormat="1">
      <c r="B241" s="89" t="s">
        <v>842</v>
      </c>
      <c r="C241" s="86" t="s">
        <v>843</v>
      </c>
      <c r="D241" s="99" t="s">
        <v>113</v>
      </c>
      <c r="E241" s="99" t="s">
        <v>301</v>
      </c>
      <c r="F241" s="86" t="s">
        <v>844</v>
      </c>
      <c r="G241" s="99" t="s">
        <v>416</v>
      </c>
      <c r="H241" s="86" t="s">
        <v>611</v>
      </c>
      <c r="I241" s="86" t="s">
        <v>153</v>
      </c>
      <c r="J241" s="86"/>
      <c r="K241" s="96">
        <v>6.1899999981710252</v>
      </c>
      <c r="L241" s="99" t="s">
        <v>157</v>
      </c>
      <c r="M241" s="100">
        <v>3.27E-2</v>
      </c>
      <c r="N241" s="100">
        <v>3.48999999881845E-2</v>
      </c>
      <c r="O241" s="96">
        <v>1246.7609050000001</v>
      </c>
      <c r="P241" s="98">
        <v>99.11</v>
      </c>
      <c r="Q241" s="86"/>
      <c r="R241" s="96">
        <v>1.2356647539999999</v>
      </c>
      <c r="S241" s="97">
        <v>5.5908560762331844E-6</v>
      </c>
      <c r="T241" s="97">
        <v>8.7932861694984285E-4</v>
      </c>
      <c r="U241" s="97">
        <f>R241/'סכום נכסי הקרן'!$C$42</f>
        <v>3.2655123723534867E-4</v>
      </c>
    </row>
    <row r="242" spans="2:21" s="127" customFormat="1">
      <c r="B242" s="89" t="s">
        <v>845</v>
      </c>
      <c r="C242" s="86" t="s">
        <v>846</v>
      </c>
      <c r="D242" s="99" t="s">
        <v>113</v>
      </c>
      <c r="E242" s="99" t="s">
        <v>301</v>
      </c>
      <c r="F242" s="86" t="s">
        <v>847</v>
      </c>
      <c r="G242" s="99" t="s">
        <v>848</v>
      </c>
      <c r="H242" s="86" t="s">
        <v>639</v>
      </c>
      <c r="I242" s="86" t="s">
        <v>153</v>
      </c>
      <c r="J242" s="86"/>
      <c r="K242" s="96">
        <v>5.78000000028843</v>
      </c>
      <c r="L242" s="99" t="s">
        <v>157</v>
      </c>
      <c r="M242" s="100">
        <v>4.4500000000000005E-2</v>
      </c>
      <c r="N242" s="100">
        <v>4.1400000003158993E-2</v>
      </c>
      <c r="O242" s="96">
        <v>4282.4040150000001</v>
      </c>
      <c r="P242" s="98">
        <v>102.01</v>
      </c>
      <c r="Q242" s="86"/>
      <c r="R242" s="96">
        <v>4.3684803829999996</v>
      </c>
      <c r="S242" s="97">
        <v>1.43897984375E-5</v>
      </c>
      <c r="T242" s="97">
        <v>3.1087152084908541E-3</v>
      </c>
      <c r="U242" s="97">
        <f>R242/'סכום נכסי הקרן'!$C$42</f>
        <v>1.1544657798882236E-3</v>
      </c>
    </row>
    <row r="243" spans="2:21" s="127" customFormat="1">
      <c r="B243" s="89" t="s">
        <v>849</v>
      </c>
      <c r="C243" s="86" t="s">
        <v>850</v>
      </c>
      <c r="D243" s="99" t="s">
        <v>113</v>
      </c>
      <c r="E243" s="99" t="s">
        <v>301</v>
      </c>
      <c r="F243" s="86" t="s">
        <v>851</v>
      </c>
      <c r="G243" s="99" t="s">
        <v>352</v>
      </c>
      <c r="H243" s="86" t="s">
        <v>639</v>
      </c>
      <c r="I243" s="86" t="s">
        <v>153</v>
      </c>
      <c r="J243" s="86"/>
      <c r="K243" s="96">
        <v>4.2500000001532303</v>
      </c>
      <c r="L243" s="99" t="s">
        <v>157</v>
      </c>
      <c r="M243" s="100">
        <v>4.2000000000000003E-2</v>
      </c>
      <c r="N243" s="100">
        <v>7.8500000002758141E-2</v>
      </c>
      <c r="O243" s="96">
        <v>3727.0943090000005</v>
      </c>
      <c r="P243" s="98">
        <v>87.55</v>
      </c>
      <c r="Q243" s="86"/>
      <c r="R243" s="96">
        <v>3.2630710259999995</v>
      </c>
      <c r="S243" s="97">
        <v>6.1075338899536939E-6</v>
      </c>
      <c r="T243" s="97">
        <v>2.3220794499587099E-3</v>
      </c>
      <c r="U243" s="97">
        <f>R243/'סכום נכסי הקרן'!$C$42</f>
        <v>8.623373591241226E-4</v>
      </c>
    </row>
    <row r="244" spans="2:21" s="127" customFormat="1">
      <c r="B244" s="89" t="s">
        <v>852</v>
      </c>
      <c r="C244" s="86" t="s">
        <v>853</v>
      </c>
      <c r="D244" s="99" t="s">
        <v>113</v>
      </c>
      <c r="E244" s="99" t="s">
        <v>301</v>
      </c>
      <c r="F244" s="86" t="s">
        <v>851</v>
      </c>
      <c r="G244" s="99" t="s">
        <v>352</v>
      </c>
      <c r="H244" s="86" t="s">
        <v>639</v>
      </c>
      <c r="I244" s="86" t="s">
        <v>153</v>
      </c>
      <c r="J244" s="86"/>
      <c r="K244" s="96">
        <v>4.8900000000841697</v>
      </c>
      <c r="L244" s="99" t="s">
        <v>157</v>
      </c>
      <c r="M244" s="100">
        <v>3.2500000000000001E-2</v>
      </c>
      <c r="N244" s="100">
        <v>6.230000000215101E-2</v>
      </c>
      <c r="O244" s="96">
        <v>6067.7776580000009</v>
      </c>
      <c r="P244" s="98">
        <v>88.11</v>
      </c>
      <c r="Q244" s="86"/>
      <c r="R244" s="96">
        <v>5.3463188950000005</v>
      </c>
      <c r="S244" s="97">
        <v>8.0877929006623238E-6</v>
      </c>
      <c r="T244" s="97">
        <v>3.8045685000683959E-3</v>
      </c>
      <c r="U244" s="97">
        <f>R244/'סכום נכסי הקרן'!$C$42</f>
        <v>1.4128808353280687E-3</v>
      </c>
    </row>
    <row r="245" spans="2:21" s="127" customFormat="1">
      <c r="B245" s="89" t="s">
        <v>854</v>
      </c>
      <c r="C245" s="86" t="s">
        <v>855</v>
      </c>
      <c r="D245" s="99" t="s">
        <v>113</v>
      </c>
      <c r="E245" s="99" t="s">
        <v>301</v>
      </c>
      <c r="F245" s="86" t="s">
        <v>644</v>
      </c>
      <c r="G245" s="99" t="s">
        <v>561</v>
      </c>
      <c r="H245" s="86" t="s">
        <v>639</v>
      </c>
      <c r="I245" s="86" t="s">
        <v>153</v>
      </c>
      <c r="J245" s="86"/>
      <c r="K245" s="96">
        <v>1.4500000001055917</v>
      </c>
      <c r="L245" s="99" t="s">
        <v>157</v>
      </c>
      <c r="M245" s="100">
        <v>3.3000000000000002E-2</v>
      </c>
      <c r="N245" s="100">
        <v>3.2500000005279597E-2</v>
      </c>
      <c r="O245" s="96">
        <v>1412.7922040000003</v>
      </c>
      <c r="P245" s="98">
        <v>100.55</v>
      </c>
      <c r="Q245" s="86"/>
      <c r="R245" s="96">
        <v>1.4205625130000001</v>
      </c>
      <c r="S245" s="97">
        <v>3.0999337938430936E-6</v>
      </c>
      <c r="T245" s="97">
        <v>1.0109062881363722E-3</v>
      </c>
      <c r="U245" s="97">
        <f>R245/'סכום נכסי הקרן'!$C$42</f>
        <v>3.7541448413790898E-4</v>
      </c>
    </row>
    <row r="246" spans="2:21" s="127" customFormat="1">
      <c r="B246" s="89" t="s">
        <v>856</v>
      </c>
      <c r="C246" s="86" t="s">
        <v>857</v>
      </c>
      <c r="D246" s="99" t="s">
        <v>113</v>
      </c>
      <c r="E246" s="99" t="s">
        <v>301</v>
      </c>
      <c r="F246" s="86" t="s">
        <v>650</v>
      </c>
      <c r="G246" s="99" t="s">
        <v>467</v>
      </c>
      <c r="H246" s="86" t="s">
        <v>639</v>
      </c>
      <c r="I246" s="86" t="s">
        <v>353</v>
      </c>
      <c r="J246" s="86"/>
      <c r="K246" s="96">
        <v>1.9200000003918047</v>
      </c>
      <c r="L246" s="99" t="s">
        <v>157</v>
      </c>
      <c r="M246" s="100">
        <v>0.06</v>
      </c>
      <c r="N246" s="100">
        <v>2.2000000003809212E-2</v>
      </c>
      <c r="O246" s="96">
        <v>3422.3858439999999</v>
      </c>
      <c r="P246" s="98">
        <v>107.39</v>
      </c>
      <c r="Q246" s="86"/>
      <c r="R246" s="96">
        <v>3.675300043</v>
      </c>
      <c r="S246" s="97">
        <v>8.3407003097750459E-6</v>
      </c>
      <c r="T246" s="97">
        <v>2.6154314859472704E-3</v>
      </c>
      <c r="U246" s="97">
        <f>R246/'סכום נכסי הקרן'!$C$42</f>
        <v>9.7127782626126459E-4</v>
      </c>
    </row>
    <row r="247" spans="2:21" s="127" customFormat="1">
      <c r="B247" s="89" t="s">
        <v>858</v>
      </c>
      <c r="C247" s="86" t="s">
        <v>859</v>
      </c>
      <c r="D247" s="99" t="s">
        <v>113</v>
      </c>
      <c r="E247" s="99" t="s">
        <v>301</v>
      </c>
      <c r="F247" s="86" t="s">
        <v>650</v>
      </c>
      <c r="G247" s="99" t="s">
        <v>467</v>
      </c>
      <c r="H247" s="86" t="s">
        <v>639</v>
      </c>
      <c r="I247" s="86" t="s">
        <v>353</v>
      </c>
      <c r="J247" s="86"/>
      <c r="K247" s="96">
        <v>3.4700000003329605</v>
      </c>
      <c r="L247" s="99" t="s">
        <v>157</v>
      </c>
      <c r="M247" s="100">
        <v>5.9000000000000004E-2</v>
      </c>
      <c r="N247" s="100">
        <v>3.2900000023307258E-2</v>
      </c>
      <c r="O247" s="96">
        <v>54.956206999999992</v>
      </c>
      <c r="P247" s="98">
        <v>109.3</v>
      </c>
      <c r="Q247" s="86"/>
      <c r="R247" s="96">
        <v>6.0067134000000001E-2</v>
      </c>
      <c r="S247" s="97">
        <v>6.1793746886767722E-8</v>
      </c>
      <c r="T247" s="97">
        <v>4.2745210376342003E-5</v>
      </c>
      <c r="U247" s="97">
        <f>R247/'סכום נכסי הקרן'!$C$42</f>
        <v>1.5874044202835197E-5</v>
      </c>
    </row>
    <row r="248" spans="2:21" s="127" customFormat="1">
      <c r="B248" s="89" t="s">
        <v>860</v>
      </c>
      <c r="C248" s="86" t="s">
        <v>861</v>
      </c>
      <c r="D248" s="99" t="s">
        <v>113</v>
      </c>
      <c r="E248" s="99" t="s">
        <v>301</v>
      </c>
      <c r="F248" s="86" t="s">
        <v>653</v>
      </c>
      <c r="G248" s="99" t="s">
        <v>352</v>
      </c>
      <c r="H248" s="86" t="s">
        <v>639</v>
      </c>
      <c r="I248" s="86" t="s">
        <v>353</v>
      </c>
      <c r="J248" s="86"/>
      <c r="K248" s="96">
        <v>3.8999394795239053</v>
      </c>
      <c r="L248" s="99" t="s">
        <v>157</v>
      </c>
      <c r="M248" s="100">
        <v>6.9000000000000006E-2</v>
      </c>
      <c r="N248" s="100">
        <v>0.1108990652948692</v>
      </c>
      <c r="O248" s="96">
        <v>1.7093000000000001E-2</v>
      </c>
      <c r="P248" s="98">
        <v>87</v>
      </c>
      <c r="Q248" s="86"/>
      <c r="R248" s="96">
        <v>1.4871E-5</v>
      </c>
      <c r="S248" s="97">
        <v>2.5837375540577515E-11</v>
      </c>
      <c r="T248" s="97">
        <v>1.0582559565878105E-8</v>
      </c>
      <c r="U248" s="97">
        <f>R248/'סכום נכסי הקרן'!$C$42</f>
        <v>3.9299845959083423E-9</v>
      </c>
    </row>
    <row r="249" spans="2:21" s="127" customFormat="1">
      <c r="B249" s="89" t="s">
        <v>862</v>
      </c>
      <c r="C249" s="86" t="s">
        <v>863</v>
      </c>
      <c r="D249" s="99" t="s">
        <v>113</v>
      </c>
      <c r="E249" s="99" t="s">
        <v>301</v>
      </c>
      <c r="F249" s="86" t="s">
        <v>864</v>
      </c>
      <c r="G249" s="99" t="s">
        <v>352</v>
      </c>
      <c r="H249" s="86" t="s">
        <v>639</v>
      </c>
      <c r="I249" s="86" t="s">
        <v>153</v>
      </c>
      <c r="J249" s="86"/>
      <c r="K249" s="96">
        <v>3.6500000008552314</v>
      </c>
      <c r="L249" s="99" t="s">
        <v>157</v>
      </c>
      <c r="M249" s="100">
        <v>4.5999999999999999E-2</v>
      </c>
      <c r="N249" s="100">
        <v>0.11510000002109572</v>
      </c>
      <c r="O249" s="96">
        <v>2196.5069870000002</v>
      </c>
      <c r="P249" s="98">
        <v>79.849999999999994</v>
      </c>
      <c r="Q249" s="86"/>
      <c r="R249" s="96">
        <v>1.7539108300000001</v>
      </c>
      <c r="S249" s="97">
        <v>8.6818457984189738E-6</v>
      </c>
      <c r="T249" s="97">
        <v>1.2481249298442411E-3</v>
      </c>
      <c r="U249" s="97">
        <f>R249/'סכום נכסי הקרן'!$C$42</f>
        <v>4.6350901381862785E-4</v>
      </c>
    </row>
    <row r="250" spans="2:21" s="127" customFormat="1">
      <c r="B250" s="89" t="s">
        <v>865</v>
      </c>
      <c r="C250" s="86" t="s">
        <v>866</v>
      </c>
      <c r="D250" s="99" t="s">
        <v>113</v>
      </c>
      <c r="E250" s="99" t="s">
        <v>301</v>
      </c>
      <c r="F250" s="86" t="s">
        <v>867</v>
      </c>
      <c r="G250" s="99" t="s">
        <v>561</v>
      </c>
      <c r="H250" s="86" t="s">
        <v>868</v>
      </c>
      <c r="I250" s="86" t="s">
        <v>353</v>
      </c>
      <c r="J250" s="86"/>
      <c r="K250" s="96">
        <v>1.2200000007904179</v>
      </c>
      <c r="L250" s="99" t="s">
        <v>157</v>
      </c>
      <c r="M250" s="100">
        <v>4.7E-2</v>
      </c>
      <c r="N250" s="100">
        <v>3.4000000020619599E-2</v>
      </c>
      <c r="O250" s="96">
        <v>570.55953599999998</v>
      </c>
      <c r="P250" s="98">
        <v>102</v>
      </c>
      <c r="Q250" s="86"/>
      <c r="R250" s="96">
        <v>0.58197070699999998</v>
      </c>
      <c r="S250" s="97">
        <v>8.6335393666472978E-6</v>
      </c>
      <c r="T250" s="97">
        <v>4.1414428568513839E-4</v>
      </c>
      <c r="U250" s="97">
        <f>R250/'סכום נכסי הקרן'!$C$42</f>
        <v>1.5379839377176297E-4</v>
      </c>
    </row>
    <row r="251" spans="2:21" s="127" customFormat="1"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96"/>
      <c r="P251" s="98"/>
      <c r="Q251" s="86"/>
      <c r="R251" s="86"/>
      <c r="S251" s="86"/>
      <c r="T251" s="97"/>
      <c r="U251" s="86"/>
    </row>
    <row r="252" spans="2:21" s="127" customFormat="1">
      <c r="B252" s="104" t="s">
        <v>39</v>
      </c>
      <c r="C252" s="84"/>
      <c r="D252" s="84"/>
      <c r="E252" s="84"/>
      <c r="F252" s="84"/>
      <c r="G252" s="84"/>
      <c r="H252" s="84"/>
      <c r="I252" s="84"/>
      <c r="J252" s="84"/>
      <c r="K252" s="93">
        <v>4.353289576179602</v>
      </c>
      <c r="L252" s="84"/>
      <c r="M252" s="84"/>
      <c r="N252" s="106">
        <v>5.8391323244701789E-2</v>
      </c>
      <c r="O252" s="93"/>
      <c r="P252" s="95"/>
      <c r="Q252" s="84"/>
      <c r="R252" s="93">
        <v>45.350832434000004</v>
      </c>
      <c r="S252" s="84"/>
      <c r="T252" s="94">
        <v>3.2272737919101728E-2</v>
      </c>
      <c r="U252" s="94">
        <f>R252/'סכום נכסי הקרן'!$C$42</f>
        <v>1.1984942026577933E-2</v>
      </c>
    </row>
    <row r="253" spans="2:21" s="127" customFormat="1">
      <c r="B253" s="89" t="s">
        <v>869</v>
      </c>
      <c r="C253" s="86" t="s">
        <v>870</v>
      </c>
      <c r="D253" s="99" t="s">
        <v>113</v>
      </c>
      <c r="E253" s="99" t="s">
        <v>301</v>
      </c>
      <c r="F253" s="86" t="s">
        <v>871</v>
      </c>
      <c r="G253" s="99" t="s">
        <v>848</v>
      </c>
      <c r="H253" s="86" t="s">
        <v>367</v>
      </c>
      <c r="I253" s="86" t="s">
        <v>353</v>
      </c>
      <c r="J253" s="86"/>
      <c r="K253" s="96">
        <v>3.5</v>
      </c>
      <c r="L253" s="99" t="s">
        <v>157</v>
      </c>
      <c r="M253" s="100">
        <v>3.49E-2</v>
      </c>
      <c r="N253" s="100">
        <v>4.860000000016354E-2</v>
      </c>
      <c r="O253" s="96">
        <v>19577.602350000001</v>
      </c>
      <c r="P253" s="98">
        <v>99.95</v>
      </c>
      <c r="Q253" s="86"/>
      <c r="R253" s="96">
        <v>19.567813087999998</v>
      </c>
      <c r="S253" s="97">
        <v>9.2046737176548289E-6</v>
      </c>
      <c r="T253" s="97">
        <v>1.3924924186519343E-2</v>
      </c>
      <c r="U253" s="97">
        <f>R253/'סכום נכסי הקרן'!$C$42</f>
        <v>5.1712194211185284E-3</v>
      </c>
    </row>
    <row r="254" spans="2:21" s="127" customFormat="1">
      <c r="B254" s="89" t="s">
        <v>872</v>
      </c>
      <c r="C254" s="86" t="s">
        <v>873</v>
      </c>
      <c r="D254" s="99" t="s">
        <v>113</v>
      </c>
      <c r="E254" s="99" t="s">
        <v>301</v>
      </c>
      <c r="F254" s="86" t="s">
        <v>874</v>
      </c>
      <c r="G254" s="99" t="s">
        <v>848</v>
      </c>
      <c r="H254" s="86" t="s">
        <v>565</v>
      </c>
      <c r="I254" s="86" t="s">
        <v>153</v>
      </c>
      <c r="J254" s="86"/>
      <c r="K254" s="96">
        <v>5.1600000004392363</v>
      </c>
      <c r="L254" s="99" t="s">
        <v>157</v>
      </c>
      <c r="M254" s="100">
        <v>4.6900000000000004E-2</v>
      </c>
      <c r="N254" s="100">
        <v>6.7200000001464102E-2</v>
      </c>
      <c r="O254" s="96">
        <v>1674.5389789999999</v>
      </c>
      <c r="P254" s="98">
        <v>97.89</v>
      </c>
      <c r="Q254" s="86"/>
      <c r="R254" s="96">
        <v>1.6392062830000003</v>
      </c>
      <c r="S254" s="97">
        <v>7.458735981450533E-7</v>
      </c>
      <c r="T254" s="97">
        <v>1.1664984285259326E-3</v>
      </c>
      <c r="U254" s="97">
        <f>R254/'סכום נכסי הקרן'!$C$42</f>
        <v>4.331958470651719E-4</v>
      </c>
    </row>
    <row r="255" spans="2:21" s="127" customFormat="1">
      <c r="B255" s="89" t="s">
        <v>875</v>
      </c>
      <c r="C255" s="86" t="s">
        <v>876</v>
      </c>
      <c r="D255" s="99" t="s">
        <v>113</v>
      </c>
      <c r="E255" s="99" t="s">
        <v>301</v>
      </c>
      <c r="F255" s="86" t="s">
        <v>874</v>
      </c>
      <c r="G255" s="99" t="s">
        <v>848</v>
      </c>
      <c r="H255" s="86" t="s">
        <v>565</v>
      </c>
      <c r="I255" s="86" t="s">
        <v>153</v>
      </c>
      <c r="J255" s="86"/>
      <c r="K255" s="96">
        <v>5.2599999999443616</v>
      </c>
      <c r="L255" s="99" t="s">
        <v>157</v>
      </c>
      <c r="M255" s="100">
        <v>4.6900000000000004E-2</v>
      </c>
      <c r="N255" s="100">
        <v>6.7199999999547358E-2</v>
      </c>
      <c r="O255" s="96">
        <v>21323.463849</v>
      </c>
      <c r="P255" s="98">
        <v>99.46</v>
      </c>
      <c r="Q255" s="86"/>
      <c r="R255" s="96">
        <v>21.208317192999999</v>
      </c>
      <c r="S255" s="97">
        <v>1.1378764927246217E-5</v>
      </c>
      <c r="T255" s="97">
        <v>1.5092346176246333E-2</v>
      </c>
      <c r="U255" s="97">
        <f>R255/'סכום נכסי הקרן'!$C$42</f>
        <v>5.6047582458226101E-3</v>
      </c>
    </row>
    <row r="256" spans="2:21" s="127" customFormat="1">
      <c r="B256" s="89" t="s">
        <v>877</v>
      </c>
      <c r="C256" s="86" t="s">
        <v>878</v>
      </c>
      <c r="D256" s="99" t="s">
        <v>113</v>
      </c>
      <c r="E256" s="99" t="s">
        <v>301</v>
      </c>
      <c r="F256" s="86" t="s">
        <v>650</v>
      </c>
      <c r="G256" s="99" t="s">
        <v>467</v>
      </c>
      <c r="H256" s="86" t="s">
        <v>639</v>
      </c>
      <c r="I256" s="86" t="s">
        <v>353</v>
      </c>
      <c r="J256" s="86"/>
      <c r="K256" s="96">
        <v>3.0399999993868154</v>
      </c>
      <c r="L256" s="99" t="s">
        <v>157</v>
      </c>
      <c r="M256" s="100">
        <v>6.7000000000000004E-2</v>
      </c>
      <c r="N256" s="100">
        <v>5.5099999990802236E-2</v>
      </c>
      <c r="O256" s="96">
        <v>2925.5489980000002</v>
      </c>
      <c r="P256" s="98">
        <v>100.34</v>
      </c>
      <c r="Q256" s="86"/>
      <c r="R256" s="96">
        <v>2.93549587</v>
      </c>
      <c r="S256" s="97">
        <v>2.4292587277058733E-6</v>
      </c>
      <c r="T256" s="97">
        <v>2.0889691278101114E-3</v>
      </c>
      <c r="U256" s="97">
        <f>R256/'סכום נכסי הקרן'!$C$42</f>
        <v>7.7576851257161973E-4</v>
      </c>
    </row>
    <row r="257" spans="2:11" s="127" customFormat="1">
      <c r="B257" s="130"/>
    </row>
    <row r="258" spans="2:11" s="127" customFormat="1">
      <c r="B258" s="130"/>
    </row>
    <row r="259" spans="2:11" s="127" customFormat="1">
      <c r="B259" s="130"/>
    </row>
    <row r="260" spans="2:11" s="127" customFormat="1">
      <c r="B260" s="132" t="s">
        <v>240</v>
      </c>
      <c r="C260" s="126"/>
      <c r="D260" s="126"/>
      <c r="E260" s="126"/>
      <c r="F260" s="126"/>
      <c r="G260" s="126"/>
      <c r="H260" s="126"/>
      <c r="I260" s="126"/>
      <c r="J260" s="126"/>
      <c r="K260" s="126"/>
    </row>
    <row r="261" spans="2:11" s="127" customFormat="1">
      <c r="B261" s="132" t="s">
        <v>104</v>
      </c>
      <c r="C261" s="126"/>
      <c r="D261" s="126"/>
      <c r="E261" s="126"/>
      <c r="F261" s="126"/>
      <c r="G261" s="126"/>
      <c r="H261" s="126"/>
      <c r="I261" s="126"/>
      <c r="J261" s="126"/>
      <c r="K261" s="126"/>
    </row>
    <row r="262" spans="2:11" s="127" customFormat="1">
      <c r="B262" s="132" t="s">
        <v>223</v>
      </c>
      <c r="C262" s="126"/>
      <c r="D262" s="126"/>
      <c r="E262" s="126"/>
      <c r="F262" s="126"/>
      <c r="G262" s="126"/>
      <c r="H262" s="126"/>
      <c r="I262" s="126"/>
      <c r="J262" s="126"/>
      <c r="K262" s="126"/>
    </row>
    <row r="263" spans="2:11" s="127" customFormat="1">
      <c r="B263" s="132" t="s">
        <v>231</v>
      </c>
      <c r="C263" s="126"/>
      <c r="D263" s="126"/>
      <c r="E263" s="126"/>
      <c r="F263" s="126"/>
      <c r="G263" s="126"/>
      <c r="H263" s="126"/>
      <c r="I263" s="126"/>
      <c r="J263" s="126"/>
      <c r="K263" s="126"/>
    </row>
    <row r="264" spans="2:11" s="127" customFormat="1">
      <c r="B264" s="152" t="s">
        <v>236</v>
      </c>
      <c r="C264" s="152"/>
      <c r="D264" s="152"/>
      <c r="E264" s="152"/>
      <c r="F264" s="152"/>
      <c r="G264" s="152"/>
      <c r="H264" s="152"/>
      <c r="I264" s="152"/>
      <c r="J264" s="152"/>
      <c r="K264" s="152"/>
    </row>
    <row r="265" spans="2:11" s="127" customFormat="1">
      <c r="B265" s="130"/>
    </row>
    <row r="266" spans="2:11" s="127" customFormat="1">
      <c r="B266" s="130"/>
    </row>
    <row r="267" spans="2:11" s="127" customFormat="1">
      <c r="B267" s="130"/>
    </row>
    <row r="268" spans="2:11" s="127" customFormat="1">
      <c r="B268" s="130"/>
    </row>
    <row r="269" spans="2:11" s="127" customFormat="1">
      <c r="B269" s="130"/>
    </row>
    <row r="270" spans="2:11" s="127" customFormat="1">
      <c r="B270" s="130"/>
    </row>
    <row r="271" spans="2:11" s="127" customFormat="1">
      <c r="B271" s="130"/>
    </row>
    <row r="272" spans="2:11" s="127" customFormat="1">
      <c r="B272" s="130"/>
    </row>
    <row r="273" spans="2:6" s="127" customFormat="1">
      <c r="B273" s="130"/>
    </row>
    <row r="274" spans="2:6">
      <c r="C274" s="1"/>
      <c r="D274" s="1"/>
      <c r="E274" s="1"/>
      <c r="F274" s="1"/>
    </row>
    <row r="275" spans="2:6">
      <c r="C275" s="1"/>
      <c r="D275" s="1"/>
      <c r="E275" s="1"/>
      <c r="F275" s="1"/>
    </row>
    <row r="276" spans="2:6">
      <c r="C276" s="1"/>
      <c r="D276" s="1"/>
      <c r="E276" s="1"/>
      <c r="F276" s="1"/>
    </row>
    <row r="277" spans="2:6">
      <c r="C277" s="1"/>
      <c r="D277" s="1"/>
      <c r="E277" s="1"/>
      <c r="F277" s="1"/>
    </row>
    <row r="278" spans="2:6">
      <c r="C278" s="1"/>
      <c r="D278" s="1"/>
      <c r="E278" s="1"/>
      <c r="F278" s="1"/>
    </row>
    <row r="279" spans="2:6">
      <c r="C279" s="1"/>
      <c r="D279" s="1"/>
      <c r="E279" s="1"/>
      <c r="F279" s="1"/>
    </row>
    <row r="280" spans="2:6">
      <c r="C280" s="1"/>
      <c r="D280" s="1"/>
      <c r="E280" s="1"/>
      <c r="F280" s="1"/>
    </row>
    <row r="281" spans="2:6">
      <c r="C281" s="1"/>
      <c r="D281" s="1"/>
      <c r="E281" s="1"/>
      <c r="F281" s="1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4:K264"/>
  </mergeCells>
  <phoneticPr fontId="3" type="noConversion"/>
  <conditionalFormatting sqref="B12:B256">
    <cfRule type="cellIs" dxfId="8" priority="2" operator="equal">
      <formula>"NR3"</formula>
    </cfRule>
  </conditionalFormatting>
  <conditionalFormatting sqref="B12:B256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262 B264"/>
    <dataValidation type="list" allowBlank="1" showInputMessage="1" showErrorMessage="1" sqref="I12:I35 I265:I828 I37:I263">
      <formula1>$BC$7:$BC$10</formula1>
    </dataValidation>
    <dataValidation type="list" allowBlank="1" showInputMessage="1" showErrorMessage="1" sqref="E12:E35 E265:E822 E37:E263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265:G555 G37:G263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K18" sqref="K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172</v>
      </c>
      <c r="C1" s="80" t="s" vm="1">
        <v>241</v>
      </c>
    </row>
    <row r="2" spans="2:62">
      <c r="B2" s="58" t="s">
        <v>171</v>
      </c>
      <c r="C2" s="80" t="s">
        <v>242</v>
      </c>
    </row>
    <row r="3" spans="2:62">
      <c r="B3" s="58" t="s">
        <v>173</v>
      </c>
      <c r="C3" s="80" t="s">
        <v>243</v>
      </c>
    </row>
    <row r="4" spans="2:62">
      <c r="B4" s="58" t="s">
        <v>174</v>
      </c>
      <c r="C4" s="80">
        <v>2148</v>
      </c>
    </row>
    <row r="6" spans="2:62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  <c r="BJ6" s="3"/>
    </row>
    <row r="7" spans="2:62" ht="26.25" customHeight="1">
      <c r="B7" s="149" t="s">
        <v>80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1"/>
      <c r="BF7" s="3"/>
      <c r="BJ7" s="3"/>
    </row>
    <row r="8" spans="2:62" s="3" customFormat="1" ht="78.75">
      <c r="B8" s="23" t="s">
        <v>107</v>
      </c>
      <c r="C8" s="31" t="s">
        <v>37</v>
      </c>
      <c r="D8" s="31" t="s">
        <v>112</v>
      </c>
      <c r="E8" s="31" t="s">
        <v>218</v>
      </c>
      <c r="F8" s="31" t="s">
        <v>109</v>
      </c>
      <c r="G8" s="31" t="s">
        <v>54</v>
      </c>
      <c r="H8" s="31" t="s">
        <v>92</v>
      </c>
      <c r="I8" s="14" t="s">
        <v>225</v>
      </c>
      <c r="J8" s="14" t="s">
        <v>224</v>
      </c>
      <c r="K8" s="31" t="s">
        <v>239</v>
      </c>
      <c r="L8" s="14" t="s">
        <v>53</v>
      </c>
      <c r="M8" s="14" t="s">
        <v>52</v>
      </c>
      <c r="N8" s="14" t="s">
        <v>175</v>
      </c>
      <c r="O8" s="15" t="s">
        <v>177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232</v>
      </c>
      <c r="J9" s="17"/>
      <c r="K9" s="17" t="s">
        <v>228</v>
      </c>
      <c r="L9" s="17" t="s">
        <v>228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237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9"/>
  <sheetViews>
    <sheetView rightToLeft="1" zoomScale="90" zoomScaleNormal="90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46.57031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9.5703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172</v>
      </c>
      <c r="C1" s="80" t="s" vm="1">
        <v>241</v>
      </c>
    </row>
    <row r="2" spans="2:63">
      <c r="B2" s="58" t="s">
        <v>171</v>
      </c>
      <c r="C2" s="80" t="s">
        <v>242</v>
      </c>
    </row>
    <row r="3" spans="2:63">
      <c r="B3" s="58" t="s">
        <v>173</v>
      </c>
      <c r="C3" s="80" t="s">
        <v>243</v>
      </c>
    </row>
    <row r="4" spans="2:63">
      <c r="B4" s="58" t="s">
        <v>174</v>
      </c>
      <c r="C4" s="80">
        <v>2148</v>
      </c>
    </row>
    <row r="6" spans="2:63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BK6" s="3"/>
    </row>
    <row r="7" spans="2:63" ht="26.25" customHeight="1">
      <c r="B7" s="149" t="s">
        <v>81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/>
      <c r="BH7" s="3"/>
      <c r="BK7" s="3"/>
    </row>
    <row r="8" spans="2:63" s="3" customFormat="1" ht="74.25" customHeight="1">
      <c r="B8" s="23" t="s">
        <v>107</v>
      </c>
      <c r="C8" s="31" t="s">
        <v>37</v>
      </c>
      <c r="D8" s="31" t="s">
        <v>112</v>
      </c>
      <c r="E8" s="31" t="s">
        <v>109</v>
      </c>
      <c r="F8" s="31" t="s">
        <v>54</v>
      </c>
      <c r="G8" s="31" t="s">
        <v>92</v>
      </c>
      <c r="H8" s="31" t="s">
        <v>225</v>
      </c>
      <c r="I8" s="31" t="s">
        <v>224</v>
      </c>
      <c r="J8" s="31" t="s">
        <v>239</v>
      </c>
      <c r="K8" s="31" t="s">
        <v>53</v>
      </c>
      <c r="L8" s="31" t="s">
        <v>52</v>
      </c>
      <c r="M8" s="31" t="s">
        <v>175</v>
      </c>
      <c r="N8" s="15" t="s">
        <v>177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232</v>
      </c>
      <c r="I9" s="33"/>
      <c r="J9" s="17" t="s">
        <v>228</v>
      </c>
      <c r="K9" s="33" t="s">
        <v>228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5" customFormat="1" ht="18" customHeight="1">
      <c r="B11" s="81" t="s">
        <v>28</v>
      </c>
      <c r="C11" s="82"/>
      <c r="D11" s="82"/>
      <c r="E11" s="82"/>
      <c r="F11" s="82"/>
      <c r="G11" s="82"/>
      <c r="H11" s="90"/>
      <c r="I11" s="92"/>
      <c r="J11" s="90">
        <v>4.5310000000000003E-2</v>
      </c>
      <c r="K11" s="90">
        <v>431.69893200599995</v>
      </c>
      <c r="L11" s="82"/>
      <c r="M11" s="91">
        <v>1</v>
      </c>
      <c r="N11" s="91">
        <f>K11/'סכום נכסי הקרן'!$C$42</f>
        <v>0.11408581486474766</v>
      </c>
      <c r="O11" s="128"/>
      <c r="BH11" s="127"/>
      <c r="BI11" s="129"/>
      <c r="BK11" s="127"/>
    </row>
    <row r="12" spans="2:63" s="127" customFormat="1" ht="20.25">
      <c r="B12" s="83" t="s">
        <v>222</v>
      </c>
      <c r="C12" s="84"/>
      <c r="D12" s="84"/>
      <c r="E12" s="84"/>
      <c r="F12" s="84"/>
      <c r="G12" s="84"/>
      <c r="H12" s="93"/>
      <c r="I12" s="95"/>
      <c r="J12" s="84"/>
      <c r="K12" s="93">
        <v>43.430222006000001</v>
      </c>
      <c r="L12" s="84"/>
      <c r="M12" s="94">
        <v>0.10060303323936967</v>
      </c>
      <c r="N12" s="94">
        <f>K12/'סכום נכסי הקרן'!$C$42</f>
        <v>1.1477379024978784E-2</v>
      </c>
      <c r="BI12" s="125"/>
    </row>
    <row r="13" spans="2:63" s="127" customFormat="1">
      <c r="B13" s="104" t="s">
        <v>56</v>
      </c>
      <c r="C13" s="84"/>
      <c r="D13" s="84"/>
      <c r="E13" s="84"/>
      <c r="F13" s="84"/>
      <c r="G13" s="84"/>
      <c r="H13" s="93"/>
      <c r="I13" s="95"/>
      <c r="J13" s="84"/>
      <c r="K13" s="93">
        <v>43.430222006000001</v>
      </c>
      <c r="L13" s="84"/>
      <c r="M13" s="94">
        <v>0.10060303323936967</v>
      </c>
      <c r="N13" s="94">
        <f>K13/'סכום נכסי הקרן'!$C$42</f>
        <v>1.1477379024978784E-2</v>
      </c>
    </row>
    <row r="14" spans="2:63" s="127" customFormat="1">
      <c r="B14" s="89" t="s">
        <v>879</v>
      </c>
      <c r="C14" s="86" t="s">
        <v>880</v>
      </c>
      <c r="D14" s="99" t="s">
        <v>113</v>
      </c>
      <c r="E14" s="86" t="s">
        <v>881</v>
      </c>
      <c r="F14" s="99" t="s">
        <v>882</v>
      </c>
      <c r="G14" s="99" t="s">
        <v>157</v>
      </c>
      <c r="H14" s="96">
        <v>115.69110000000001</v>
      </c>
      <c r="I14" s="98">
        <v>332.84</v>
      </c>
      <c r="J14" s="86"/>
      <c r="K14" s="96">
        <v>0.38506625700000008</v>
      </c>
      <c r="L14" s="97">
        <v>7.1592435596242334E-7</v>
      </c>
      <c r="M14" s="97">
        <v>8.9197871120665236E-4</v>
      </c>
      <c r="N14" s="97">
        <f>K14/'סכום נכסי הקרן'!$C$42</f>
        <v>1.0176211811001835E-4</v>
      </c>
    </row>
    <row r="15" spans="2:63" s="127" customFormat="1">
      <c r="B15" s="89" t="s">
        <v>883</v>
      </c>
      <c r="C15" s="86" t="s">
        <v>884</v>
      </c>
      <c r="D15" s="99" t="s">
        <v>113</v>
      </c>
      <c r="E15" s="86" t="s">
        <v>881</v>
      </c>
      <c r="F15" s="99" t="s">
        <v>882</v>
      </c>
      <c r="G15" s="99" t="s">
        <v>157</v>
      </c>
      <c r="H15" s="96">
        <v>459.604603</v>
      </c>
      <c r="I15" s="98">
        <v>311.19</v>
      </c>
      <c r="J15" s="86"/>
      <c r="K15" s="96">
        <v>1.430243565</v>
      </c>
      <c r="L15" s="97">
        <v>2.1699568283952909E-5</v>
      </c>
      <c r="M15" s="97">
        <v>3.3130579182904301E-3</v>
      </c>
      <c r="N15" s="97">
        <f>K15/'סכום נכסי הקרן'!$C$42</f>
        <v>3.7797291230226825E-4</v>
      </c>
    </row>
    <row r="16" spans="2:63" s="127" customFormat="1" ht="20.25">
      <c r="B16" s="89" t="s">
        <v>885</v>
      </c>
      <c r="C16" s="86" t="s">
        <v>886</v>
      </c>
      <c r="D16" s="99" t="s">
        <v>113</v>
      </c>
      <c r="E16" s="86" t="s">
        <v>881</v>
      </c>
      <c r="F16" s="99" t="s">
        <v>882</v>
      </c>
      <c r="G16" s="99" t="s">
        <v>157</v>
      </c>
      <c r="H16" s="96">
        <v>2312.3000029999998</v>
      </c>
      <c r="I16" s="98">
        <v>322.60000000000002</v>
      </c>
      <c r="J16" s="86"/>
      <c r="K16" s="96">
        <v>7.4594798090000003</v>
      </c>
      <c r="L16" s="97">
        <v>1.0988362467352176E-5</v>
      </c>
      <c r="M16" s="97">
        <v>1.7279356644079733E-2</v>
      </c>
      <c r="N16" s="97">
        <f>K16/'סכום נכסי הקרן'!$C$42</f>
        <v>1.9713294830784279E-3</v>
      </c>
      <c r="BH16" s="125"/>
    </row>
    <row r="17" spans="2:14" s="127" customFormat="1">
      <c r="B17" s="89" t="s">
        <v>887</v>
      </c>
      <c r="C17" s="86" t="s">
        <v>888</v>
      </c>
      <c r="D17" s="99" t="s">
        <v>113</v>
      </c>
      <c r="E17" s="86" t="s">
        <v>881</v>
      </c>
      <c r="F17" s="99" t="s">
        <v>882</v>
      </c>
      <c r="G17" s="99" t="s">
        <v>157</v>
      </c>
      <c r="H17" s="96">
        <v>46.260840999999999</v>
      </c>
      <c r="I17" s="98">
        <v>353.47</v>
      </c>
      <c r="J17" s="86"/>
      <c r="K17" s="96">
        <v>0.16351819500000001</v>
      </c>
      <c r="L17" s="97">
        <v>3.6488045602507719E-7</v>
      </c>
      <c r="M17" s="97">
        <v>3.7877831719474201E-4</v>
      </c>
      <c r="N17" s="97">
        <f>K17/'סכום נכסי הקרן'!$C$42</f>
        <v>4.3213232970260001E-5</v>
      </c>
    </row>
    <row r="18" spans="2:14" s="127" customFormat="1">
      <c r="B18" s="89" t="s">
        <v>889</v>
      </c>
      <c r="C18" s="86" t="s">
        <v>890</v>
      </c>
      <c r="D18" s="99" t="s">
        <v>113</v>
      </c>
      <c r="E18" s="86" t="s">
        <v>891</v>
      </c>
      <c r="F18" s="99" t="s">
        <v>882</v>
      </c>
      <c r="G18" s="99" t="s">
        <v>157</v>
      </c>
      <c r="H18" s="96">
        <v>1781.5386779999999</v>
      </c>
      <c r="I18" s="98">
        <v>323.2</v>
      </c>
      <c r="J18" s="86"/>
      <c r="K18" s="96">
        <v>5.7579330060000009</v>
      </c>
      <c r="L18" s="97">
        <v>4.1065381317787019E-6</v>
      </c>
      <c r="M18" s="97">
        <v>1.3337843990589198E-2</v>
      </c>
      <c r="N18" s="97">
        <f>K18/'סכום נכסי הקרן'!$C$42</f>
        <v>1.5216588002052462E-3</v>
      </c>
    </row>
    <row r="19" spans="2:14" s="127" customFormat="1">
      <c r="B19" s="89" t="s">
        <v>892</v>
      </c>
      <c r="C19" s="86" t="s">
        <v>893</v>
      </c>
      <c r="D19" s="99" t="s">
        <v>113</v>
      </c>
      <c r="E19" s="86" t="s">
        <v>891</v>
      </c>
      <c r="F19" s="99" t="s">
        <v>882</v>
      </c>
      <c r="G19" s="99" t="s">
        <v>157</v>
      </c>
      <c r="H19" s="96">
        <v>250.739001</v>
      </c>
      <c r="I19" s="98">
        <v>329.42</v>
      </c>
      <c r="J19" s="86"/>
      <c r="K19" s="96">
        <v>0.825984418</v>
      </c>
      <c r="L19" s="97">
        <v>8.2321530854056389E-7</v>
      </c>
      <c r="M19" s="97">
        <v>1.9133344021998184E-3</v>
      </c>
      <c r="N19" s="97">
        <f>K19/'סכום נכסי הקרן'!$C$42</f>
        <v>2.1828431438372114E-4</v>
      </c>
    </row>
    <row r="20" spans="2:14" s="127" customFormat="1">
      <c r="B20" s="89" t="s">
        <v>894</v>
      </c>
      <c r="C20" s="86" t="s">
        <v>895</v>
      </c>
      <c r="D20" s="99" t="s">
        <v>113</v>
      </c>
      <c r="E20" s="86" t="s">
        <v>891</v>
      </c>
      <c r="F20" s="99" t="s">
        <v>882</v>
      </c>
      <c r="G20" s="99" t="s">
        <v>157</v>
      </c>
      <c r="H20" s="96">
        <v>235.167925</v>
      </c>
      <c r="I20" s="98">
        <v>312.22000000000003</v>
      </c>
      <c r="J20" s="86"/>
      <c r="K20" s="96">
        <v>0.73424129599999999</v>
      </c>
      <c r="L20" s="97">
        <v>3.4896641844133071E-6</v>
      </c>
      <c r="M20" s="97">
        <v>1.700817957987895E-3</v>
      </c>
      <c r="N20" s="97">
        <f>K20/'סכום נכסי הקרן'!$C$42</f>
        <v>1.9403920267364516E-4</v>
      </c>
    </row>
    <row r="21" spans="2:14" s="127" customFormat="1">
      <c r="B21" s="89" t="s">
        <v>896</v>
      </c>
      <c r="C21" s="86" t="s">
        <v>897</v>
      </c>
      <c r="D21" s="99" t="s">
        <v>113</v>
      </c>
      <c r="E21" s="86" t="s">
        <v>891</v>
      </c>
      <c r="F21" s="99" t="s">
        <v>882</v>
      </c>
      <c r="G21" s="99" t="s">
        <v>157</v>
      </c>
      <c r="H21" s="96">
        <v>1101.5891810000001</v>
      </c>
      <c r="I21" s="98">
        <v>350.57</v>
      </c>
      <c r="J21" s="86"/>
      <c r="K21" s="96">
        <v>3.8618411919999995</v>
      </c>
      <c r="L21" s="97">
        <v>3.7781142113604717E-6</v>
      </c>
      <c r="M21" s="97">
        <v>8.9456815981799227E-3</v>
      </c>
      <c r="N21" s="97">
        <f>K21/'סכום נכסי הקרן'!$C$42</f>
        <v>1.0205753746489346E-3</v>
      </c>
    </row>
    <row r="22" spans="2:14" s="127" customFormat="1">
      <c r="B22" s="89" t="s">
        <v>898</v>
      </c>
      <c r="C22" s="86" t="s">
        <v>899</v>
      </c>
      <c r="D22" s="99" t="s">
        <v>113</v>
      </c>
      <c r="E22" s="86" t="s">
        <v>900</v>
      </c>
      <c r="F22" s="99" t="s">
        <v>882</v>
      </c>
      <c r="G22" s="99" t="s">
        <v>157</v>
      </c>
      <c r="H22" s="96">
        <v>2.3135249999999998</v>
      </c>
      <c r="I22" s="98">
        <v>3300.73</v>
      </c>
      <c r="J22" s="86"/>
      <c r="K22" s="96">
        <v>7.6363210000000001E-2</v>
      </c>
      <c r="L22" s="97">
        <v>9.5297581658970642E-8</v>
      </c>
      <c r="M22" s="97">
        <v>1.7688996737879044E-4</v>
      </c>
      <c r="N22" s="97">
        <f>K22/'סכום נכסי הקרן'!$C$42</f>
        <v>2.0180636069807939E-5</v>
      </c>
    </row>
    <row r="23" spans="2:14" s="127" customFormat="1">
      <c r="B23" s="89" t="s">
        <v>901</v>
      </c>
      <c r="C23" s="86" t="s">
        <v>902</v>
      </c>
      <c r="D23" s="99" t="s">
        <v>113</v>
      </c>
      <c r="E23" s="86" t="s">
        <v>900</v>
      </c>
      <c r="F23" s="99" t="s">
        <v>882</v>
      </c>
      <c r="G23" s="99" t="s">
        <v>157</v>
      </c>
      <c r="H23" s="96">
        <v>10.250640000000001</v>
      </c>
      <c r="I23" s="98">
        <v>3103.38</v>
      </c>
      <c r="J23" s="86"/>
      <c r="K23" s="96">
        <v>0.31811631200000001</v>
      </c>
      <c r="L23" s="97">
        <v>1.6246956065267794E-6</v>
      </c>
      <c r="M23" s="97">
        <v>7.368939054859156E-4</v>
      </c>
      <c r="N23" s="97">
        <f>K23/'סכום נכסי הקרן'!$C$42</f>
        <v>8.4069141676227022E-5</v>
      </c>
    </row>
    <row r="24" spans="2:14" s="127" customFormat="1">
      <c r="B24" s="89" t="s">
        <v>903</v>
      </c>
      <c r="C24" s="86" t="s">
        <v>904</v>
      </c>
      <c r="D24" s="99" t="s">
        <v>113</v>
      </c>
      <c r="E24" s="86" t="s">
        <v>900</v>
      </c>
      <c r="F24" s="99" t="s">
        <v>882</v>
      </c>
      <c r="G24" s="99" t="s">
        <v>157</v>
      </c>
      <c r="H24" s="96">
        <v>161.108937</v>
      </c>
      <c r="I24" s="98">
        <v>3214.41</v>
      </c>
      <c r="J24" s="86"/>
      <c r="K24" s="96">
        <v>5.1787017969999996</v>
      </c>
      <c r="L24" s="97">
        <v>4.2199466362211741E-6</v>
      </c>
      <c r="M24" s="97">
        <v>1.1996095920218825E-2</v>
      </c>
      <c r="N24" s="97">
        <f>K24/'סכום נכסי הקרן'!$C$42</f>
        <v>1.3685843782538394E-3</v>
      </c>
    </row>
    <row r="25" spans="2:14" s="127" customFormat="1">
      <c r="B25" s="89" t="s">
        <v>905</v>
      </c>
      <c r="C25" s="86" t="s">
        <v>906</v>
      </c>
      <c r="D25" s="99" t="s">
        <v>113</v>
      </c>
      <c r="E25" s="86" t="s">
        <v>900</v>
      </c>
      <c r="F25" s="99" t="s">
        <v>882</v>
      </c>
      <c r="G25" s="99" t="s">
        <v>157</v>
      </c>
      <c r="H25" s="96">
        <v>126.979209</v>
      </c>
      <c r="I25" s="98">
        <v>3525</v>
      </c>
      <c r="J25" s="86"/>
      <c r="K25" s="96">
        <v>4.4760171090000007</v>
      </c>
      <c r="L25" s="97">
        <v>7.5652431214871338E-6</v>
      </c>
      <c r="M25" s="97">
        <v>1.0368376609599281E-2</v>
      </c>
      <c r="N25" s="97">
        <f>K25/'סכום נכסי הקרן'!$C$42</f>
        <v>1.1828846943307237E-3</v>
      </c>
    </row>
    <row r="26" spans="2:14" s="127" customFormat="1">
      <c r="B26" s="89" t="s">
        <v>907</v>
      </c>
      <c r="C26" s="86" t="s">
        <v>908</v>
      </c>
      <c r="D26" s="99" t="s">
        <v>113</v>
      </c>
      <c r="E26" s="86" t="s">
        <v>909</v>
      </c>
      <c r="F26" s="99" t="s">
        <v>882</v>
      </c>
      <c r="G26" s="99" t="s">
        <v>157</v>
      </c>
      <c r="H26" s="96">
        <v>323.42606699999999</v>
      </c>
      <c r="I26" s="98">
        <v>330.38</v>
      </c>
      <c r="J26" s="86"/>
      <c r="K26" s="96">
        <v>1.06853504</v>
      </c>
      <c r="L26" s="97">
        <v>9.0878392534977157E-7</v>
      </c>
      <c r="M26" s="97">
        <v>2.4751857389008992E-3</v>
      </c>
      <c r="N26" s="97">
        <f>K26/'סכום נכסי הקרן'!$C$42</f>
        <v>2.823835819641116E-4</v>
      </c>
    </row>
    <row r="27" spans="2:14" s="127" customFormat="1">
      <c r="B27" s="89" t="s">
        <v>910</v>
      </c>
      <c r="C27" s="86" t="s">
        <v>911</v>
      </c>
      <c r="D27" s="99" t="s">
        <v>113</v>
      </c>
      <c r="E27" s="86" t="s">
        <v>909</v>
      </c>
      <c r="F27" s="99" t="s">
        <v>882</v>
      </c>
      <c r="G27" s="99" t="s">
        <v>157</v>
      </c>
      <c r="H27" s="96">
        <v>207.67551399999999</v>
      </c>
      <c r="I27" s="98">
        <v>311.27</v>
      </c>
      <c r="J27" s="86"/>
      <c r="K27" s="96">
        <v>0.64643157299999998</v>
      </c>
      <c r="L27" s="97">
        <v>4.4328250700456134E-6</v>
      </c>
      <c r="M27" s="97">
        <v>1.4974129539681502E-3</v>
      </c>
      <c r="N27" s="97">
        <f>K27/'סכום נכסי הקרן'!$C$42</f>
        <v>1.7083357704248528E-4</v>
      </c>
    </row>
    <row r="28" spans="2:14" s="127" customFormat="1">
      <c r="B28" s="89" t="s">
        <v>912</v>
      </c>
      <c r="C28" s="86" t="s">
        <v>913</v>
      </c>
      <c r="D28" s="99" t="s">
        <v>113</v>
      </c>
      <c r="E28" s="86" t="s">
        <v>909</v>
      </c>
      <c r="F28" s="99" t="s">
        <v>882</v>
      </c>
      <c r="G28" s="99" t="s">
        <v>157</v>
      </c>
      <c r="H28" s="96">
        <v>2819.2320679999998</v>
      </c>
      <c r="I28" s="98">
        <v>322.45</v>
      </c>
      <c r="J28" s="86"/>
      <c r="K28" s="96">
        <v>9.090613802</v>
      </c>
      <c r="L28" s="97">
        <v>6.9590809362466029E-6</v>
      </c>
      <c r="M28" s="97">
        <v>2.1057763010341787E-2</v>
      </c>
      <c r="N28" s="97">
        <f>K28/'סכום נכסי הקרן'!$C$42</f>
        <v>2.4023920522635847E-3</v>
      </c>
    </row>
    <row r="29" spans="2:14" s="127" customFormat="1">
      <c r="B29" s="89" t="s">
        <v>914</v>
      </c>
      <c r="C29" s="86" t="s">
        <v>915</v>
      </c>
      <c r="D29" s="99" t="s">
        <v>113</v>
      </c>
      <c r="E29" s="86" t="s">
        <v>909</v>
      </c>
      <c r="F29" s="99" t="s">
        <v>882</v>
      </c>
      <c r="G29" s="99" t="s">
        <v>157</v>
      </c>
      <c r="H29" s="96">
        <v>553.75475300000005</v>
      </c>
      <c r="I29" s="98">
        <v>353.43</v>
      </c>
      <c r="J29" s="86"/>
      <c r="K29" s="96">
        <v>1.9571354249999997</v>
      </c>
      <c r="L29" s="97">
        <v>2.4986499194049622E-6</v>
      </c>
      <c r="M29" s="97">
        <v>4.5335655937476316E-3</v>
      </c>
      <c r="N29" s="97">
        <f>K29/'סכום נכסי הקרן'!$C$42</f>
        <v>5.1721552500548214E-4</v>
      </c>
    </row>
    <row r="30" spans="2:14" s="127" customFormat="1">
      <c r="B30" s="85"/>
      <c r="C30" s="86"/>
      <c r="D30" s="86"/>
      <c r="E30" s="86"/>
      <c r="F30" s="86"/>
      <c r="G30" s="86"/>
      <c r="H30" s="96"/>
      <c r="I30" s="98"/>
      <c r="J30" s="86"/>
      <c r="K30" s="86"/>
      <c r="L30" s="86"/>
      <c r="M30" s="97"/>
      <c r="N30" s="86"/>
    </row>
    <row r="31" spans="2:14" s="127" customFormat="1">
      <c r="B31" s="83" t="s">
        <v>221</v>
      </c>
      <c r="C31" s="84"/>
      <c r="D31" s="84"/>
      <c r="E31" s="84"/>
      <c r="F31" s="84"/>
      <c r="G31" s="84"/>
      <c r="H31" s="93"/>
      <c r="I31" s="95"/>
      <c r="J31" s="93">
        <v>4.5310000000000003E-2</v>
      </c>
      <c r="K31" s="93">
        <v>388.26871</v>
      </c>
      <c r="L31" s="84"/>
      <c r="M31" s="94">
        <v>0.89939696676063041</v>
      </c>
      <c r="N31" s="94">
        <f>K31/'סכום נכסי הקרן'!$C$42</f>
        <v>0.10260843583976889</v>
      </c>
    </row>
    <row r="32" spans="2:14" s="127" customFormat="1">
      <c r="B32" s="104" t="s">
        <v>57</v>
      </c>
      <c r="C32" s="84"/>
      <c r="D32" s="84"/>
      <c r="E32" s="84"/>
      <c r="F32" s="84"/>
      <c r="G32" s="84"/>
      <c r="H32" s="93"/>
      <c r="I32" s="95"/>
      <c r="J32" s="93">
        <v>4.5310000000000003E-2</v>
      </c>
      <c r="K32" s="93">
        <v>388.26871</v>
      </c>
      <c r="L32" s="84"/>
      <c r="M32" s="94">
        <v>0.89939696676063041</v>
      </c>
      <c r="N32" s="94">
        <f>K32/'סכום נכסי הקרן'!$C$42</f>
        <v>0.10260843583976889</v>
      </c>
    </row>
    <row r="33" spans="2:14" s="127" customFormat="1">
      <c r="B33" s="89" t="s">
        <v>916</v>
      </c>
      <c r="C33" s="86" t="s">
        <v>917</v>
      </c>
      <c r="D33" s="99" t="s">
        <v>27</v>
      </c>
      <c r="E33" s="86"/>
      <c r="F33" s="99" t="s">
        <v>882</v>
      </c>
      <c r="G33" s="99" t="s">
        <v>158</v>
      </c>
      <c r="H33" s="96">
        <v>18</v>
      </c>
      <c r="I33" s="98">
        <v>21453</v>
      </c>
      <c r="J33" s="86"/>
      <c r="K33" s="96">
        <v>16.572179999999999</v>
      </c>
      <c r="L33" s="97">
        <v>1.0309272446006618E-5</v>
      </c>
      <c r="M33" s="97">
        <v>3.8388281210224702E-2</v>
      </c>
      <c r="N33" s="97">
        <f>K33/'סכום נכסי הקרן'!$C$42</f>
        <v>4.3795583431255666E-3</v>
      </c>
    </row>
    <row r="34" spans="2:14" s="127" customFormat="1">
      <c r="B34" s="89" t="s">
        <v>918</v>
      </c>
      <c r="C34" s="86" t="s">
        <v>919</v>
      </c>
      <c r="D34" s="99" t="s">
        <v>27</v>
      </c>
      <c r="E34" s="86"/>
      <c r="F34" s="99" t="s">
        <v>882</v>
      </c>
      <c r="G34" s="99" t="s">
        <v>158</v>
      </c>
      <c r="H34" s="96">
        <v>40</v>
      </c>
      <c r="I34" s="98">
        <v>18734</v>
      </c>
      <c r="J34" s="86"/>
      <c r="K34" s="96">
        <v>32.15954</v>
      </c>
      <c r="L34" s="97">
        <v>4.6115676563090858E-5</v>
      </c>
      <c r="M34" s="97">
        <v>7.4495296642413361E-2</v>
      </c>
      <c r="N34" s="97">
        <f>K34/'סכום נכסי הקרן'!$C$42</f>
        <v>8.4988566210408272E-3</v>
      </c>
    </row>
    <row r="35" spans="2:14" s="127" customFormat="1">
      <c r="B35" s="89" t="s">
        <v>920</v>
      </c>
      <c r="C35" s="86" t="s">
        <v>921</v>
      </c>
      <c r="D35" s="99" t="s">
        <v>116</v>
      </c>
      <c r="E35" s="86"/>
      <c r="F35" s="99" t="s">
        <v>882</v>
      </c>
      <c r="G35" s="99" t="s">
        <v>156</v>
      </c>
      <c r="H35" s="96">
        <v>71</v>
      </c>
      <c r="I35" s="98">
        <v>9465.5</v>
      </c>
      <c r="J35" s="86"/>
      <c r="K35" s="96">
        <v>25.188470000000002</v>
      </c>
      <c r="L35" s="97">
        <v>1.7159842970518665E-5</v>
      </c>
      <c r="M35" s="97">
        <v>5.8347306728222165E-2</v>
      </c>
      <c r="N35" s="97">
        <f>K35/'סכום נכסי הקרן'!$C$42</f>
        <v>6.656600033252599E-3</v>
      </c>
    </row>
    <row r="36" spans="2:14" s="127" customFormat="1">
      <c r="B36" s="89" t="s">
        <v>922</v>
      </c>
      <c r="C36" s="86" t="s">
        <v>923</v>
      </c>
      <c r="D36" s="99" t="s">
        <v>116</v>
      </c>
      <c r="E36" s="86"/>
      <c r="F36" s="99" t="s">
        <v>882</v>
      </c>
      <c r="G36" s="99" t="s">
        <v>156</v>
      </c>
      <c r="H36" s="96">
        <v>59</v>
      </c>
      <c r="I36" s="98">
        <v>9675</v>
      </c>
      <c r="J36" s="86"/>
      <c r="K36" s="96">
        <v>21.39452</v>
      </c>
      <c r="L36" s="97">
        <v>2.2442584736067787E-6</v>
      </c>
      <c r="M36" s="97">
        <v>4.9558890267772653E-2</v>
      </c>
      <c r="N36" s="97">
        <f>K36/'סכום נכסי הקרן'!$C$42</f>
        <v>5.6539663799914557E-3</v>
      </c>
    </row>
    <row r="37" spans="2:14" s="127" customFormat="1">
      <c r="B37" s="89" t="s">
        <v>924</v>
      </c>
      <c r="C37" s="86" t="s">
        <v>925</v>
      </c>
      <c r="D37" s="99" t="s">
        <v>116</v>
      </c>
      <c r="E37" s="86"/>
      <c r="F37" s="99" t="s">
        <v>882</v>
      </c>
      <c r="G37" s="99" t="s">
        <v>156</v>
      </c>
      <c r="H37" s="96">
        <v>70</v>
      </c>
      <c r="I37" s="98">
        <v>10813</v>
      </c>
      <c r="J37" s="86"/>
      <c r="K37" s="96">
        <v>28.36899</v>
      </c>
      <c r="L37" s="97">
        <v>1.4943811694992876E-6</v>
      </c>
      <c r="M37" s="97">
        <v>6.5714756041151651E-2</v>
      </c>
      <c r="N37" s="97">
        <f>K37/'סכום נכסי הקרן'!$C$42</f>
        <v>7.4971214915928851E-3</v>
      </c>
    </row>
    <row r="38" spans="2:14" s="127" customFormat="1">
      <c r="B38" s="89" t="s">
        <v>926</v>
      </c>
      <c r="C38" s="86" t="s">
        <v>927</v>
      </c>
      <c r="D38" s="99" t="s">
        <v>928</v>
      </c>
      <c r="E38" s="86"/>
      <c r="F38" s="99" t="s">
        <v>882</v>
      </c>
      <c r="G38" s="99" t="s">
        <v>156</v>
      </c>
      <c r="H38" s="96">
        <v>39</v>
      </c>
      <c r="I38" s="98">
        <v>9905</v>
      </c>
      <c r="J38" s="96">
        <v>4.5310000000000003E-2</v>
      </c>
      <c r="K38" s="96">
        <v>14.52365</v>
      </c>
      <c r="L38" s="97">
        <v>6.161137440758294E-6</v>
      </c>
      <c r="M38" s="97">
        <v>3.3643006556704068E-2</v>
      </c>
      <c r="N38" s="97">
        <f>K38/'סכום נכסי הקרן'!$C$42</f>
        <v>3.8381898175216321E-3</v>
      </c>
    </row>
    <row r="39" spans="2:14" s="127" customFormat="1">
      <c r="B39" s="89" t="s">
        <v>929</v>
      </c>
      <c r="C39" s="86" t="s">
        <v>930</v>
      </c>
      <c r="D39" s="99" t="s">
        <v>928</v>
      </c>
      <c r="E39" s="86"/>
      <c r="F39" s="99" t="s">
        <v>882</v>
      </c>
      <c r="G39" s="99" t="s">
        <v>156</v>
      </c>
      <c r="H39" s="96">
        <v>139</v>
      </c>
      <c r="I39" s="98">
        <v>3359</v>
      </c>
      <c r="J39" s="86"/>
      <c r="K39" s="96">
        <v>17.49945</v>
      </c>
      <c r="L39" s="97">
        <v>6.897447930371623E-7</v>
      </c>
      <c r="M39" s="97">
        <v>4.0536236489361492E-2</v>
      </c>
      <c r="N39" s="97">
        <f>K39/'סכום נכסי הקרן'!$C$42</f>
        <v>4.6246095714389231E-3</v>
      </c>
    </row>
    <row r="40" spans="2:14" s="127" customFormat="1">
      <c r="B40" s="89" t="s">
        <v>931</v>
      </c>
      <c r="C40" s="86" t="s">
        <v>932</v>
      </c>
      <c r="D40" s="99" t="s">
        <v>116</v>
      </c>
      <c r="E40" s="86"/>
      <c r="F40" s="99" t="s">
        <v>882</v>
      </c>
      <c r="G40" s="99" t="s">
        <v>156</v>
      </c>
      <c r="H40" s="96">
        <v>71</v>
      </c>
      <c r="I40" s="98">
        <v>6880</v>
      </c>
      <c r="J40" s="86"/>
      <c r="K40" s="96">
        <v>18.308230000000002</v>
      </c>
      <c r="L40" s="97">
        <v>1.517044940041897E-6</v>
      </c>
      <c r="M40" s="97">
        <v>4.2409718075803682E-2</v>
      </c>
      <c r="N40" s="97">
        <f>K40/'סכום נכסי הקרן'!$C$42</f>
        <v>4.8383472448622813E-3</v>
      </c>
    </row>
    <row r="41" spans="2:14" s="127" customFormat="1">
      <c r="B41" s="89" t="s">
        <v>933</v>
      </c>
      <c r="C41" s="86" t="s">
        <v>934</v>
      </c>
      <c r="D41" s="99" t="s">
        <v>928</v>
      </c>
      <c r="E41" s="86"/>
      <c r="F41" s="99" t="s">
        <v>882</v>
      </c>
      <c r="G41" s="99" t="s">
        <v>156</v>
      </c>
      <c r="H41" s="96">
        <v>211</v>
      </c>
      <c r="I41" s="98">
        <v>3304</v>
      </c>
      <c r="J41" s="86"/>
      <c r="K41" s="96">
        <v>26.128959999999999</v>
      </c>
      <c r="L41" s="97">
        <v>1.7394878380616294E-6</v>
      </c>
      <c r="M41" s="97">
        <v>6.0525885201024421E-2</v>
      </c>
      <c r="N41" s="97">
        <f>K41/'סכום נכסי הקרן'!$C$42</f>
        <v>6.9051449335690417E-3</v>
      </c>
    </row>
    <row r="42" spans="2:14" s="127" customFormat="1">
      <c r="B42" s="89" t="s">
        <v>935</v>
      </c>
      <c r="C42" s="86" t="s">
        <v>936</v>
      </c>
      <c r="D42" s="99" t="s">
        <v>928</v>
      </c>
      <c r="E42" s="86"/>
      <c r="F42" s="99" t="s">
        <v>882</v>
      </c>
      <c r="G42" s="99" t="s">
        <v>156</v>
      </c>
      <c r="H42" s="96">
        <v>644</v>
      </c>
      <c r="I42" s="98">
        <v>7794</v>
      </c>
      <c r="J42" s="86"/>
      <c r="K42" s="96">
        <v>188.12472</v>
      </c>
      <c r="L42" s="97">
        <v>2.4792967747267141E-6</v>
      </c>
      <c r="M42" s="97">
        <v>0.43577758954795226</v>
      </c>
      <c r="N42" s="97">
        <f>K42/'סכום נכסי הקרן'!$C$42</f>
        <v>4.9716041403373677E-2</v>
      </c>
    </row>
    <row r="43" spans="2:14" s="127" customFormat="1">
      <c r="B43" s="130"/>
      <c r="C43" s="130"/>
    </row>
    <row r="44" spans="2:14" s="127" customFormat="1">
      <c r="B44" s="130"/>
      <c r="C44" s="130"/>
    </row>
    <row r="45" spans="2:14" s="127" customFormat="1">
      <c r="B45" s="130"/>
      <c r="C45" s="130"/>
    </row>
    <row r="46" spans="2:14" s="127" customFormat="1">
      <c r="B46" s="132" t="s">
        <v>240</v>
      </c>
      <c r="C46" s="130"/>
    </row>
    <row r="47" spans="2:14" s="127" customFormat="1">
      <c r="B47" s="132" t="s">
        <v>104</v>
      </c>
      <c r="C47" s="130"/>
    </row>
    <row r="48" spans="2:14" s="127" customFormat="1">
      <c r="B48" s="132" t="s">
        <v>223</v>
      </c>
      <c r="C48" s="130"/>
    </row>
    <row r="49" spans="2:3" s="127" customFormat="1">
      <c r="B49" s="132" t="s">
        <v>231</v>
      </c>
      <c r="C49" s="130"/>
    </row>
    <row r="50" spans="2:3" s="127" customFormat="1">
      <c r="B50" s="132" t="s">
        <v>238</v>
      </c>
      <c r="C50" s="130"/>
    </row>
    <row r="51" spans="2:3" s="127" customFormat="1">
      <c r="B51" s="130"/>
      <c r="C51" s="130"/>
    </row>
    <row r="52" spans="2:3" s="127" customFormat="1">
      <c r="B52" s="130"/>
      <c r="C52" s="130"/>
    </row>
    <row r="53" spans="2:3" s="127" customFormat="1">
      <c r="B53" s="130"/>
      <c r="C53" s="130"/>
    </row>
    <row r="54" spans="2:3" s="127" customFormat="1">
      <c r="B54" s="130"/>
      <c r="C54" s="130"/>
    </row>
    <row r="55" spans="2:3" s="127" customFormat="1">
      <c r="B55" s="130"/>
      <c r="C55" s="130"/>
    </row>
    <row r="56" spans="2:3" s="127" customFormat="1">
      <c r="B56" s="130"/>
      <c r="C56" s="130"/>
    </row>
    <row r="57" spans="2:3" s="127" customFormat="1">
      <c r="B57" s="130"/>
      <c r="C57" s="130"/>
    </row>
    <row r="58" spans="2:3" s="127" customFormat="1">
      <c r="B58" s="130"/>
      <c r="C58" s="130"/>
    </row>
    <row r="59" spans="2:3" s="127" customFormat="1">
      <c r="B59" s="130"/>
      <c r="C59" s="130"/>
    </row>
    <row r="60" spans="2:3" s="127" customFormat="1">
      <c r="B60" s="130"/>
      <c r="C60" s="130"/>
    </row>
    <row r="61" spans="2:3" s="127" customFormat="1">
      <c r="B61" s="130"/>
      <c r="C61" s="130"/>
    </row>
    <row r="62" spans="2:3" s="127" customFormat="1">
      <c r="B62" s="130"/>
      <c r="C62" s="130"/>
    </row>
    <row r="63" spans="2:3" s="127" customFormat="1">
      <c r="B63" s="130"/>
      <c r="C63" s="130"/>
    </row>
    <row r="64" spans="2:3" s="127" customFormat="1">
      <c r="B64" s="130"/>
      <c r="C64" s="130"/>
    </row>
    <row r="65" spans="2:3" s="127" customFormat="1">
      <c r="B65" s="130"/>
      <c r="C65" s="130"/>
    </row>
    <row r="66" spans="2:3" s="127" customFormat="1">
      <c r="B66" s="130"/>
      <c r="C66" s="130"/>
    </row>
    <row r="67" spans="2:3" s="127" customFormat="1">
      <c r="B67" s="130"/>
      <c r="C67" s="130"/>
    </row>
    <row r="68" spans="2:3" s="127" customFormat="1">
      <c r="B68" s="130"/>
      <c r="C68" s="130"/>
    </row>
    <row r="69" spans="2:3" s="127" customFormat="1">
      <c r="B69" s="130"/>
      <c r="C69" s="130"/>
    </row>
    <row r="70" spans="2:3" s="127" customFormat="1">
      <c r="B70" s="130"/>
      <c r="C70" s="130"/>
    </row>
    <row r="71" spans="2:3" s="127" customFormat="1">
      <c r="B71" s="130"/>
      <c r="C71" s="130"/>
    </row>
    <row r="72" spans="2:3" s="127" customFormat="1">
      <c r="B72" s="130"/>
      <c r="C72" s="130"/>
    </row>
    <row r="73" spans="2:3" s="127" customFormat="1">
      <c r="B73" s="130"/>
      <c r="C73" s="130"/>
    </row>
    <row r="74" spans="2:3" s="127" customFormat="1">
      <c r="B74" s="130"/>
      <c r="C74" s="130"/>
    </row>
    <row r="75" spans="2:3" s="127" customFormat="1">
      <c r="B75" s="130"/>
      <c r="C75" s="130"/>
    </row>
    <row r="76" spans="2:3" s="127" customFormat="1">
      <c r="B76" s="130"/>
      <c r="C76" s="130"/>
    </row>
    <row r="77" spans="2:3" s="127" customFormat="1">
      <c r="B77" s="130"/>
      <c r="C77" s="130"/>
    </row>
    <row r="78" spans="2:3" s="127" customFormat="1">
      <c r="B78" s="130"/>
      <c r="C78" s="130"/>
    </row>
    <row r="79" spans="2:3" s="127" customFormat="1">
      <c r="B79" s="130"/>
      <c r="C79" s="130"/>
    </row>
    <row r="80" spans="2:3" s="127" customFormat="1">
      <c r="B80" s="130"/>
      <c r="C80" s="130"/>
    </row>
    <row r="81" spans="2:3" s="127" customFormat="1">
      <c r="B81" s="130"/>
      <c r="C81" s="130"/>
    </row>
    <row r="82" spans="2:3" s="127" customFormat="1">
      <c r="B82" s="130"/>
      <c r="C82" s="130"/>
    </row>
    <row r="83" spans="2:3" s="127" customFormat="1">
      <c r="B83" s="130"/>
      <c r="C83" s="130"/>
    </row>
    <row r="84" spans="2:3" s="127" customFormat="1">
      <c r="B84" s="130"/>
      <c r="C84" s="130"/>
    </row>
    <row r="85" spans="2:3" s="127" customFormat="1">
      <c r="B85" s="130"/>
      <c r="C85" s="130"/>
    </row>
    <row r="86" spans="2:3" s="127" customFormat="1">
      <c r="B86" s="130"/>
      <c r="C86" s="130"/>
    </row>
    <row r="87" spans="2:3" s="127" customFormat="1">
      <c r="B87" s="130"/>
      <c r="C87" s="130"/>
    </row>
    <row r="88" spans="2:3" s="127" customFormat="1">
      <c r="B88" s="130"/>
      <c r="C88" s="130"/>
    </row>
    <row r="89" spans="2:3" s="127" customFormat="1">
      <c r="B89" s="130"/>
      <c r="C89" s="130"/>
    </row>
    <row r="90" spans="2:3" s="127" customFormat="1">
      <c r="B90" s="130"/>
      <c r="C90" s="130"/>
    </row>
    <row r="91" spans="2:3" s="127" customFormat="1">
      <c r="B91" s="130"/>
      <c r="C91" s="130"/>
    </row>
    <row r="92" spans="2:3" s="127" customFormat="1">
      <c r="B92" s="130"/>
      <c r="C92" s="130"/>
    </row>
    <row r="93" spans="2:3" s="127" customFormat="1">
      <c r="B93" s="130"/>
      <c r="C93" s="130"/>
    </row>
    <row r="94" spans="2:3" s="127" customFormat="1">
      <c r="B94" s="130"/>
      <c r="C94" s="130"/>
    </row>
    <row r="95" spans="2:3" s="127" customFormat="1">
      <c r="B95" s="130"/>
      <c r="C95" s="130"/>
    </row>
    <row r="96" spans="2:3" s="127" customFormat="1">
      <c r="B96" s="130"/>
      <c r="C96" s="130"/>
    </row>
    <row r="97" spans="2:7" s="127" customFormat="1">
      <c r="B97" s="130"/>
      <c r="C97" s="130"/>
    </row>
    <row r="98" spans="2:7" s="127" customFormat="1">
      <c r="B98" s="130"/>
      <c r="C98" s="130"/>
    </row>
    <row r="99" spans="2:7" s="127" customFormat="1">
      <c r="B99" s="130"/>
      <c r="C99" s="130"/>
    </row>
    <row r="100" spans="2:7" s="127" customFormat="1">
      <c r="B100" s="130"/>
      <c r="C100" s="130"/>
    </row>
    <row r="101" spans="2:7" s="127" customFormat="1">
      <c r="B101" s="130"/>
      <c r="C101" s="130"/>
    </row>
    <row r="102" spans="2:7" s="127" customFormat="1">
      <c r="B102" s="130"/>
      <c r="C102" s="130"/>
    </row>
    <row r="103" spans="2:7" s="127" customFormat="1">
      <c r="B103" s="130"/>
      <c r="C103" s="130"/>
    </row>
    <row r="104" spans="2:7" s="127" customFormat="1">
      <c r="B104" s="130"/>
      <c r="C104" s="130"/>
    </row>
    <row r="105" spans="2:7" s="127" customFormat="1">
      <c r="B105" s="130"/>
      <c r="C105" s="130"/>
    </row>
    <row r="106" spans="2:7" s="127" customFormat="1">
      <c r="B106" s="130"/>
      <c r="C106" s="130"/>
    </row>
    <row r="107" spans="2:7" s="127" customFormat="1">
      <c r="B107" s="130"/>
      <c r="C107" s="130"/>
    </row>
    <row r="108" spans="2:7" s="127" customFormat="1">
      <c r="B108" s="130"/>
      <c r="C108" s="130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B244" s="45"/>
      <c r="D244" s="1"/>
      <c r="E244" s="1"/>
      <c r="F244" s="1"/>
      <c r="G244" s="1"/>
    </row>
    <row r="245" spans="2:7">
      <c r="B245" s="45"/>
      <c r="D245" s="1"/>
      <c r="E245" s="1"/>
      <c r="F245" s="1"/>
      <c r="G245" s="1"/>
    </row>
    <row r="246" spans="2:7">
      <c r="B246" s="3"/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7:B1048576 K1:XFD1048576 B1:B45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" style="1" bestFit="1" customWidth="1"/>
    <col min="11" max="11" width="9.5703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172</v>
      </c>
      <c r="C1" s="80" t="s" vm="1">
        <v>241</v>
      </c>
    </row>
    <row r="2" spans="2:65">
      <c r="B2" s="58" t="s">
        <v>171</v>
      </c>
      <c r="C2" s="80" t="s">
        <v>242</v>
      </c>
    </row>
    <row r="3" spans="2:65">
      <c r="B3" s="58" t="s">
        <v>173</v>
      </c>
      <c r="C3" s="80" t="s">
        <v>243</v>
      </c>
    </row>
    <row r="4" spans="2:65">
      <c r="B4" s="58" t="s">
        <v>174</v>
      </c>
      <c r="C4" s="80">
        <v>2148</v>
      </c>
    </row>
    <row r="6" spans="2:65" ht="26.25" customHeight="1">
      <c r="B6" s="149" t="s">
        <v>202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65" ht="26.25" customHeight="1">
      <c r="B7" s="149" t="s">
        <v>82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1"/>
      <c r="BM7" s="3"/>
    </row>
    <row r="8" spans="2:65" s="3" customFormat="1" ht="78.75">
      <c r="B8" s="23" t="s">
        <v>107</v>
      </c>
      <c r="C8" s="31" t="s">
        <v>37</v>
      </c>
      <c r="D8" s="31" t="s">
        <v>112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92</v>
      </c>
      <c r="J8" s="31" t="s">
        <v>225</v>
      </c>
      <c r="K8" s="31" t="s">
        <v>224</v>
      </c>
      <c r="L8" s="31" t="s">
        <v>53</v>
      </c>
      <c r="M8" s="31" t="s">
        <v>52</v>
      </c>
      <c r="N8" s="31" t="s">
        <v>175</v>
      </c>
      <c r="O8" s="21" t="s">
        <v>177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232</v>
      </c>
      <c r="K9" s="33"/>
      <c r="L9" s="33" t="s">
        <v>228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2" t="s">
        <v>29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53.331040000000009</v>
      </c>
      <c r="M11" s="84"/>
      <c r="N11" s="94">
        <v>1</v>
      </c>
      <c r="O11" s="94">
        <f>L11/'סכום נכסי הקרן'!$C$42</f>
        <v>1.4093885124320601E-2</v>
      </c>
      <c r="P11" s="128"/>
      <c r="BG11" s="102"/>
      <c r="BH11" s="3"/>
      <c r="BI11" s="102"/>
      <c r="BM11" s="102"/>
    </row>
    <row r="12" spans="2:65" s="4" customFormat="1" ht="18" customHeight="1">
      <c r="B12" s="83" t="s">
        <v>221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53.331040000000009</v>
      </c>
      <c r="M12" s="84"/>
      <c r="N12" s="94">
        <v>1</v>
      </c>
      <c r="O12" s="94">
        <f>L12/'סכום נכסי הקרן'!$C$42</f>
        <v>1.4093885124320601E-2</v>
      </c>
      <c r="P12" s="128"/>
      <c r="BG12" s="102"/>
      <c r="BH12" s="3"/>
      <c r="BI12" s="102"/>
      <c r="BM12" s="102"/>
    </row>
    <row r="13" spans="2:65">
      <c r="B13" s="104" t="s">
        <v>44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53.331040000000009</v>
      </c>
      <c r="M13" s="84"/>
      <c r="N13" s="94">
        <v>1</v>
      </c>
      <c r="O13" s="94">
        <f>L13/'סכום נכסי הקרן'!$C$42</f>
        <v>1.4093885124320601E-2</v>
      </c>
      <c r="P13" s="127"/>
      <c r="BH13" s="3"/>
    </row>
    <row r="14" spans="2:65" ht="20.25">
      <c r="B14" s="89" t="s">
        <v>937</v>
      </c>
      <c r="C14" s="86" t="s">
        <v>938</v>
      </c>
      <c r="D14" s="99" t="s">
        <v>27</v>
      </c>
      <c r="E14" s="86"/>
      <c r="F14" s="99" t="s">
        <v>882</v>
      </c>
      <c r="G14" s="86" t="s">
        <v>939</v>
      </c>
      <c r="H14" s="86" t="s">
        <v>940</v>
      </c>
      <c r="I14" s="99" t="s">
        <v>156</v>
      </c>
      <c r="J14" s="96">
        <v>89</v>
      </c>
      <c r="K14" s="98">
        <v>10892</v>
      </c>
      <c r="L14" s="96">
        <v>36.332660000000004</v>
      </c>
      <c r="M14" s="97">
        <v>1.4971783385450408E-5</v>
      </c>
      <c r="N14" s="97">
        <v>0.68126666946678704</v>
      </c>
      <c r="O14" s="97">
        <f>L14/'סכום נכסי הקרן'!$C$42</f>
        <v>9.6016941784933894E-3</v>
      </c>
      <c r="P14" s="127"/>
      <c r="BH14" s="4"/>
    </row>
    <row r="15" spans="2:65">
      <c r="B15" s="89" t="s">
        <v>941</v>
      </c>
      <c r="C15" s="86" t="s">
        <v>942</v>
      </c>
      <c r="D15" s="99" t="s">
        <v>27</v>
      </c>
      <c r="E15" s="86"/>
      <c r="F15" s="99" t="s">
        <v>882</v>
      </c>
      <c r="G15" s="86" t="s">
        <v>943</v>
      </c>
      <c r="H15" s="86" t="s">
        <v>940</v>
      </c>
      <c r="I15" s="99" t="s">
        <v>156</v>
      </c>
      <c r="J15" s="96">
        <v>16</v>
      </c>
      <c r="K15" s="98">
        <v>28345.72</v>
      </c>
      <c r="L15" s="96">
        <v>16.998380000000001</v>
      </c>
      <c r="M15" s="97">
        <v>1.2121154266031701E-6</v>
      </c>
      <c r="N15" s="97">
        <v>0.3187333305332129</v>
      </c>
      <c r="O15" s="97">
        <f>L15/'סכום נכסי הקרן'!$C$42</f>
        <v>4.49219094582721E-3</v>
      </c>
      <c r="P15" s="127"/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  <c r="P16" s="127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27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6">
      <c r="B19" s="101" t="s">
        <v>240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6">
      <c r="B20" s="101" t="s">
        <v>104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6">
      <c r="B21" s="101" t="s">
        <v>223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6">
      <c r="B22" s="101" t="s">
        <v>231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FCDD85F-2E1E-492B-AD2B-0ECF8DC9F9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