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להשקעה'!$B$6:$D$18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Q164" i="78" l="1"/>
  <c r="Q163" i="78"/>
  <c r="Q162" i="78"/>
  <c r="Q161" i="78"/>
  <c r="Q160" i="78"/>
  <c r="Q159" i="78"/>
  <c r="O158" i="78"/>
  <c r="Q158" i="78" s="1"/>
  <c r="Q155" i="78"/>
  <c r="Q154" i="78"/>
  <c r="Q153" i="78"/>
  <c r="O153" i="78"/>
  <c r="Q151" i="78"/>
  <c r="Q150" i="78"/>
  <c r="Q149" i="78"/>
  <c r="Q148" i="78"/>
  <c r="Q147" i="78"/>
  <c r="Q146" i="78"/>
  <c r="Q145" i="78"/>
  <c r="Q144" i="78"/>
  <c r="Q143" i="78"/>
  <c r="Q142" i="78"/>
  <c r="Q141" i="78"/>
  <c r="Q140" i="78"/>
  <c r="Q139" i="78"/>
  <c r="Q138" i="78"/>
  <c r="Q137" i="78"/>
  <c r="Q136" i="78"/>
  <c r="Q135" i="78"/>
  <c r="Q134" i="78"/>
  <c r="Q133" i="78"/>
  <c r="Q132" i="78"/>
  <c r="Q131" i="78"/>
  <c r="Q130" i="78"/>
  <c r="Q129" i="78"/>
  <c r="Q128" i="78"/>
  <c r="Q127" i="78"/>
  <c r="Q126" i="78"/>
  <c r="Q125" i="78"/>
  <c r="Q124" i="78"/>
  <c r="Q123" i="78"/>
  <c r="Q122" i="78"/>
  <c r="Q121" i="78"/>
  <c r="Q120" i="78"/>
  <c r="Q119" i="78"/>
  <c r="Q118" i="78"/>
  <c r="Q117" i="78"/>
  <c r="Q116" i="78"/>
  <c r="Q115" i="78"/>
  <c r="Q114" i="78"/>
  <c r="Q113" i="78"/>
  <c r="Q112" i="78"/>
  <c r="Q111" i="78"/>
  <c r="Q110" i="78"/>
  <c r="Q109" i="78"/>
  <c r="Q108" i="78"/>
  <c r="Q107" i="78"/>
  <c r="Q106" i="78"/>
  <c r="Q105" i="78"/>
  <c r="Q104" i="78"/>
  <c r="Q103" i="78"/>
  <c r="Q102" i="78"/>
  <c r="Q101" i="78"/>
  <c r="Q100" i="78"/>
  <c r="Q99" i="78"/>
  <c r="Q98" i="78"/>
  <c r="Q97" i="78"/>
  <c r="Q96" i="78"/>
  <c r="Q95" i="78"/>
  <c r="Q94" i="78"/>
  <c r="Q93" i="78"/>
  <c r="Q92" i="78"/>
  <c r="Q91" i="78"/>
  <c r="Q90" i="78"/>
  <c r="Q89" i="78"/>
  <c r="Q88" i="78"/>
  <c r="Q87" i="78"/>
  <c r="Q86" i="78"/>
  <c r="Q85" i="78"/>
  <c r="Q84" i="78"/>
  <c r="Q83" i="78"/>
  <c r="Q82" i="78"/>
  <c r="Q81" i="78"/>
  <c r="Q80" i="78"/>
  <c r="Q79" i="78"/>
  <c r="Q78" i="78"/>
  <c r="Q77" i="78"/>
  <c r="Q76" i="78"/>
  <c r="Q75" i="78"/>
  <c r="Q74" i="78"/>
  <c r="Q73" i="78"/>
  <c r="Q72" i="78"/>
  <c r="Q71" i="78"/>
  <c r="Q70" i="78"/>
  <c r="Q69" i="78"/>
  <c r="Q68" i="78"/>
  <c r="Q67" i="78"/>
  <c r="Q66" i="78"/>
  <c r="Q65" i="78"/>
  <c r="Q64" i="78"/>
  <c r="Q63" i="78"/>
  <c r="Q62" i="78"/>
  <c r="Q61" i="78"/>
  <c r="Q60" i="78"/>
  <c r="Q59" i="78"/>
  <c r="Q58" i="78"/>
  <c r="Q57" i="78"/>
  <c r="Q56" i="78"/>
  <c r="Q55" i="78"/>
  <c r="Q54" i="78"/>
  <c r="Q53" i="78"/>
  <c r="Q52" i="78"/>
  <c r="Q51" i="78"/>
  <c r="Q50" i="78"/>
  <c r="Q49" i="78"/>
  <c r="Q48" i="78"/>
  <c r="Q47" i="78"/>
  <c r="Q46" i="78"/>
  <c r="Q45" i="78"/>
  <c r="Q44" i="78"/>
  <c r="Q43" i="78"/>
  <c r="Q42" i="78"/>
  <c r="Q41" i="78"/>
  <c r="Q40" i="78"/>
  <c r="Q39" i="78"/>
  <c r="Q38" i="78"/>
  <c r="Q37" i="78"/>
  <c r="Q36" i="78"/>
  <c r="Q35" i="78"/>
  <c r="Q34" i="78"/>
  <c r="Q33" i="78"/>
  <c r="Q32" i="78"/>
  <c r="Q31" i="78"/>
  <c r="Q30" i="78"/>
  <c r="Q29" i="78"/>
  <c r="Q28" i="78"/>
  <c r="Q27" i="78"/>
  <c r="Q26" i="78"/>
  <c r="Q25" i="78"/>
  <c r="Q24" i="78"/>
  <c r="Q23" i="78"/>
  <c r="Q22" i="78"/>
  <c r="O22" i="78"/>
  <c r="Q20" i="78"/>
  <c r="O19" i="78"/>
  <c r="Q18" i="78"/>
  <c r="O17" i="78"/>
  <c r="Q17" i="78" s="1"/>
  <c r="Q16" i="78"/>
  <c r="Q15" i="78"/>
  <c r="O15" i="78"/>
  <c r="Q14" i="78"/>
  <c r="Q13" i="78"/>
  <c r="O12" i="78"/>
  <c r="Q12" i="78" s="1"/>
  <c r="O11" i="78"/>
  <c r="Q11" i="78" l="1"/>
  <c r="Q19" i="78"/>
  <c r="O157" i="78"/>
  <c r="Q157" i="78" l="1"/>
  <c r="O10" i="78"/>
  <c r="L12" i="62"/>
  <c r="L42" i="62"/>
  <c r="L13" i="62"/>
  <c r="P150" i="78" l="1"/>
  <c r="P148" i="78"/>
  <c r="P146" i="78"/>
  <c r="P144" i="78"/>
  <c r="P142" i="78"/>
  <c r="P140" i="78"/>
  <c r="P138" i="78"/>
  <c r="P136" i="78"/>
  <c r="P134" i="78"/>
  <c r="P132" i="78"/>
  <c r="P130" i="78"/>
  <c r="P128" i="78"/>
  <c r="P126" i="78"/>
  <c r="P124" i="78"/>
  <c r="P122" i="78"/>
  <c r="P120" i="78"/>
  <c r="P118" i="78"/>
  <c r="P116" i="78"/>
  <c r="P114" i="78"/>
  <c r="P112" i="78"/>
  <c r="P110" i="78"/>
  <c r="P108" i="78"/>
  <c r="P106" i="78"/>
  <c r="P104" i="78"/>
  <c r="P102" i="78"/>
  <c r="P100" i="78"/>
  <c r="P98" i="78"/>
  <c r="P96" i="78"/>
  <c r="P94" i="78"/>
  <c r="P92" i="78"/>
  <c r="P90" i="78"/>
  <c r="P88" i="78"/>
  <c r="P86" i="78"/>
  <c r="P84" i="78"/>
  <c r="P82" i="78"/>
  <c r="P80" i="78"/>
  <c r="P78" i="78"/>
  <c r="P76" i="78"/>
  <c r="P74" i="78"/>
  <c r="P72" i="78"/>
  <c r="P70" i="78"/>
  <c r="P68" i="78"/>
  <c r="P66" i="78"/>
  <c r="P64" i="78"/>
  <c r="P62" i="78"/>
  <c r="P60" i="78"/>
  <c r="P58" i="78"/>
  <c r="P56" i="78"/>
  <c r="P54" i="78"/>
  <c r="P52" i="78"/>
  <c r="P50" i="78"/>
  <c r="P48" i="78"/>
  <c r="P46" i="78"/>
  <c r="P44" i="78"/>
  <c r="P42" i="78"/>
  <c r="P40" i="78"/>
  <c r="P38" i="78"/>
  <c r="P36" i="78"/>
  <c r="P34" i="78"/>
  <c r="P32" i="78"/>
  <c r="P30" i="78"/>
  <c r="P28" i="78"/>
  <c r="P26" i="78"/>
  <c r="P24" i="78"/>
  <c r="P22" i="78"/>
  <c r="P18" i="78"/>
  <c r="P13" i="78"/>
  <c r="P10" i="78"/>
  <c r="P151" i="78"/>
  <c r="P149" i="78"/>
  <c r="P145" i="78"/>
  <c r="P141" i="78"/>
  <c r="P137" i="78"/>
  <c r="P133" i="78"/>
  <c r="P129" i="78"/>
  <c r="P127" i="78"/>
  <c r="P123" i="78"/>
  <c r="P119" i="78"/>
  <c r="P115" i="78"/>
  <c r="P111" i="78"/>
  <c r="P107" i="78"/>
  <c r="P164" i="78"/>
  <c r="P162" i="78"/>
  <c r="P160" i="78"/>
  <c r="P154" i="78"/>
  <c r="P16" i="78"/>
  <c r="P147" i="78"/>
  <c r="P143" i="78"/>
  <c r="P139" i="78"/>
  <c r="P135" i="78"/>
  <c r="P131" i="78"/>
  <c r="P125" i="78"/>
  <c r="P121" i="78"/>
  <c r="P117" i="78"/>
  <c r="P113" i="78"/>
  <c r="P109" i="78"/>
  <c r="P105" i="78"/>
  <c r="P103" i="78"/>
  <c r="P161" i="78"/>
  <c r="P95" i="78"/>
  <c r="P87" i="78"/>
  <c r="P79" i="78"/>
  <c r="P71" i="78"/>
  <c r="P63" i="78"/>
  <c r="P55" i="78"/>
  <c r="P47" i="78"/>
  <c r="P39" i="78"/>
  <c r="P31" i="78"/>
  <c r="P23" i="78"/>
  <c r="P20" i="78"/>
  <c r="P163" i="78"/>
  <c r="P97" i="78"/>
  <c r="P89" i="78"/>
  <c r="P81" i="78"/>
  <c r="P73" i="78"/>
  <c r="P65" i="78"/>
  <c r="P57" i="78"/>
  <c r="P49" i="78"/>
  <c r="P41" i="78"/>
  <c r="P33" i="78"/>
  <c r="P25" i="78"/>
  <c r="P153" i="78"/>
  <c r="P99" i="78"/>
  <c r="P91" i="78"/>
  <c r="P83" i="78"/>
  <c r="P75" i="78"/>
  <c r="P67" i="78"/>
  <c r="P59" i="78"/>
  <c r="P51" i="78"/>
  <c r="P43" i="78"/>
  <c r="P35" i="78"/>
  <c r="P27" i="78"/>
  <c r="P14" i="78"/>
  <c r="P159" i="78"/>
  <c r="P155" i="78"/>
  <c r="P101" i="78"/>
  <c r="P93" i="78"/>
  <c r="P85" i="78"/>
  <c r="P77" i="78"/>
  <c r="P69" i="78"/>
  <c r="P61" i="78"/>
  <c r="P53" i="78"/>
  <c r="P45" i="78"/>
  <c r="P37" i="78"/>
  <c r="P29" i="78"/>
  <c r="P17" i="78"/>
  <c r="P15" i="78"/>
  <c r="Q10" i="78"/>
  <c r="P19" i="78"/>
  <c r="P158" i="78"/>
  <c r="P11" i="78"/>
  <c r="P12" i="78"/>
  <c r="P157" i="78"/>
  <c r="C11" i="84"/>
  <c r="C23" i="84"/>
  <c r="C10" i="84" l="1"/>
  <c r="H25" i="80"/>
  <c r="H24" i="80"/>
  <c r="H23" i="80"/>
  <c r="H21" i="80"/>
  <c r="H20" i="80"/>
  <c r="H19" i="80"/>
  <c r="H18" i="80"/>
  <c r="H17" i="80"/>
  <c r="H16" i="80"/>
  <c r="H15" i="80"/>
  <c r="H14" i="80"/>
  <c r="H13" i="80"/>
  <c r="H12" i="80"/>
  <c r="H11" i="80"/>
  <c r="H10" i="80"/>
  <c r="J12" i="81" l="1"/>
  <c r="J11" i="81"/>
  <c r="J10" i="81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K13" i="74"/>
  <c r="K12" i="74"/>
  <c r="K11" i="74"/>
  <c r="J56" i="73"/>
  <c r="J55" i="73"/>
  <c r="J54" i="73"/>
  <c r="J53" i="73"/>
  <c r="J52" i="73"/>
  <c r="J51" i="73"/>
  <c r="J50" i="73"/>
  <c r="J49" i="73"/>
  <c r="J48" i="73"/>
  <c r="J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6" i="73"/>
  <c r="J25" i="73"/>
  <c r="J24" i="73"/>
  <c r="J22" i="73"/>
  <c r="J21" i="73"/>
  <c r="J20" i="73"/>
  <c r="J19" i="73"/>
  <c r="J17" i="73"/>
  <c r="J16" i="73"/>
  <c r="J14" i="73"/>
  <c r="J13" i="73"/>
  <c r="J12" i="73"/>
  <c r="J11" i="73"/>
  <c r="L35" i="72"/>
  <c r="L34" i="72"/>
  <c r="L33" i="72"/>
  <c r="L32" i="72"/>
  <c r="L31" i="72"/>
  <c r="L30" i="72"/>
  <c r="L29" i="72"/>
  <c r="L28" i="72"/>
  <c r="L27" i="72"/>
  <c r="L26" i="72"/>
  <c r="L25" i="72"/>
  <c r="L24" i="72"/>
  <c r="L23" i="72"/>
  <c r="L22" i="72"/>
  <c r="L21" i="72"/>
  <c r="L20" i="72"/>
  <c r="L19" i="72"/>
  <c r="L18" i="72"/>
  <c r="L16" i="72"/>
  <c r="L15" i="72"/>
  <c r="L14" i="72"/>
  <c r="L13" i="72"/>
  <c r="L12" i="72"/>
  <c r="L11" i="72"/>
  <c r="R39" i="71"/>
  <c r="R38" i="71"/>
  <c r="R37" i="71"/>
  <c r="R36" i="71"/>
  <c r="R34" i="71"/>
  <c r="R33" i="71"/>
  <c r="R32" i="71"/>
  <c r="R31" i="71"/>
  <c r="R29" i="71"/>
  <c r="R28" i="71"/>
  <c r="R27" i="71"/>
  <c r="R26" i="71"/>
  <c r="R25" i="71"/>
  <c r="R24" i="71"/>
  <c r="R22" i="71"/>
  <c r="R21" i="71"/>
  <c r="R20" i="71"/>
  <c r="R19" i="71"/>
  <c r="R18" i="71"/>
  <c r="R17" i="71"/>
  <c r="R16" i="71"/>
  <c r="R15" i="71"/>
  <c r="R14" i="71"/>
  <c r="R13" i="71"/>
  <c r="R12" i="71"/>
  <c r="R11" i="71"/>
  <c r="O100" i="69"/>
  <c r="O99" i="69"/>
  <c r="O98" i="69"/>
  <c r="O97" i="69"/>
  <c r="O96" i="69"/>
  <c r="O95" i="69"/>
  <c r="O94" i="69"/>
  <c r="O93" i="69"/>
  <c r="O92" i="69"/>
  <c r="O91" i="69"/>
  <c r="O90" i="69"/>
  <c r="O89" i="69"/>
  <c r="O88" i="69"/>
  <c r="O87" i="69"/>
  <c r="O86" i="69"/>
  <c r="O85" i="69"/>
  <c r="O84" i="69"/>
  <c r="O83" i="69"/>
  <c r="O82" i="69"/>
  <c r="O81" i="69"/>
  <c r="O80" i="69"/>
  <c r="O79" i="69"/>
  <c r="O78" i="69"/>
  <c r="O77" i="69"/>
  <c r="O76" i="69"/>
  <c r="O75" i="69"/>
  <c r="O74" i="69"/>
  <c r="O73" i="69"/>
  <c r="O72" i="69"/>
  <c r="O71" i="69"/>
  <c r="O70" i="69"/>
  <c r="O69" i="69"/>
  <c r="O68" i="69"/>
  <c r="O67" i="69"/>
  <c r="O66" i="69"/>
  <c r="O65" i="69"/>
  <c r="O64" i="69"/>
  <c r="O63" i="69"/>
  <c r="O62" i="69"/>
  <c r="O61" i="69"/>
  <c r="O60" i="69"/>
  <c r="O59" i="69"/>
  <c r="O58" i="69"/>
  <c r="O57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P14" i="68"/>
  <c r="P13" i="68"/>
  <c r="P12" i="68"/>
  <c r="P11" i="68"/>
  <c r="J19" i="67"/>
  <c r="J18" i="67"/>
  <c r="J17" i="67"/>
  <c r="J16" i="67"/>
  <c r="J15" i="67"/>
  <c r="J14" i="67"/>
  <c r="J13" i="67"/>
  <c r="J12" i="67"/>
  <c r="J11" i="67"/>
  <c r="K15" i="65"/>
  <c r="K14" i="65"/>
  <c r="K13" i="65"/>
  <c r="K12" i="65"/>
  <c r="K11" i="65"/>
  <c r="N24" i="64"/>
  <c r="N23" i="64"/>
  <c r="N22" i="64"/>
  <c r="N21" i="64"/>
  <c r="N20" i="64"/>
  <c r="N19" i="64"/>
  <c r="N18" i="64"/>
  <c r="N17" i="64"/>
  <c r="N16" i="64"/>
  <c r="N15" i="64"/>
  <c r="N14" i="64"/>
  <c r="N13" i="64"/>
  <c r="N12" i="64"/>
  <c r="N11" i="64"/>
  <c r="M82" i="63"/>
  <c r="M81" i="63"/>
  <c r="M80" i="63"/>
  <c r="M79" i="63"/>
  <c r="M78" i="63"/>
  <c r="M77" i="63"/>
  <c r="M76" i="63"/>
  <c r="M75" i="63"/>
  <c r="M74" i="63"/>
  <c r="M73" i="63"/>
  <c r="M72" i="63"/>
  <c r="M71" i="63"/>
  <c r="M70" i="63"/>
  <c r="M69" i="63"/>
  <c r="M68" i="63"/>
  <c r="M67" i="63"/>
  <c r="M66" i="63"/>
  <c r="M65" i="63"/>
  <c r="M64" i="63"/>
  <c r="M63" i="63"/>
  <c r="M62" i="63"/>
  <c r="M61" i="63"/>
  <c r="M60" i="63"/>
  <c r="M59" i="63"/>
  <c r="M58" i="63"/>
  <c r="M57" i="63"/>
  <c r="M56" i="63"/>
  <c r="M55" i="63"/>
  <c r="M54" i="63"/>
  <c r="M53" i="63"/>
  <c r="M52" i="63"/>
  <c r="M51" i="63"/>
  <c r="M50" i="63"/>
  <c r="M49" i="63"/>
  <c r="M48" i="63"/>
  <c r="M47" i="63"/>
  <c r="M46" i="63"/>
  <c r="M45" i="63"/>
  <c r="M44" i="63"/>
  <c r="M43" i="63"/>
  <c r="M42" i="63"/>
  <c r="M41" i="63"/>
  <c r="M40" i="63"/>
  <c r="M39" i="63"/>
  <c r="M38" i="63"/>
  <c r="M37" i="63"/>
  <c r="M36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6" i="63"/>
  <c r="M15" i="63"/>
  <c r="M14" i="63"/>
  <c r="M13" i="63"/>
  <c r="M12" i="63"/>
  <c r="M11" i="63"/>
  <c r="L149" i="62"/>
  <c r="N149" i="62" s="1"/>
  <c r="L127" i="62"/>
  <c r="L126" i="62" s="1"/>
  <c r="N126" i="62" s="1"/>
  <c r="N220" i="62"/>
  <c r="N219" i="62"/>
  <c r="N218" i="62"/>
  <c r="N217" i="62"/>
  <c r="N216" i="62"/>
  <c r="N215" i="62"/>
  <c r="N214" i="62"/>
  <c r="N213" i="62"/>
  <c r="N212" i="62"/>
  <c r="N211" i="62"/>
  <c r="N210" i="62"/>
  <c r="N209" i="62"/>
  <c r="N208" i="62"/>
  <c r="N206" i="62"/>
  <c r="N205" i="62"/>
  <c r="N204" i="62"/>
  <c r="N203" i="62"/>
  <c r="N202" i="62"/>
  <c r="N201" i="62"/>
  <c r="N200" i="62"/>
  <c r="N198" i="62"/>
  <c r="N197" i="62"/>
  <c r="N195" i="62"/>
  <c r="N194" i="62"/>
  <c r="N193" i="62"/>
  <c r="N192" i="62"/>
  <c r="N191" i="62"/>
  <c r="N190" i="62"/>
  <c r="N189" i="62"/>
  <c r="N188" i="62"/>
  <c r="N187" i="62"/>
  <c r="N186" i="62"/>
  <c r="N185" i="62"/>
  <c r="N184" i="62"/>
  <c r="N183" i="62"/>
  <c r="N182" i="62"/>
  <c r="N181" i="62"/>
  <c r="N180" i="62"/>
  <c r="N179" i="62"/>
  <c r="N178" i="62"/>
  <c r="N177" i="62"/>
  <c r="N176" i="62"/>
  <c r="N175" i="62"/>
  <c r="N174" i="62"/>
  <c r="N173" i="62"/>
  <c r="N172" i="62"/>
  <c r="N171" i="62"/>
  <c r="N170" i="62"/>
  <c r="N169" i="62"/>
  <c r="N168" i="62"/>
  <c r="N167" i="62"/>
  <c r="N166" i="62"/>
  <c r="N165" i="62"/>
  <c r="N164" i="62"/>
  <c r="N163" i="62"/>
  <c r="N162" i="62"/>
  <c r="N161" i="62"/>
  <c r="N160" i="62"/>
  <c r="N159" i="62"/>
  <c r="N158" i="62"/>
  <c r="N157" i="62"/>
  <c r="N156" i="62"/>
  <c r="N155" i="62"/>
  <c r="N154" i="62"/>
  <c r="N153" i="62"/>
  <c r="N152" i="62"/>
  <c r="N151" i="62"/>
  <c r="N150" i="62"/>
  <c r="N147" i="62"/>
  <c r="N146" i="62"/>
  <c r="N145" i="62"/>
  <c r="N144" i="62"/>
  <c r="N143" i="62"/>
  <c r="N207" i="62"/>
  <c r="N142" i="62"/>
  <c r="N141" i="62"/>
  <c r="N199" i="62"/>
  <c r="N140" i="62"/>
  <c r="N196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4" i="62"/>
  <c r="N123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O222" i="61"/>
  <c r="S222" i="61"/>
  <c r="S194" i="61"/>
  <c r="O194" i="61"/>
  <c r="S130" i="61"/>
  <c r="S129" i="61"/>
  <c r="S128" i="61"/>
  <c r="O130" i="61"/>
  <c r="O129" i="61"/>
  <c r="O128" i="61"/>
  <c r="S120" i="61"/>
  <c r="S119" i="61"/>
  <c r="O120" i="61"/>
  <c r="O119" i="61"/>
  <c r="S110" i="61"/>
  <c r="S109" i="61"/>
  <c r="O110" i="61"/>
  <c r="O109" i="61"/>
  <c r="S67" i="61"/>
  <c r="S66" i="61"/>
  <c r="O67" i="61"/>
  <c r="O66" i="61"/>
  <c r="Q13" i="61"/>
  <c r="Q170" i="61"/>
  <c r="Q12" i="61" s="1"/>
  <c r="Q11" i="61" s="1"/>
  <c r="C43" i="88" l="1"/>
  <c r="T262" i="61" l="1"/>
  <c r="T261" i="61"/>
  <c r="T260" i="61"/>
  <c r="T259" i="61"/>
  <c r="T258" i="61"/>
  <c r="T256" i="61"/>
  <c r="T255" i="61"/>
  <c r="T254" i="61"/>
  <c r="T253" i="61"/>
  <c r="T252" i="61"/>
  <c r="T251" i="61"/>
  <c r="T250" i="61"/>
  <c r="T249" i="61"/>
  <c r="T248" i="61"/>
  <c r="T247" i="61"/>
  <c r="T246" i="61"/>
  <c r="T245" i="61"/>
  <c r="T244" i="61"/>
  <c r="T243" i="61"/>
  <c r="T242" i="61"/>
  <c r="T241" i="61"/>
  <c r="T240" i="61"/>
  <c r="T239" i="61"/>
  <c r="T238" i="61"/>
  <c r="T237" i="61"/>
  <c r="T236" i="61"/>
  <c r="T235" i="61"/>
  <c r="T234" i="61"/>
  <c r="T233" i="61"/>
  <c r="T232" i="61"/>
  <c r="T231" i="61"/>
  <c r="T230" i="61"/>
  <c r="T229" i="61"/>
  <c r="T228" i="61"/>
  <c r="T227" i="61"/>
  <c r="T226" i="61"/>
  <c r="T225" i="61"/>
  <c r="T224" i="61"/>
  <c r="T223" i="61"/>
  <c r="T222" i="61"/>
  <c r="T221" i="61"/>
  <c r="T220" i="61"/>
  <c r="T219" i="61"/>
  <c r="T218" i="61"/>
  <c r="T217" i="61"/>
  <c r="T216" i="61"/>
  <c r="T215" i="61"/>
  <c r="T214" i="61"/>
  <c r="T213" i="61"/>
  <c r="T212" i="61"/>
  <c r="T211" i="61"/>
  <c r="T210" i="61"/>
  <c r="T209" i="61"/>
  <c r="T208" i="61"/>
  <c r="T207" i="61"/>
  <c r="T206" i="61"/>
  <c r="T205" i="61"/>
  <c r="T204" i="61"/>
  <c r="T203" i="61"/>
  <c r="T202" i="61"/>
  <c r="T201" i="61"/>
  <c r="T200" i="61"/>
  <c r="T199" i="61"/>
  <c r="T198" i="61"/>
  <c r="T197" i="61"/>
  <c r="T196" i="61"/>
  <c r="T195" i="61"/>
  <c r="T194" i="61"/>
  <c r="T193" i="61"/>
  <c r="T192" i="61"/>
  <c r="T191" i="61"/>
  <c r="T190" i="61"/>
  <c r="T189" i="61"/>
  <c r="T188" i="61"/>
  <c r="T187" i="61"/>
  <c r="T186" i="61"/>
  <c r="T185" i="61"/>
  <c r="T184" i="61"/>
  <c r="T183" i="61"/>
  <c r="T182" i="61"/>
  <c r="T181" i="61"/>
  <c r="T180" i="61"/>
  <c r="T179" i="61"/>
  <c r="T178" i="61"/>
  <c r="T177" i="61"/>
  <c r="T176" i="61"/>
  <c r="T175" i="61"/>
  <c r="T174" i="61"/>
  <c r="T173" i="61"/>
  <c r="T172" i="61"/>
  <c r="T171" i="61"/>
  <c r="T170" i="61"/>
  <c r="T168" i="61"/>
  <c r="T167" i="61"/>
  <c r="T166" i="61"/>
  <c r="T165" i="61"/>
  <c r="T164" i="61"/>
  <c r="T163" i="61"/>
  <c r="T162" i="61"/>
  <c r="T161" i="61"/>
  <c r="T160" i="61"/>
  <c r="T159" i="61"/>
  <c r="T158" i="61"/>
  <c r="T157" i="61"/>
  <c r="T156" i="61"/>
  <c r="T155" i="61"/>
  <c r="T154" i="61"/>
  <c r="T153" i="61"/>
  <c r="T152" i="61"/>
  <c r="T151" i="61"/>
  <c r="T150" i="61"/>
  <c r="T149" i="61"/>
  <c r="T148" i="61"/>
  <c r="T147" i="61"/>
  <c r="T146" i="61"/>
  <c r="T145" i="61"/>
  <c r="T144" i="61"/>
  <c r="T143" i="61"/>
  <c r="T142" i="61"/>
  <c r="T141" i="61"/>
  <c r="T140" i="61"/>
  <c r="T139" i="61"/>
  <c r="T138" i="61"/>
  <c r="T137" i="61"/>
  <c r="T136" i="61"/>
  <c r="T135" i="61"/>
  <c r="T134" i="61"/>
  <c r="T133" i="61"/>
  <c r="T132" i="61"/>
  <c r="T131" i="61"/>
  <c r="T130" i="61"/>
  <c r="T129" i="61"/>
  <c r="T128" i="61"/>
  <c r="T127" i="61"/>
  <c r="T126" i="61"/>
  <c r="T125" i="61"/>
  <c r="T124" i="61"/>
  <c r="T123" i="61"/>
  <c r="T122" i="61"/>
  <c r="T121" i="61"/>
  <c r="T120" i="61"/>
  <c r="T119" i="61"/>
  <c r="T118" i="61"/>
  <c r="T117" i="61"/>
  <c r="T116" i="61"/>
  <c r="T115" i="61"/>
  <c r="T114" i="61"/>
  <c r="T113" i="61"/>
  <c r="T112" i="61"/>
  <c r="T111" i="61"/>
  <c r="T110" i="61"/>
  <c r="T109" i="61"/>
  <c r="T108" i="61"/>
  <c r="T107" i="61"/>
  <c r="T106" i="61"/>
  <c r="T105" i="61"/>
  <c r="T104" i="61"/>
  <c r="T103" i="61"/>
  <c r="T102" i="61"/>
  <c r="T101" i="61"/>
  <c r="T100" i="61"/>
  <c r="T99" i="61"/>
  <c r="T98" i="61"/>
  <c r="T97" i="61"/>
  <c r="T96" i="61"/>
  <c r="T95" i="61"/>
  <c r="T94" i="61"/>
  <c r="T93" i="61"/>
  <c r="T92" i="61"/>
  <c r="T91" i="61"/>
  <c r="T90" i="61"/>
  <c r="T89" i="61"/>
  <c r="T88" i="61"/>
  <c r="T87" i="61"/>
  <c r="T86" i="61"/>
  <c r="T85" i="61"/>
  <c r="T84" i="61"/>
  <c r="T83" i="61"/>
  <c r="T82" i="61"/>
  <c r="T81" i="61"/>
  <c r="T80" i="61"/>
  <c r="T79" i="61"/>
  <c r="T78" i="61"/>
  <c r="T77" i="61"/>
  <c r="T76" i="61"/>
  <c r="T75" i="61"/>
  <c r="T74" i="61"/>
  <c r="T73" i="61"/>
  <c r="T72" i="61"/>
  <c r="T71" i="61"/>
  <c r="T70" i="61"/>
  <c r="T69" i="61"/>
  <c r="T68" i="61"/>
  <c r="T67" i="61"/>
  <c r="T66" i="61"/>
  <c r="T65" i="61"/>
  <c r="T64" i="61"/>
  <c r="T63" i="61"/>
  <c r="T62" i="61"/>
  <c r="T61" i="61"/>
  <c r="T60" i="61"/>
  <c r="T59" i="61"/>
  <c r="T58" i="61"/>
  <c r="T57" i="61"/>
  <c r="T56" i="61"/>
  <c r="T55" i="61"/>
  <c r="T54" i="61"/>
  <c r="T53" i="61"/>
  <c r="T52" i="61"/>
  <c r="T51" i="61"/>
  <c r="T50" i="61"/>
  <c r="T49" i="61"/>
  <c r="T48" i="61"/>
  <c r="T47" i="61"/>
  <c r="T46" i="61"/>
  <c r="T45" i="61"/>
  <c r="T44" i="61"/>
  <c r="T43" i="61"/>
  <c r="T42" i="61"/>
  <c r="T41" i="61"/>
  <c r="T40" i="61"/>
  <c r="T39" i="61"/>
  <c r="T38" i="61"/>
  <c r="T37" i="61"/>
  <c r="T36" i="61"/>
  <c r="T35" i="61"/>
  <c r="T34" i="61"/>
  <c r="T33" i="61"/>
  <c r="T32" i="61"/>
  <c r="T31" i="61"/>
  <c r="T30" i="61"/>
  <c r="T29" i="61"/>
  <c r="T28" i="61"/>
  <c r="T27" i="61"/>
  <c r="T26" i="61"/>
  <c r="T25" i="61"/>
  <c r="T24" i="61"/>
  <c r="T23" i="61"/>
  <c r="T22" i="61"/>
  <c r="T21" i="61"/>
  <c r="T20" i="61"/>
  <c r="T19" i="61"/>
  <c r="T18" i="61"/>
  <c r="T17" i="61"/>
  <c r="T16" i="61"/>
  <c r="T15" i="61"/>
  <c r="T14" i="61"/>
  <c r="T13" i="61"/>
  <c r="T12" i="61"/>
  <c r="T11" i="61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2" i="58"/>
  <c r="J21" i="58"/>
  <c r="J11" i="58" s="1"/>
  <c r="J36" i="58"/>
  <c r="J48" i="58"/>
  <c r="C37" i="88"/>
  <c r="C35" i="88"/>
  <c r="C33" i="88"/>
  <c r="C10" i="88" s="1"/>
  <c r="C31" i="88"/>
  <c r="C29" i="88"/>
  <c r="C28" i="88"/>
  <c r="C27" i="88"/>
  <c r="C26" i="88"/>
  <c r="C24" i="88"/>
  <c r="C22" i="88"/>
  <c r="C21" i="88"/>
  <c r="C19" i="88"/>
  <c r="C18" i="88"/>
  <c r="C17" i="88"/>
  <c r="C16" i="88"/>
  <c r="C15" i="88"/>
  <c r="C13" i="88"/>
  <c r="C12" i="88" l="1"/>
  <c r="J35" i="58"/>
  <c r="C23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J10" i="58" l="1"/>
  <c r="K50" i="58" l="1"/>
  <c r="K49" i="58"/>
  <c r="K44" i="58"/>
  <c r="K40" i="58"/>
  <c r="K31" i="58"/>
  <c r="K27" i="58"/>
  <c r="K23" i="58"/>
  <c r="K17" i="58"/>
  <c r="K13" i="58"/>
  <c r="K48" i="58"/>
  <c r="K43" i="58"/>
  <c r="K39" i="58"/>
  <c r="K30" i="58"/>
  <c r="K26" i="58"/>
  <c r="K22" i="58"/>
  <c r="K16" i="58"/>
  <c r="K12" i="58"/>
  <c r="K46" i="58"/>
  <c r="K42" i="58"/>
  <c r="K38" i="58"/>
  <c r="K33" i="58"/>
  <c r="K29" i="58"/>
  <c r="K25" i="58"/>
  <c r="K19" i="58"/>
  <c r="K15" i="58"/>
  <c r="K11" i="58"/>
  <c r="C11" i="88"/>
  <c r="C42" i="88" s="1"/>
  <c r="K45" i="58"/>
  <c r="K37" i="58"/>
  <c r="K32" i="58"/>
  <c r="K28" i="58"/>
  <c r="K24" i="58"/>
  <c r="K18" i="58"/>
  <c r="K14" i="58"/>
  <c r="K10" i="58"/>
  <c r="K41" i="58"/>
  <c r="K36" i="58"/>
  <c r="K21" i="58"/>
  <c r="K35" i="58"/>
  <c r="I23" i="80" l="1"/>
  <c r="I18" i="80"/>
  <c r="I14" i="80"/>
  <c r="I10" i="80"/>
  <c r="I17" i="80"/>
  <c r="I13" i="80"/>
  <c r="I15" i="80"/>
  <c r="I21" i="80"/>
  <c r="I19" i="80"/>
  <c r="I25" i="80"/>
  <c r="I20" i="80"/>
  <c r="I16" i="80"/>
  <c r="I12" i="80"/>
  <c r="I24" i="80"/>
  <c r="I11" i="80"/>
  <c r="K11" i="81"/>
  <c r="K51" i="76"/>
  <c r="K47" i="76"/>
  <c r="K43" i="76"/>
  <c r="K39" i="76"/>
  <c r="K35" i="76"/>
  <c r="K30" i="76"/>
  <c r="K26" i="76"/>
  <c r="K22" i="76"/>
  <c r="K18" i="76"/>
  <c r="K14" i="76"/>
  <c r="L12" i="74"/>
  <c r="K56" i="73"/>
  <c r="K52" i="73"/>
  <c r="K48" i="73"/>
  <c r="K44" i="73"/>
  <c r="K40" i="73"/>
  <c r="K36" i="73"/>
  <c r="K32" i="73"/>
  <c r="K28" i="73"/>
  <c r="K22" i="73"/>
  <c r="K17" i="73"/>
  <c r="K12" i="73"/>
  <c r="M33" i="72"/>
  <c r="M29" i="72"/>
  <c r="M25" i="72"/>
  <c r="M21" i="72"/>
  <c r="M16" i="72"/>
  <c r="M12" i="72"/>
  <c r="K52" i="76"/>
  <c r="K40" i="76"/>
  <c r="K31" i="76"/>
  <c r="K15" i="76"/>
  <c r="K49" i="73"/>
  <c r="K37" i="73"/>
  <c r="K24" i="73"/>
  <c r="K13" i="73"/>
  <c r="M30" i="72"/>
  <c r="M18" i="72"/>
  <c r="K10" i="81"/>
  <c r="K54" i="76"/>
  <c r="K50" i="76"/>
  <c r="K46" i="76"/>
  <c r="K42" i="76"/>
  <c r="K38" i="76"/>
  <c r="K34" i="76"/>
  <c r="K29" i="76"/>
  <c r="K25" i="76"/>
  <c r="K21" i="76"/>
  <c r="K17" i="76"/>
  <c r="K13" i="76"/>
  <c r="L11" i="74"/>
  <c r="K55" i="73"/>
  <c r="K51" i="73"/>
  <c r="K47" i="73"/>
  <c r="K43" i="73"/>
  <c r="K39" i="73"/>
  <c r="K35" i="73"/>
  <c r="K31" i="73"/>
  <c r="K26" i="73"/>
  <c r="K21" i="73"/>
  <c r="K16" i="73"/>
  <c r="K11" i="73"/>
  <c r="M32" i="72"/>
  <c r="M28" i="72"/>
  <c r="M24" i="72"/>
  <c r="M20" i="72"/>
  <c r="M15" i="72"/>
  <c r="M11" i="72"/>
  <c r="K44" i="76"/>
  <c r="K19" i="76"/>
  <c r="L13" i="74"/>
  <c r="K45" i="73"/>
  <c r="K29" i="73"/>
  <c r="M26" i="72"/>
  <c r="M13" i="72"/>
  <c r="K53" i="76"/>
  <c r="K49" i="76"/>
  <c r="K45" i="76"/>
  <c r="K41" i="76"/>
  <c r="K37" i="76"/>
  <c r="K33" i="76"/>
  <c r="K28" i="76"/>
  <c r="K24" i="76"/>
  <c r="K20" i="76"/>
  <c r="K16" i="76"/>
  <c r="K12" i="76"/>
  <c r="K54" i="73"/>
  <c r="K50" i="73"/>
  <c r="K46" i="73"/>
  <c r="K42" i="73"/>
  <c r="K38" i="73"/>
  <c r="K34" i="73"/>
  <c r="K30" i="73"/>
  <c r="K25" i="73"/>
  <c r="K20" i="73"/>
  <c r="K14" i="73"/>
  <c r="M35" i="72"/>
  <c r="M31" i="72"/>
  <c r="M27" i="72"/>
  <c r="M23" i="72"/>
  <c r="M19" i="72"/>
  <c r="M14" i="72"/>
  <c r="K12" i="81"/>
  <c r="K48" i="76"/>
  <c r="K36" i="76"/>
  <c r="K27" i="76"/>
  <c r="K23" i="76"/>
  <c r="K11" i="76"/>
  <c r="K53" i="73"/>
  <c r="K41" i="73"/>
  <c r="K33" i="73"/>
  <c r="K19" i="73"/>
  <c r="M34" i="72"/>
  <c r="M22" i="72"/>
  <c r="S37" i="71"/>
  <c r="S32" i="71"/>
  <c r="S27" i="71"/>
  <c r="S22" i="71"/>
  <c r="S18" i="71"/>
  <c r="S14" i="71"/>
  <c r="P98" i="69"/>
  <c r="P94" i="69"/>
  <c r="P90" i="69"/>
  <c r="P86" i="69"/>
  <c r="P82" i="69"/>
  <c r="P78" i="69"/>
  <c r="P74" i="69"/>
  <c r="P70" i="69"/>
  <c r="P66" i="69"/>
  <c r="P62" i="69"/>
  <c r="P58" i="69"/>
  <c r="P54" i="69"/>
  <c r="P50" i="69"/>
  <c r="P46" i="69"/>
  <c r="P42" i="69"/>
  <c r="P38" i="69"/>
  <c r="P34" i="69"/>
  <c r="P30" i="69"/>
  <c r="P26" i="69"/>
  <c r="P22" i="69"/>
  <c r="P18" i="69"/>
  <c r="P14" i="69"/>
  <c r="Q14" i="68"/>
  <c r="K16" i="67"/>
  <c r="K12" i="67"/>
  <c r="L14" i="65"/>
  <c r="O22" i="64"/>
  <c r="O18" i="64"/>
  <c r="O14" i="64"/>
  <c r="N80" i="63"/>
  <c r="N76" i="63"/>
  <c r="N72" i="63"/>
  <c r="N68" i="63"/>
  <c r="N64" i="63"/>
  <c r="N60" i="63"/>
  <c r="N56" i="63"/>
  <c r="N52" i="63"/>
  <c r="N48" i="63"/>
  <c r="N44" i="63"/>
  <c r="N40" i="63"/>
  <c r="N36" i="63"/>
  <c r="N31" i="63"/>
  <c r="N27" i="63"/>
  <c r="N23" i="63"/>
  <c r="N19" i="63"/>
  <c r="N14" i="63"/>
  <c r="S31" i="71"/>
  <c r="S21" i="71"/>
  <c r="P93" i="69"/>
  <c r="P81" i="69"/>
  <c r="P69" i="69"/>
  <c r="P57" i="69"/>
  <c r="P45" i="69"/>
  <c r="P33" i="69"/>
  <c r="P25" i="69"/>
  <c r="Q13" i="68"/>
  <c r="K11" i="67"/>
  <c r="O17" i="64"/>
  <c r="N71" i="63"/>
  <c r="N59" i="63"/>
  <c r="N47" i="63"/>
  <c r="N34" i="63"/>
  <c r="N30" i="63"/>
  <c r="N22" i="63"/>
  <c r="S39" i="71"/>
  <c r="S34" i="71"/>
  <c r="S29" i="71"/>
  <c r="S25" i="71"/>
  <c r="S20" i="71"/>
  <c r="S16" i="71"/>
  <c r="S12" i="71"/>
  <c r="P100" i="69"/>
  <c r="P96" i="69"/>
  <c r="P92" i="69"/>
  <c r="P88" i="69"/>
  <c r="P84" i="69"/>
  <c r="P80" i="69"/>
  <c r="P76" i="69"/>
  <c r="P72" i="69"/>
  <c r="P68" i="69"/>
  <c r="P64" i="69"/>
  <c r="P60" i="69"/>
  <c r="P56" i="69"/>
  <c r="P52" i="69"/>
  <c r="P48" i="69"/>
  <c r="P44" i="69"/>
  <c r="P40" i="69"/>
  <c r="P36" i="69"/>
  <c r="P32" i="69"/>
  <c r="P28" i="69"/>
  <c r="P24" i="69"/>
  <c r="P20" i="69"/>
  <c r="P16" i="69"/>
  <c r="P12" i="69"/>
  <c r="Q12" i="68"/>
  <c r="K18" i="67"/>
  <c r="K14" i="67"/>
  <c r="L12" i="65"/>
  <c r="O24" i="64"/>
  <c r="O20" i="64"/>
  <c r="O16" i="64"/>
  <c r="O12" i="64"/>
  <c r="N82" i="63"/>
  <c r="N78" i="63"/>
  <c r="N74" i="63"/>
  <c r="N70" i="63"/>
  <c r="N66" i="63"/>
  <c r="N62" i="63"/>
  <c r="N58" i="63"/>
  <c r="N54" i="63"/>
  <c r="N50" i="63"/>
  <c r="N46" i="63"/>
  <c r="N42" i="63"/>
  <c r="N38" i="63"/>
  <c r="N33" i="63"/>
  <c r="N29" i="63"/>
  <c r="N25" i="63"/>
  <c r="N21" i="63"/>
  <c r="N16" i="63"/>
  <c r="N12" i="63"/>
  <c r="S36" i="71"/>
  <c r="S17" i="71"/>
  <c r="P89" i="69"/>
  <c r="P73" i="69"/>
  <c r="P61" i="69"/>
  <c r="P49" i="69"/>
  <c r="P37" i="69"/>
  <c r="P29" i="69"/>
  <c r="P17" i="69"/>
  <c r="K19" i="67"/>
  <c r="L13" i="65"/>
  <c r="O13" i="64"/>
  <c r="N75" i="63"/>
  <c r="N67" i="63"/>
  <c r="N55" i="63"/>
  <c r="N39" i="63"/>
  <c r="N13" i="63"/>
  <c r="S38" i="71"/>
  <c r="S33" i="71"/>
  <c r="S28" i="71"/>
  <c r="S24" i="71"/>
  <c r="S19" i="71"/>
  <c r="S15" i="71"/>
  <c r="S11" i="71"/>
  <c r="P99" i="69"/>
  <c r="P95" i="69"/>
  <c r="P91" i="69"/>
  <c r="P87" i="69"/>
  <c r="P83" i="69"/>
  <c r="P79" i="69"/>
  <c r="P75" i="69"/>
  <c r="P71" i="69"/>
  <c r="P67" i="69"/>
  <c r="P63" i="69"/>
  <c r="P59" i="69"/>
  <c r="P55" i="69"/>
  <c r="P51" i="69"/>
  <c r="P47" i="69"/>
  <c r="P43" i="69"/>
  <c r="P39" i="69"/>
  <c r="P35" i="69"/>
  <c r="P31" i="69"/>
  <c r="P27" i="69"/>
  <c r="P23" i="69"/>
  <c r="P19" i="69"/>
  <c r="P15" i="69"/>
  <c r="P11" i="69"/>
  <c r="Q11" i="68"/>
  <c r="K17" i="67"/>
  <c r="K13" i="67"/>
  <c r="L15" i="65"/>
  <c r="L11" i="65"/>
  <c r="O23" i="64"/>
  <c r="O19" i="64"/>
  <c r="O15" i="64"/>
  <c r="O11" i="64"/>
  <c r="N81" i="63"/>
  <c r="N77" i="63"/>
  <c r="N73" i="63"/>
  <c r="N69" i="63"/>
  <c r="N65" i="63"/>
  <c r="N61" i="63"/>
  <c r="N57" i="63"/>
  <c r="N53" i="63"/>
  <c r="N49" i="63"/>
  <c r="N45" i="63"/>
  <c r="N41" i="63"/>
  <c r="N37" i="63"/>
  <c r="N32" i="63"/>
  <c r="N28" i="63"/>
  <c r="N24" i="63"/>
  <c r="N20" i="63"/>
  <c r="N15" i="63"/>
  <c r="N11" i="63"/>
  <c r="S26" i="71"/>
  <c r="S13" i="71"/>
  <c r="P97" i="69"/>
  <c r="P85" i="69"/>
  <c r="P77" i="69"/>
  <c r="P65" i="69"/>
  <c r="P53" i="69"/>
  <c r="P41" i="69"/>
  <c r="P21" i="69"/>
  <c r="P13" i="69"/>
  <c r="K15" i="67"/>
  <c r="O21" i="64"/>
  <c r="N79" i="63"/>
  <c r="N63" i="63"/>
  <c r="N51" i="63"/>
  <c r="N43" i="63"/>
  <c r="N26" i="63"/>
  <c r="N18" i="63"/>
  <c r="O218" i="62"/>
  <c r="O214" i="62"/>
  <c r="O210" i="62"/>
  <c r="O205" i="62"/>
  <c r="O201" i="62"/>
  <c r="O195" i="62"/>
  <c r="O191" i="62"/>
  <c r="O187" i="62"/>
  <c r="O183" i="62"/>
  <c r="O179" i="62"/>
  <c r="O175" i="62"/>
  <c r="O171" i="62"/>
  <c r="O167" i="62"/>
  <c r="O163" i="62"/>
  <c r="O159" i="62"/>
  <c r="O155" i="62"/>
  <c r="O151" i="62"/>
  <c r="O146" i="62"/>
  <c r="O207" i="62"/>
  <c r="O140" i="62"/>
  <c r="O137" i="62"/>
  <c r="O133" i="62"/>
  <c r="O129" i="62"/>
  <c r="O124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0" i="62"/>
  <c r="O65" i="62"/>
  <c r="O61" i="62"/>
  <c r="O57" i="62"/>
  <c r="O53" i="62"/>
  <c r="O49" i="62"/>
  <c r="O45" i="62"/>
  <c r="O40" i="62"/>
  <c r="O72" i="62"/>
  <c r="O34" i="62"/>
  <c r="O30" i="62"/>
  <c r="O26" i="62"/>
  <c r="O22" i="62"/>
  <c r="O18" i="62"/>
  <c r="O14" i="62"/>
  <c r="O219" i="62"/>
  <c r="O206" i="62"/>
  <c r="O192" i="62"/>
  <c r="O168" i="62"/>
  <c r="O156" i="62"/>
  <c r="O147" i="62"/>
  <c r="O138" i="62"/>
  <c r="O126" i="62"/>
  <c r="O113" i="62"/>
  <c r="O93" i="62"/>
  <c r="O80" i="62"/>
  <c r="O66" i="62"/>
  <c r="O58" i="62"/>
  <c r="O54" i="62"/>
  <c r="O37" i="62"/>
  <c r="O27" i="62"/>
  <c r="O15" i="62"/>
  <c r="O217" i="62"/>
  <c r="O213" i="62"/>
  <c r="O209" i="62"/>
  <c r="O204" i="62"/>
  <c r="O200" i="62"/>
  <c r="O194" i="62"/>
  <c r="O190" i="62"/>
  <c r="O186" i="62"/>
  <c r="O182" i="62"/>
  <c r="O178" i="62"/>
  <c r="O174" i="62"/>
  <c r="O170" i="62"/>
  <c r="O166" i="62"/>
  <c r="O162" i="62"/>
  <c r="O158" i="62"/>
  <c r="O154" i="62"/>
  <c r="O150" i="62"/>
  <c r="O145" i="62"/>
  <c r="O142" i="62"/>
  <c r="O196" i="62"/>
  <c r="O136" i="62"/>
  <c r="O132" i="62"/>
  <c r="O128" i="62"/>
  <c r="O123" i="62"/>
  <c r="O119" i="62"/>
  <c r="O115" i="62"/>
  <c r="O111" i="62"/>
  <c r="O107" i="62"/>
  <c r="O103" i="62"/>
  <c r="O99" i="62"/>
  <c r="O95" i="62"/>
  <c r="O91" i="62"/>
  <c r="O87" i="62"/>
  <c r="O83" i="62"/>
  <c r="O78" i="62"/>
  <c r="O74" i="62"/>
  <c r="O68" i="62"/>
  <c r="O64" i="62"/>
  <c r="O60" i="62"/>
  <c r="O56" i="62"/>
  <c r="O52" i="62"/>
  <c r="O48" i="62"/>
  <c r="O44" i="62"/>
  <c r="O39" i="62"/>
  <c r="O36" i="62"/>
  <c r="O33" i="62"/>
  <c r="O29" i="62"/>
  <c r="O25" i="62"/>
  <c r="O21" i="62"/>
  <c r="O17" i="62"/>
  <c r="O13" i="62"/>
  <c r="O215" i="62"/>
  <c r="O202" i="62"/>
  <c r="O188" i="62"/>
  <c r="O184" i="62"/>
  <c r="O176" i="62"/>
  <c r="O164" i="62"/>
  <c r="O152" i="62"/>
  <c r="O143" i="62"/>
  <c r="O130" i="62"/>
  <c r="O117" i="62"/>
  <c r="O105" i="62"/>
  <c r="O101" i="62"/>
  <c r="O89" i="62"/>
  <c r="O76" i="62"/>
  <c r="O46" i="62"/>
  <c r="O69" i="62"/>
  <c r="O23" i="62"/>
  <c r="O11" i="62"/>
  <c r="O220" i="62"/>
  <c r="O216" i="62"/>
  <c r="O212" i="62"/>
  <c r="O208" i="62"/>
  <c r="O203" i="62"/>
  <c r="O198" i="62"/>
  <c r="O193" i="62"/>
  <c r="O189" i="62"/>
  <c r="O185" i="62"/>
  <c r="O181" i="62"/>
  <c r="O177" i="62"/>
  <c r="O173" i="62"/>
  <c r="O169" i="62"/>
  <c r="O165" i="62"/>
  <c r="O161" i="62"/>
  <c r="O157" i="62"/>
  <c r="O153" i="62"/>
  <c r="O149" i="62"/>
  <c r="O144" i="62"/>
  <c r="O141" i="62"/>
  <c r="O139" i="62"/>
  <c r="O135" i="62"/>
  <c r="O131" i="62"/>
  <c r="O127" i="62"/>
  <c r="O122" i="62"/>
  <c r="O118" i="62"/>
  <c r="O114" i="62"/>
  <c r="O110" i="62"/>
  <c r="O106" i="62"/>
  <c r="O102" i="62"/>
  <c r="O98" i="62"/>
  <c r="O94" i="62"/>
  <c r="O90" i="62"/>
  <c r="O86" i="62"/>
  <c r="O81" i="62"/>
  <c r="O77" i="62"/>
  <c r="O73" i="62"/>
  <c r="O67" i="62"/>
  <c r="O63" i="62"/>
  <c r="O59" i="62"/>
  <c r="O55" i="62"/>
  <c r="O51" i="62"/>
  <c r="O47" i="62"/>
  <c r="O43" i="62"/>
  <c r="O38" i="62"/>
  <c r="O35" i="62"/>
  <c r="O32" i="62"/>
  <c r="O28" i="62"/>
  <c r="O24" i="62"/>
  <c r="O20" i="62"/>
  <c r="O16" i="62"/>
  <c r="O12" i="62"/>
  <c r="O211" i="62"/>
  <c r="O197" i="62"/>
  <c r="O180" i="62"/>
  <c r="O172" i="62"/>
  <c r="O160" i="62"/>
  <c r="O199" i="62"/>
  <c r="O134" i="62"/>
  <c r="O121" i="62"/>
  <c r="O109" i="62"/>
  <c r="O97" i="62"/>
  <c r="O85" i="62"/>
  <c r="O71" i="62"/>
  <c r="O62" i="62"/>
  <c r="O50" i="62"/>
  <c r="O42" i="62"/>
  <c r="O31" i="62"/>
  <c r="O19" i="62"/>
  <c r="U261" i="61"/>
  <c r="U256" i="61"/>
  <c r="U252" i="61"/>
  <c r="U248" i="61"/>
  <c r="U244" i="61"/>
  <c r="U240" i="61"/>
  <c r="U236" i="61"/>
  <c r="U232" i="61"/>
  <c r="U228" i="61"/>
  <c r="U224" i="61"/>
  <c r="U220" i="61"/>
  <c r="U216" i="61"/>
  <c r="U212" i="61"/>
  <c r="U208" i="61"/>
  <c r="U204" i="61"/>
  <c r="U200" i="61"/>
  <c r="U196" i="61"/>
  <c r="U192" i="61"/>
  <c r="U188" i="61"/>
  <c r="U184" i="61"/>
  <c r="U180" i="61"/>
  <c r="U176" i="61"/>
  <c r="U172" i="61"/>
  <c r="U167" i="61"/>
  <c r="U163" i="61"/>
  <c r="U159" i="61"/>
  <c r="U155" i="61"/>
  <c r="U151" i="61"/>
  <c r="U147" i="61"/>
  <c r="U143" i="61"/>
  <c r="U139" i="61"/>
  <c r="U135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25" i="59"/>
  <c r="R21" i="59"/>
  <c r="R17" i="59"/>
  <c r="R13" i="59"/>
  <c r="U262" i="61"/>
  <c r="U245" i="61"/>
  <c r="U237" i="61"/>
  <c r="U225" i="61"/>
  <c r="U213" i="61"/>
  <c r="U201" i="61"/>
  <c r="U193" i="61"/>
  <c r="U181" i="61"/>
  <c r="U168" i="61"/>
  <c r="U156" i="61"/>
  <c r="U144" i="61"/>
  <c r="U132" i="61"/>
  <c r="U120" i="61"/>
  <c r="U108" i="61"/>
  <c r="U100" i="61"/>
  <c r="U88" i="61"/>
  <c r="U76" i="61"/>
  <c r="U64" i="61"/>
  <c r="U260" i="61"/>
  <c r="U255" i="61"/>
  <c r="U251" i="61"/>
  <c r="U247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6" i="61"/>
  <c r="U162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24" i="59"/>
  <c r="R20" i="59"/>
  <c r="R16" i="59"/>
  <c r="R12" i="59"/>
  <c r="U258" i="61"/>
  <c r="U249" i="61"/>
  <c r="U233" i="61"/>
  <c r="U221" i="61"/>
  <c r="U205" i="61"/>
  <c r="U189" i="61"/>
  <c r="U177" i="61"/>
  <c r="U164" i="61"/>
  <c r="U152" i="61"/>
  <c r="U140" i="61"/>
  <c r="U136" i="61"/>
  <c r="U124" i="61"/>
  <c r="U112" i="61"/>
  <c r="U96" i="61"/>
  <c r="U84" i="61"/>
  <c r="U72" i="61"/>
  <c r="U60" i="61"/>
  <c r="U259" i="61"/>
  <c r="U254" i="61"/>
  <c r="U250" i="61"/>
  <c r="U246" i="61"/>
  <c r="U242" i="61"/>
  <c r="U238" i="61"/>
  <c r="U234" i="61"/>
  <c r="U230" i="61"/>
  <c r="U226" i="61"/>
  <c r="U222" i="61"/>
  <c r="U218" i="61"/>
  <c r="U214" i="61"/>
  <c r="U210" i="61"/>
  <c r="U206" i="61"/>
  <c r="U202" i="61"/>
  <c r="U198" i="61"/>
  <c r="U194" i="61"/>
  <c r="U190" i="61"/>
  <c r="U186" i="61"/>
  <c r="U182" i="61"/>
  <c r="U178" i="61"/>
  <c r="U174" i="61"/>
  <c r="U170" i="61"/>
  <c r="U165" i="61"/>
  <c r="U161" i="61"/>
  <c r="U157" i="61"/>
  <c r="U153" i="61"/>
  <c r="U149" i="61"/>
  <c r="U145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23" i="59"/>
  <c r="R19" i="59"/>
  <c r="R15" i="59"/>
  <c r="R11" i="59"/>
  <c r="U253" i="61"/>
  <c r="U241" i="61"/>
  <c r="U229" i="61"/>
  <c r="U217" i="61"/>
  <c r="U209" i="61"/>
  <c r="U197" i="61"/>
  <c r="U185" i="61"/>
  <c r="U173" i="61"/>
  <c r="U160" i="61"/>
  <c r="U148" i="61"/>
  <c r="U128" i="61"/>
  <c r="U116" i="61"/>
  <c r="U104" i="61"/>
  <c r="U92" i="61"/>
  <c r="U80" i="61"/>
  <c r="U68" i="61"/>
  <c r="U56" i="61"/>
  <c r="U48" i="61"/>
  <c r="U32" i="61"/>
  <c r="U16" i="61"/>
  <c r="U28" i="61"/>
  <c r="R22" i="59"/>
  <c r="U36" i="61"/>
  <c r="R14" i="59"/>
  <c r="U44" i="61"/>
  <c r="U12" i="61"/>
  <c r="U20" i="61"/>
  <c r="U40" i="61"/>
  <c r="U24" i="61"/>
  <c r="R18" i="59"/>
  <c r="U52" i="61"/>
  <c r="D35" i="88"/>
  <c r="L49" i="58"/>
  <c r="L44" i="58"/>
  <c r="L40" i="58"/>
  <c r="L36" i="58"/>
  <c r="L31" i="58"/>
  <c r="L27" i="58"/>
  <c r="L23" i="58"/>
  <c r="L18" i="58"/>
  <c r="L14" i="58"/>
  <c r="L10" i="58"/>
  <c r="D42" i="88"/>
  <c r="D31" i="88"/>
  <c r="D22" i="88"/>
  <c r="D17" i="88"/>
  <c r="L48" i="58"/>
  <c r="L43" i="58"/>
  <c r="L39" i="58"/>
  <c r="L35" i="58"/>
  <c r="L30" i="58"/>
  <c r="L22" i="58"/>
  <c r="L17" i="58"/>
  <c r="D21" i="88"/>
  <c r="L46" i="58"/>
  <c r="L42" i="58"/>
  <c r="L38" i="58"/>
  <c r="L33" i="58"/>
  <c r="L29" i="58"/>
  <c r="L25" i="58"/>
  <c r="L21" i="58"/>
  <c r="L16" i="58"/>
  <c r="L12" i="58"/>
  <c r="D37" i="88"/>
  <c r="D26" i="88"/>
  <c r="D19" i="88"/>
  <c r="D15" i="88"/>
  <c r="L45" i="58"/>
  <c r="L32" i="58"/>
  <c r="L28" i="58"/>
  <c r="L19" i="58"/>
  <c r="L11" i="58"/>
  <c r="D24" i="88"/>
  <c r="L26" i="58"/>
  <c r="L13" i="58"/>
  <c r="D38" i="88"/>
  <c r="L50" i="58"/>
  <c r="L41" i="58"/>
  <c r="L37" i="58"/>
  <c r="L24" i="58"/>
  <c r="L15" i="58"/>
  <c r="D33" i="88"/>
  <c r="D18" i="88"/>
  <c r="D13" i="88"/>
  <c r="D29" i="88"/>
  <c r="D16" i="88"/>
  <c r="D11" i="88"/>
  <c r="D12" i="88"/>
  <c r="D28" i="88"/>
  <c r="D27" i="88"/>
  <c r="D23" i="88"/>
  <c r="D10" i="88"/>
</calcChain>
</file>

<file path=xl/comments1.xml><?xml version="1.0" encoding="utf-8"?>
<comments xmlns="http://schemas.openxmlformats.org/spreadsheetml/2006/main">
  <authors>
    <author>גבריאל בלונורוביץ</author>
  </authors>
  <commentList>
    <comment ref="E21" authorId="0">
      <text>
        <r>
          <rPr>
            <b/>
            <sz val="9"/>
            <color indexed="81"/>
            <rFont val="Tahoma"/>
            <family val="2"/>
          </rPr>
          <t>גבריאל בלונורוביץ:</t>
        </r>
        <r>
          <rPr>
            <sz val="9"/>
            <color indexed="81"/>
            <rFont val="Tahoma"/>
            <family val="2"/>
          </rPr>
          <t xml:space="preserve">
ע"פ שמאי 12.17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1">
    <s v="Migdal Hashkaot Neches Boded"/>
    <s v="{[Time].[Hie Time].[Yom].&amp;[20181231]}"/>
    <s v="{[Medida].[Medida].&amp;[2]}"/>
    <s v="{[Keren].[Keren].[All]}"/>
    <s v="{[Cheshbon KM].[Hie Peilut].[Peilut 7].&amp;[Kod_Peilut_L7_106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2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3" si="20">
        <n x="1" s="1"/>
        <n x="18"/>
        <n x="19"/>
      </t>
    </mdx>
    <mdx n="0" f="v">
      <t c="3" si="20">
        <n x="1" s="1"/>
        <n x="21"/>
        <n x="19"/>
      </t>
    </mdx>
    <mdx n="0" f="v">
      <t c="3" si="20">
        <n x="1" s="1"/>
        <n x="22"/>
        <n x="19"/>
      </t>
    </mdx>
    <mdx n="0" f="v">
      <t c="3" si="20">
        <n x="1" s="1"/>
        <n x="23"/>
        <n x="19"/>
      </t>
    </mdx>
    <mdx n="0" f="v">
      <t c="3" si="20">
        <n x="1" s="1"/>
        <n x="24"/>
        <n x="19"/>
      </t>
    </mdx>
    <mdx n="0" f="v">
      <t c="3" si="20">
        <n x="1" s="1"/>
        <n x="25"/>
        <n x="19"/>
      </t>
    </mdx>
    <mdx n="0" f="v">
      <t c="3" si="20">
        <n x="1" s="1"/>
        <n x="26"/>
        <n x="19"/>
      </t>
    </mdx>
    <mdx n="0" f="v">
      <t c="3" si="20">
        <n x="1" s="1"/>
        <n x="27"/>
        <n x="19"/>
      </t>
    </mdx>
    <mdx n="0" f="v">
      <t c="3" si="20">
        <n x="1" s="1"/>
        <n x="28"/>
        <n x="19"/>
      </t>
    </mdx>
    <mdx n="0" f="v">
      <t c="3" si="20">
        <n x="1" s="1"/>
        <n x="29"/>
        <n x="19"/>
      </t>
    </mdx>
    <mdx n="0" f="v">
      <t c="3" si="20">
        <n x="1" s="1"/>
        <n x="30"/>
        <n x="19"/>
      </t>
    </mdx>
  </mdxMetadata>
  <valueMetadata count="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</valueMetadata>
</metadata>
</file>

<file path=xl/sharedStrings.xml><?xml version="1.0" encoding="utf-8"?>
<sst xmlns="http://schemas.openxmlformats.org/spreadsheetml/2006/main" count="7715" uniqueCount="2165">
  <si>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</si>
  <si>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</si>
  <si>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</si>
  <si>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</si>
  <si>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</si>
  <si>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</si>
  <si>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</si>
  <si>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</si>
  <si>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</si>
  <si>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</si>
  <si>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</si>
  <si>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</si>
  <si>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</si>
  <si>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</si>
  <si>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</si>
  <si>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</si>
  <si>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</si>
  <si>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</si>
  <si>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</si>
  <si>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</si>
  <si>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</si>
  <si>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</si>
  <si>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</si>
  <si>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</si>
  <si>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</si>
  <si>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</si>
  <si>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</si>
  <si>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</si>
  <si>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</si>
  <si>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</si>
  <si>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</si>
  <si>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</si>
  <si>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</si>
  <si>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</si>
  <si>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</si>
  <si>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</si>
  <si>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</si>
  <si>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</si>
  <si>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</si>
  <si>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</si>
  <si>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</si>
  <si>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</si>
  <si>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מקרקעין</t>
  </si>
  <si>
    <t>יתרות מזומנים ועו"ש בש"ח</t>
  </si>
  <si>
    <t>יתרות מזומנים ועו"ש נקובים במט"ח</t>
  </si>
  <si>
    <t>פקדונות במט"ח עד שלושה חודשים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</si>
  <si>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</si>
  <si>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</si>
  <si>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</si>
  <si>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</si>
  <si>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</si>
  <si>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</si>
  <si>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</si>
  <si>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</si>
  <si>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</si>
  <si>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</si>
  <si>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</si>
  <si>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</si>
  <si>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</si>
  <si>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</si>
  <si>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</si>
  <si>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</si>
  <si>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</si>
  <si>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</si>
  <si>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</si>
  <si>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</si>
  <si>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</si>
  <si>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</si>
  <si>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</si>
  <si>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</si>
  <si>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</si>
  <si>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</si>
  <si>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</si>
  <si>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</si>
  <si>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</si>
  <si>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</si>
  <si>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</si>
  <si>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</si>
  <si>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</si>
  <si>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</si>
  <si>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</si>
  <si>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</si>
  <si>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</si>
  <si>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</si>
  <si>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</si>
  <si>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</si>
  <si>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</si>
  <si>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</si>
  <si>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</si>
  <si>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</si>
  <si>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</si>
  <si>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</si>
  <si>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</si>
  <si>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</si>
  <si>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</si>
  <si>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</si>
  <si>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</si>
  <si>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</si>
  <si>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</si>
  <si>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</si>
  <si>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</si>
  <si>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</si>
  <si>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</si>
  <si>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</si>
  <si>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</si>
  <si>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</si>
  <si>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</si>
  <si>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</si>
  <si>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</si>
  <si>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</si>
  <si>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</si>
  <si>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</si>
  <si>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</si>
  <si>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</si>
  <si>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</si>
  <si>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</si>
  <si>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</si>
  <si>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</si>
  <si>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</si>
  <si>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</si>
  <si>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</si>
  <si>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</si>
  <si>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</si>
  <si>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</si>
  <si>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</si>
  <si>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</si>
  <si>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</si>
  <si>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</si>
  <si>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</si>
  <si>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</si>
  <si>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</si>
  <si>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</si>
  <si>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</si>
  <si>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</si>
  <si>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</si>
  <si>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</si>
  <si>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</si>
  <si>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</si>
  <si>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</si>
  <si>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</si>
  <si>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</si>
  <si>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</si>
  <si>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</si>
  <si>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</si>
  <si>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</si>
  <si>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</si>
  <si>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</si>
  <si>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</si>
  <si>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</si>
  <si>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</si>
  <si>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</si>
  <si>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</si>
  <si>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</si>
  <si>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</si>
  <si>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</si>
  <si>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</si>
  <si>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</si>
  <si>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</si>
  <si>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</si>
  <si>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</si>
  <si>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</si>
  <si>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</si>
  <si>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</si>
  <si>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</si>
  <si>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</si>
  <si>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</si>
  <si>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</si>
  <si>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</si>
  <si>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</si>
  <si>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</si>
  <si>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</si>
  <si>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</si>
  <si>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</si>
  <si>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</si>
  <si>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</si>
  <si>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</si>
  <si>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</si>
  <si>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</si>
  <si>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</si>
  <si>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</si>
  <si>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</si>
  <si>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</si>
  <si>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</si>
  <si>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</si>
  <si>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</si>
  <si>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</si>
  <si>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</si>
  <si>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</si>
  <si>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</si>
  <si>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</si>
  <si>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</si>
  <si>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</si>
  <si>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</si>
  <si>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</si>
  <si>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</si>
  <si>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</si>
  <si>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</si>
  <si>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</si>
  <si>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</si>
  <si>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</si>
  <si>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</si>
  <si>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</si>
  <si>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</si>
  <si>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</si>
  <si>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</si>
  <si>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</si>
  <si>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</si>
  <si>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</si>
  <si>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</si>
  <si>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</si>
  <si>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</si>
  <si>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</si>
  <si>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</si>
  <si>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</si>
  <si>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</si>
  <si>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</si>
  <si>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</si>
  <si>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</si>
  <si>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</si>
  <si>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</si>
  <si>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</si>
  <si>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</si>
  <si>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</si>
  <si>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</si>
  <si>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</si>
  <si>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</si>
  <si>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</si>
  <si>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</si>
  <si>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</si>
  <si>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</si>
  <si>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</si>
  <si>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</si>
  <si>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</si>
  <si>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</si>
  <si>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</si>
  <si>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</si>
  <si>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</si>
  <si>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</si>
  <si>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</si>
  <si>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</si>
  <si>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</si>
  <si>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</si>
  <si>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</si>
  <si>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</si>
  <si>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</si>
  <si>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</si>
  <si>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</si>
  <si>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</si>
  <si>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</si>
  <si>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</si>
  <si>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</si>
  <si>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</si>
  <si>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</si>
  <si>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</si>
  <si>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</si>
  <si>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</si>
  <si>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</si>
  <si>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</si>
  <si>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</si>
  <si>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</si>
  <si>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</si>
  <si>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</si>
  <si>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</si>
  <si>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</si>
  <si>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</si>
  <si>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 xml:space="preserve">מקפת אישית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</si>
  <si>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</si>
  <si>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</si>
  <si>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</si>
  <si>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</si>
  <si>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</si>
  <si>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</si>
  <si>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</si>
  <si>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</si>
  <si>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</si>
  <si>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</si>
  <si>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</si>
  <si>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</si>
  <si>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</si>
  <si>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</si>
  <si>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</si>
  <si>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</si>
  <si>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</si>
  <si>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</si>
  <si>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</si>
  <si>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</si>
  <si>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</si>
  <si>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</si>
  <si>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</si>
  <si>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</si>
  <si>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</si>
  <si>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</si>
  <si>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</si>
  <si>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</si>
  <si>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</si>
  <si>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</si>
  <si>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</si>
  <si>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</si>
  <si>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</si>
  <si>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</si>
  <si>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</si>
  <si>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</si>
  <si>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</si>
  <si>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</si>
  <si>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</si>
  <si>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</si>
  <si>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</si>
  <si>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</si>
  <si>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</si>
  <si>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</si>
  <si>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</si>
  <si>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</si>
  <si>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</si>
  <si>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</si>
  <si>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</si>
  <si>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</si>
  <si>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</si>
  <si>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</si>
  <si>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</si>
  <si>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</si>
  <si>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</si>
  <si>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</si>
  <si>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</si>
  <si>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</si>
  <si>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</si>
  <si>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</si>
  <si>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</si>
  <si>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</si>
  <si>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</si>
  <si>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</si>
  <si>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</si>
  <si>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</si>
  <si>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</si>
  <si>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</si>
  <si>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</si>
  <si>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</si>
  <si>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</si>
  <si>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</si>
  <si>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</si>
  <si>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</si>
  <si>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</si>
  <si>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</si>
  <si>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</si>
  <si>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</si>
  <si>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</si>
  <si>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</si>
  <si>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</si>
  <si>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</si>
  <si>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</si>
  <si>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</si>
  <si>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</si>
  <si>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</si>
  <si>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</si>
  <si>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</si>
  <si>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</si>
  <si>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</si>
  <si>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</si>
  <si>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</si>
  <si>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</si>
  <si>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</si>
  <si>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</si>
  <si>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</si>
  <si>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</si>
  <si>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</si>
  <si>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</si>
  <si>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</si>
  <si>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</si>
  <si>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</si>
  <si>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</si>
  <si>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</si>
  <si>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</si>
  <si>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</si>
  <si>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</si>
  <si>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</si>
  <si>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</si>
  <si>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</si>
  <si>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</si>
  <si>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</si>
  <si>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</si>
  <si>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</si>
  <si>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</si>
  <si>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</si>
  <si>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</si>
  <si>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</si>
  <si>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</si>
  <si>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</si>
  <si>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</si>
  <si>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</si>
  <si>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</si>
  <si>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</si>
  <si>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</si>
  <si>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</si>
  <si>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</si>
  <si>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</si>
  <si>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</si>
  <si>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</si>
  <si>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</si>
  <si>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</si>
  <si>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</si>
  <si>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</si>
  <si>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</si>
  <si>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</si>
  <si>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</si>
  <si>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</si>
  <si>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</si>
  <si>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</si>
  <si>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</si>
  <si>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</si>
  <si>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</si>
  <si>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</si>
  <si>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</si>
  <si>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</si>
  <si>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</si>
  <si>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</si>
  <si>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</si>
  <si>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</si>
  <si>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</si>
  <si>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</si>
  <si>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</si>
  <si>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</si>
  <si>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</si>
  <si>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</si>
  <si>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</si>
  <si>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</si>
  <si>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</si>
  <si>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</si>
  <si>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</si>
  <si>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</si>
  <si>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</si>
  <si>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</si>
  <si>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</si>
  <si>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</si>
  <si>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</si>
  <si>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</si>
  <si>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</si>
  <si>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</si>
  <si>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</si>
  <si>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</si>
  <si>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</si>
  <si>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</si>
  <si>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</si>
  <si>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</si>
  <si>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</si>
  <si>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</si>
  <si>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</si>
  <si>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</si>
  <si>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</si>
  <si>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</si>
  <si>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</si>
  <si>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</si>
  <si>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</si>
  <si>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</si>
  <si>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</si>
  <si>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</si>
  <si>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</si>
  <si>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</si>
  <si>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</si>
  <si>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</si>
  <si>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</si>
  <si>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</si>
  <si>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</si>
  <si>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</si>
  <si>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</si>
  <si>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</si>
  <si>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</si>
  <si>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</si>
  <si>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</si>
  <si>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</si>
  <si>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</si>
  <si>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</si>
  <si>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</si>
  <si>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</si>
  <si>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</si>
  <si>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</si>
  <si>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</si>
  <si>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בראק אן וי אגח א</t>
  </si>
  <si>
    <t>1122860</t>
  </si>
  <si>
    <t>34250659</t>
  </si>
  <si>
    <t>בראק אן וי אגח ב</t>
  </si>
  <si>
    <t>1128347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</si>
  <si>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</si>
  <si>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</si>
  <si>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</si>
  <si>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</si>
  <si>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</si>
  <si>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</si>
  <si>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</si>
  <si>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</si>
  <si>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</si>
  <si>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</si>
  <si>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</si>
  <si>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</si>
  <si>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</si>
  <si>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</si>
  <si>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</si>
  <si>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</si>
  <si>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</si>
  <si>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</si>
  <si>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</si>
  <si>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</si>
  <si>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</si>
  <si>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</si>
  <si>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</si>
  <si>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</si>
  <si>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</si>
  <si>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</si>
  <si>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</si>
  <si>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</si>
  <si>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</si>
  <si>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</si>
  <si>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</si>
  <si>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</si>
  <si>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</si>
  <si>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</si>
  <si>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</si>
  <si>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</si>
  <si>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</si>
  <si>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</si>
  <si>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</si>
  <si>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</si>
  <si>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</si>
  <si>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</si>
  <si>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</si>
  <si>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</si>
  <si>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</si>
  <si>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</si>
  <si>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</si>
  <si>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</si>
  <si>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</si>
  <si>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</si>
  <si>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</si>
  <si>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</si>
  <si>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</si>
  <si>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</si>
  <si>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</si>
  <si>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</si>
  <si>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</si>
  <si>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</si>
  <si>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</si>
  <si>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</si>
  <si>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</si>
  <si>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</si>
  <si>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</si>
  <si>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</si>
  <si>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</si>
  <si>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</si>
  <si>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</si>
  <si>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</si>
  <si>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</si>
  <si>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</si>
  <si>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</si>
  <si>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</si>
  <si>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</si>
  <si>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</si>
  <si>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</si>
  <si>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</si>
  <si>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</si>
  <si>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</si>
  <si>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</si>
  <si>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</si>
  <si>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</si>
  <si>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</si>
  <si>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</si>
  <si>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</si>
  <si>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</si>
  <si>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</si>
  <si>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</si>
  <si>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</si>
  <si>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</si>
  <si>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</si>
  <si>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</si>
  <si>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</si>
  <si>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</si>
  <si>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</si>
  <si>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</si>
  <si>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</si>
  <si>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</si>
  <si>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</si>
  <si>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</si>
  <si>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</si>
  <si>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</si>
  <si>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</si>
  <si>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</si>
  <si>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</si>
  <si>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</si>
  <si>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</si>
  <si>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</si>
  <si>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</si>
  <si>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</si>
  <si>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</si>
  <si>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</si>
  <si>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</si>
  <si>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</si>
  <si>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</si>
  <si>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</si>
  <si>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</si>
  <si>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</si>
  <si>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</si>
  <si>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</si>
  <si>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</si>
  <si>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</si>
  <si>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</si>
  <si>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</si>
  <si>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</si>
  <si>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</si>
  <si>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</si>
  <si>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</si>
  <si>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</si>
  <si>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</si>
  <si>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</si>
  <si>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</si>
  <si>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</si>
  <si>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</si>
  <si>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</si>
  <si>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</si>
  <si>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</si>
  <si>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</si>
  <si>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</si>
  <si>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</si>
  <si>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</si>
  <si>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</si>
  <si>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</si>
  <si>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</si>
  <si>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</si>
  <si>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</si>
  <si>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</si>
  <si>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</si>
  <si>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</si>
  <si>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</si>
  <si>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</si>
  <si>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</si>
  <si>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</si>
  <si>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</si>
  <si>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</si>
  <si>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</si>
  <si>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</si>
  <si>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</si>
  <si>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</si>
  <si>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</si>
  <si>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</si>
  <si>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</si>
  <si>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</si>
  <si>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</si>
  <si>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</si>
  <si>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</si>
  <si>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</si>
  <si>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</si>
  <si>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</si>
  <si>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</si>
  <si>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</si>
  <si>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</si>
  <si>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</si>
  <si>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</si>
  <si>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</si>
  <si>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</si>
  <si>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</si>
  <si>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</si>
  <si>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</si>
  <si>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</si>
  <si>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</si>
  <si>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</si>
  <si>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</si>
  <si>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</si>
  <si>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</si>
  <si>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</si>
  <si>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</si>
  <si>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</si>
  <si>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</si>
  <si>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</si>
  <si>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D.IL</t>
  </si>
  <si>
    <t>קרדן אןוי אגח ב</t>
  </si>
  <si>
    <t>1113034</t>
  </si>
  <si>
    <t>NV1239114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</si>
  <si>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</si>
  <si>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</si>
  <si>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</si>
  <si>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</si>
  <si>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</si>
  <si>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</si>
  <si>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</si>
  <si>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</si>
  <si>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</si>
  <si>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</si>
  <si>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</si>
  <si>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</si>
  <si>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</si>
  <si>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</si>
  <si>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</si>
  <si>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</si>
  <si>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</si>
  <si>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</si>
  <si>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</si>
  <si>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</si>
  <si>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</si>
  <si>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</si>
  <si>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</si>
  <si>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</si>
  <si>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</si>
  <si>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</si>
  <si>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</si>
  <si>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</si>
  <si>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</si>
  <si>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</si>
  <si>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</si>
  <si>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</si>
  <si>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</si>
  <si>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</si>
  <si>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</si>
  <si>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</si>
  <si>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</si>
  <si>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</si>
  <si>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</si>
  <si>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</si>
  <si>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</si>
  <si>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</si>
  <si>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</si>
  <si>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</si>
  <si>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</si>
  <si>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</si>
  <si>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</si>
  <si>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</si>
  <si>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</si>
  <si>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</si>
  <si>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</si>
  <si>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</si>
  <si>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</si>
  <si>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</si>
  <si>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</si>
  <si>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</si>
  <si>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</si>
  <si>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</si>
  <si>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</si>
  <si>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</si>
  <si>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</si>
  <si>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</si>
  <si>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</si>
  <si>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</si>
  <si>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</si>
  <si>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</si>
  <si>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</si>
  <si>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</si>
  <si>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</si>
  <si>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</si>
  <si>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</si>
  <si>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</si>
  <si>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</si>
  <si>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</si>
  <si>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</si>
  <si>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</si>
  <si>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</si>
  <si>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</si>
  <si>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</si>
  <si>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</si>
  <si>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</si>
  <si>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</si>
  <si>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</si>
  <si>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</si>
  <si>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</si>
  <si>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</si>
  <si>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</si>
  <si>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</si>
  <si>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</si>
  <si>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</si>
  <si>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</si>
  <si>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</si>
  <si>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</si>
  <si>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</si>
  <si>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</si>
  <si>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</si>
  <si>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</si>
  <si>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</si>
  <si>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</si>
  <si>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</si>
  <si>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</si>
  <si>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</si>
  <si>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</si>
  <si>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</si>
  <si>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</si>
  <si>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</si>
  <si>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</si>
  <si>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</si>
  <si>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</si>
  <si>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</si>
  <si>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</si>
  <si>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</si>
  <si>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</si>
  <si>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</si>
  <si>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</si>
  <si>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</si>
  <si>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</si>
  <si>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</si>
  <si>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</si>
  <si>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</si>
  <si>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</si>
  <si>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</si>
  <si>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</si>
  <si>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</si>
  <si>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</si>
  <si>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</si>
  <si>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</si>
  <si>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</si>
  <si>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</si>
  <si>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</si>
  <si>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</si>
  <si>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</si>
  <si>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</si>
  <si>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</si>
  <si>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</si>
  <si>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</si>
  <si>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</si>
  <si>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</si>
  <si>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</si>
  <si>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</si>
  <si>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</si>
  <si>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</si>
  <si>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</si>
  <si>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</si>
  <si>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</si>
  <si>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</si>
  <si>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</si>
  <si>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</si>
  <si>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</si>
  <si>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</si>
  <si>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</si>
  <si>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</si>
  <si>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</si>
  <si>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</si>
  <si>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</si>
  <si>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</si>
  <si>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</si>
  <si>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</si>
  <si>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</si>
  <si>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</si>
  <si>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</si>
  <si>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</si>
  <si>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</si>
  <si>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</si>
  <si>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</si>
  <si>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</si>
  <si>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</si>
  <si>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</si>
  <si>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</si>
  <si>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</si>
  <si>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</si>
  <si>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</si>
  <si>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</si>
  <si>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</si>
  <si>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</si>
  <si>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</si>
  <si>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</si>
  <si>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</si>
  <si>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</si>
  <si>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</si>
  <si>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</si>
  <si>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</si>
  <si>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</si>
  <si>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</si>
  <si>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</si>
  <si>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</si>
  <si>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</si>
  <si>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</si>
  <si>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</si>
  <si>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</si>
  <si>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</si>
  <si>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</si>
  <si>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</si>
  <si>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</si>
  <si>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</si>
  <si>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</si>
  <si>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</si>
  <si>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</si>
  <si>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</si>
  <si>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</si>
  <si>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</si>
  <si>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</si>
  <si>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</si>
  <si>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</si>
  <si>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</si>
  <si>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</si>
  <si>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</si>
  <si>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</si>
  <si>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</si>
  <si>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</si>
  <si>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</si>
  <si>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</si>
  <si>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</si>
  <si>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</si>
  <si>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</si>
  <si>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</si>
  <si>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</si>
  <si>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</si>
  <si>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</si>
  <si>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</si>
  <si>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</si>
  <si>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</si>
  <si>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</si>
  <si>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</si>
  <si>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</si>
  <si>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</si>
  <si>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</si>
  <si>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</si>
  <si>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</si>
  <si>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</si>
  <si>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</si>
  <si>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</si>
  <si>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</si>
  <si>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</si>
  <si>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</si>
  <si>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</si>
  <si>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</si>
  <si>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</si>
  <si>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</si>
  <si>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</si>
  <si>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</si>
  <si>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</si>
  <si>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</si>
  <si>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</si>
  <si>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</si>
  <si>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</si>
  <si>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</si>
  <si>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</si>
  <si>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</si>
  <si>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</si>
  <si>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</si>
  <si>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</si>
  <si>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</si>
  <si>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</si>
  <si>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</si>
  <si>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</si>
  <si>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</si>
  <si>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</si>
  <si>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</si>
  <si>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</si>
  <si>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</si>
  <si>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</si>
  <si>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</si>
  <si>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</si>
  <si>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</si>
  <si>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</si>
  <si>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</si>
  <si>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</si>
  <si>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</si>
  <si>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</si>
  <si>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</si>
  <si>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</si>
  <si>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</si>
  <si>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</si>
  <si>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</si>
  <si>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</si>
  <si>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</si>
  <si>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</si>
  <si>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</si>
  <si>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</si>
  <si>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</si>
  <si>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</si>
  <si>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</si>
  <si>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</si>
  <si>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</si>
  <si>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</si>
  <si>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</si>
  <si>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</si>
  <si>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</si>
  <si>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</si>
  <si>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</si>
  <si>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</si>
  <si>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</si>
  <si>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</si>
  <si>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</si>
  <si>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</si>
  <si>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</si>
  <si>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</si>
  <si>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</si>
  <si>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</si>
  <si>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</si>
  <si>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</si>
  <si>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</si>
  <si>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</si>
  <si>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</si>
  <si>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</si>
  <si>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</si>
  <si>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</si>
  <si>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</si>
  <si>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</si>
  <si>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</si>
  <si>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</si>
  <si>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</si>
  <si>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</si>
  <si>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</si>
  <si>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</si>
  <si>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</si>
  <si>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</si>
  <si>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</si>
  <si>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</si>
  <si>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</si>
  <si>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</si>
  <si>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</si>
  <si>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</si>
  <si>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</si>
  <si>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</si>
  <si>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</si>
  <si>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</si>
  <si>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</si>
  <si>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</si>
  <si>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</si>
  <si>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</si>
  <si>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</si>
  <si>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</si>
  <si>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</si>
  <si>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</si>
  <si>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</si>
  <si>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</si>
  <si>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</si>
  <si>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</si>
  <si>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</si>
  <si>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</si>
  <si>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</si>
  <si>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</si>
  <si>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</si>
  <si>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</si>
  <si>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</si>
  <si>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</si>
  <si>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</si>
  <si>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</si>
  <si>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</si>
  <si>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</si>
  <si>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</si>
  <si>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</si>
  <si>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</si>
  <si>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</si>
  <si>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</si>
  <si>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</si>
  <si>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</si>
  <si>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</si>
  <si>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</si>
  <si>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</si>
  <si>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</si>
  <si>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</si>
  <si>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</si>
  <si>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</si>
  <si>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</si>
  <si>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</si>
  <si>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</si>
  <si>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</si>
  <si>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</si>
  <si>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</si>
  <si>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</si>
  <si>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</si>
  <si>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</si>
  <si>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</si>
  <si>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</si>
  <si>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</si>
  <si>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</si>
  <si>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</si>
  <si>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</si>
  <si>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</si>
  <si>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</si>
  <si>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</si>
  <si>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</si>
  <si>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</si>
  <si>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</si>
  <si>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</si>
  <si>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</si>
  <si>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</si>
  <si>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</si>
  <si>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</si>
  <si>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</si>
  <si>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</si>
  <si>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</si>
  <si>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</si>
  <si>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</si>
  <si>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</si>
  <si>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</si>
  <si>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</si>
  <si>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</si>
  <si>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</si>
  <si>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</si>
  <si>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</si>
  <si>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</si>
  <si>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</si>
  <si>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</si>
  <si>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</si>
  <si>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</si>
  <si>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</si>
  <si>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</si>
  <si>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</si>
  <si>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</si>
  <si>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</si>
  <si>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</si>
  <si>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</si>
  <si>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</si>
  <si>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</si>
  <si>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</si>
  <si>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</si>
  <si>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</si>
  <si>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</si>
  <si>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</si>
  <si>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</si>
  <si>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</si>
  <si>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</si>
  <si>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</si>
  <si>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</si>
  <si>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</si>
  <si>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</si>
  <si>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</si>
  <si>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</si>
  <si>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</si>
  <si>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</si>
  <si>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</si>
  <si>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</si>
  <si>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</si>
  <si>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</si>
  <si>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</si>
  <si>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</si>
  <si>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</si>
  <si>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</si>
  <si>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</si>
  <si>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</si>
  <si>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</si>
  <si>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</si>
  <si>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</si>
  <si>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</si>
  <si>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</si>
  <si>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</si>
  <si>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</si>
  <si>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</si>
  <si>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</si>
  <si>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</si>
  <si>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</si>
  <si>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</si>
  <si>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</si>
  <si>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</si>
  <si>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</si>
  <si>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</si>
  <si>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</t>
  </si>
  <si>
    <t>1096171</t>
  </si>
  <si>
    <t>512866971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</si>
  <si>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</si>
  <si>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</si>
  <si>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</si>
  <si>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</si>
  <si>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</si>
  <si>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</si>
  <si>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</si>
  <si>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</si>
  <si>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</si>
  <si>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</si>
  <si>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</si>
  <si>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</si>
  <si>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</si>
  <si>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</si>
  <si>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</si>
  <si>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</si>
  <si>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</si>
  <si>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</si>
  <si>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</si>
  <si>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</si>
  <si>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</si>
  <si>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</si>
  <si>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</si>
  <si>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</si>
  <si>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</si>
  <si>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</si>
  <si>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</si>
  <si>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</si>
  <si>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</si>
  <si>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</si>
  <si>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</si>
  <si>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</si>
  <si>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</si>
  <si>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</si>
  <si>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</si>
  <si>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</si>
  <si>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</si>
  <si>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</si>
  <si>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</si>
  <si>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</si>
  <si>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</si>
  <si>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</si>
  <si>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</si>
  <si>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</si>
  <si>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</si>
  <si>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</si>
  <si>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</si>
  <si>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</si>
  <si>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</si>
  <si>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</si>
  <si>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</si>
  <si>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</si>
  <si>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</si>
  <si>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</si>
  <si>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</si>
  <si>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</si>
  <si>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</si>
  <si>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</si>
  <si>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</si>
  <si>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</si>
  <si>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</si>
  <si>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</si>
  <si>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</si>
  <si>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</si>
  <si>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</si>
  <si>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</si>
  <si>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</si>
  <si>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</si>
  <si>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</si>
  <si>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</si>
  <si>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</si>
  <si>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</si>
  <si>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</si>
  <si>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</si>
  <si>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</si>
  <si>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</si>
  <si>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</si>
  <si>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</si>
  <si>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</si>
  <si>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</si>
  <si>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</si>
  <si>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</si>
  <si>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</si>
  <si>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</si>
  <si>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</si>
  <si>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</si>
  <si>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</si>
  <si>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</si>
  <si>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</si>
  <si>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</si>
  <si>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</si>
  <si>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</si>
  <si>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</si>
  <si>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</si>
  <si>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</si>
  <si>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</si>
  <si>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</si>
  <si>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</si>
  <si>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</si>
  <si>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</si>
  <si>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</si>
  <si>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</si>
  <si>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</si>
  <si>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</si>
  <si>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</si>
  <si>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</si>
  <si>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</si>
  <si>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</si>
  <si>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</si>
  <si>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</si>
  <si>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</si>
  <si>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</si>
  <si>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</si>
  <si>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</si>
  <si>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</si>
  <si>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</si>
  <si>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</si>
  <si>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</si>
  <si>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</si>
  <si>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</si>
  <si>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</si>
  <si>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</si>
  <si>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</si>
  <si>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</si>
  <si>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</si>
  <si>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</si>
  <si>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</si>
  <si>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</si>
  <si>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</si>
  <si>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</si>
  <si>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</si>
  <si>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</si>
  <si>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</si>
  <si>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</si>
  <si>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</si>
  <si>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</si>
  <si>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</si>
  <si>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</si>
  <si>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</si>
  <si>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</si>
  <si>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</si>
  <si>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</si>
  <si>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</si>
  <si>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</si>
  <si>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</si>
  <si>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</si>
  <si>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</si>
  <si>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</si>
  <si>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</si>
  <si>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</si>
  <si>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</si>
  <si>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</si>
  <si>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</si>
  <si>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</si>
  <si>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</si>
  <si>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</si>
  <si>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</si>
  <si>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</si>
  <si>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</si>
  <si>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</si>
  <si>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</si>
  <si>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</si>
  <si>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</si>
  <si>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</si>
  <si>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</si>
  <si>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</si>
  <si>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</si>
  <si>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</si>
  <si>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</si>
  <si>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</si>
  <si>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</si>
  <si>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</si>
  <si>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</si>
  <si>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</si>
  <si>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</si>
  <si>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</si>
  <si>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</si>
  <si>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</si>
  <si>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</si>
  <si>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</si>
  <si>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</si>
  <si>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</si>
  <si>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</si>
  <si>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</si>
  <si>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</si>
  <si>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</si>
  <si>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</si>
  <si>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</si>
  <si>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</si>
  <si>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</si>
  <si>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</si>
  <si>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</si>
  <si>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</si>
  <si>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</si>
  <si>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</si>
  <si>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</si>
  <si>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</si>
  <si>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</si>
  <si>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</si>
  <si>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</si>
  <si>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</si>
  <si>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</si>
  <si>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</si>
  <si>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</si>
  <si>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</si>
  <si>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</si>
  <si>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</si>
  <si>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</si>
  <si>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</si>
  <si>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</si>
  <si>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</si>
  <si>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</si>
  <si>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</si>
  <si>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</si>
  <si>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</si>
  <si>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</si>
  <si>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</si>
  <si>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</si>
  <si>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</si>
  <si>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</si>
  <si>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</si>
  <si>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</si>
  <si>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</si>
  <si>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</si>
  <si>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</si>
  <si>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</si>
  <si>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</si>
  <si>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</si>
  <si>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</si>
  <si>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</si>
  <si>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</si>
  <si>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</si>
  <si>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</si>
  <si>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</si>
  <si>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</si>
  <si>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</si>
  <si>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</si>
  <si>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</si>
  <si>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</si>
  <si>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</si>
  <si>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</si>
  <si>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</si>
  <si>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</si>
  <si>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</si>
  <si>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</si>
  <si>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</si>
  <si>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</si>
  <si>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</si>
  <si>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</si>
  <si>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</si>
  <si>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</si>
  <si>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</si>
  <si>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</si>
  <si>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</si>
  <si>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</si>
  <si>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</si>
  <si>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</si>
  <si>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</si>
  <si>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</si>
  <si>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</si>
  <si>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</si>
  <si>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</si>
  <si>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</si>
  <si>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</si>
  <si>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</si>
  <si>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</si>
  <si>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</si>
  <si>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</si>
  <si>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</si>
  <si>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</si>
  <si>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</si>
  <si>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</si>
  <si>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</si>
  <si>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</si>
  <si>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</si>
  <si>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</si>
  <si>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</si>
  <si>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</si>
  <si>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</si>
  <si>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</si>
  <si>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</si>
  <si>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</si>
  <si>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</si>
  <si>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</si>
  <si>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</si>
  <si>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</si>
  <si>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</si>
  <si>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</si>
  <si>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</si>
  <si>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</si>
  <si>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</si>
  <si>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</si>
  <si>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</si>
  <si>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</si>
  <si>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</si>
  <si>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</si>
  <si>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</si>
  <si>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</si>
  <si>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</si>
  <si>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</si>
  <si>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</si>
  <si>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</si>
  <si>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</si>
  <si>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</si>
  <si>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</si>
  <si>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</si>
  <si>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</si>
  <si>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</si>
  <si>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</si>
  <si>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</si>
  <si>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</si>
  <si>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</si>
  <si>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</si>
  <si>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</si>
  <si>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</si>
  <si>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</si>
  <si>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</si>
  <si>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</si>
  <si>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</si>
  <si>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</si>
  <si>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</si>
  <si>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</si>
  <si>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</si>
  <si>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</si>
  <si>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</si>
  <si>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</si>
  <si>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</si>
  <si>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</si>
  <si>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</si>
  <si>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</si>
  <si>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</si>
  <si>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</si>
  <si>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</si>
  <si>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</si>
  <si>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</si>
  <si>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</si>
  <si>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</si>
  <si>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</si>
  <si>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</si>
  <si>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</si>
  <si>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</si>
  <si>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</si>
  <si>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</si>
  <si>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</si>
  <si>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</si>
  <si>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</si>
  <si>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</si>
  <si>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</si>
  <si>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RUSSELL 2000</t>
  </si>
  <si>
    <t>US4642876555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</si>
  <si>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</si>
  <si>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</si>
  <si>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</si>
  <si>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</si>
  <si>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</si>
  <si>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</si>
  <si>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</si>
  <si>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</si>
  <si>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</si>
  <si>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</si>
  <si>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</si>
  <si>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</si>
  <si>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</si>
  <si>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</si>
  <si>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</si>
  <si>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</si>
  <si>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</si>
  <si>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</si>
  <si>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</si>
  <si>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</si>
  <si>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</si>
  <si>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</si>
  <si>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</si>
  <si>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</si>
  <si>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</si>
  <si>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</si>
  <si>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</si>
  <si>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</si>
  <si>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</si>
  <si>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</si>
  <si>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</si>
  <si>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</si>
  <si>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</si>
  <si>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</si>
  <si>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</si>
  <si>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</si>
  <si>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</si>
  <si>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</si>
  <si>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</si>
  <si>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</si>
  <si>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</si>
  <si>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</si>
  <si>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AMUNDI IND MSCI EMU IEC</t>
  </si>
  <si>
    <t>LU0389810994</t>
  </si>
  <si>
    <t>BB+</t>
  </si>
  <si>
    <t>S&amp;P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</si>
  <si>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</si>
  <si>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</si>
  <si>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</si>
  <si>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</si>
  <si>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</si>
  <si>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</si>
  <si>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</si>
  <si>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</si>
  <si>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</si>
  <si>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</si>
  <si>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</si>
  <si>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</si>
  <si>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</si>
  <si>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</si>
  <si>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</si>
  <si>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</si>
  <si>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</si>
  <si>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</si>
  <si>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</si>
  <si>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</si>
  <si>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</si>
  <si>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</si>
  <si>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</si>
  <si>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</si>
  <si>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</si>
  <si>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</si>
  <si>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</si>
  <si>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</si>
  <si>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</si>
  <si>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</si>
  <si>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</si>
  <si>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</si>
  <si>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</si>
  <si>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</si>
  <si>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</si>
  <si>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</si>
  <si>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</si>
  <si>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</si>
  <si>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</si>
  <si>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</si>
  <si>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</si>
  <si>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</si>
  <si>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</si>
  <si>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</si>
  <si>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ערד   4.8%   סדרה  8714</t>
  </si>
  <si>
    <t>98715000</t>
  </si>
  <si>
    <t>ערד   4.8%   סדרה  8730</t>
  </si>
  <si>
    <t>8287302</t>
  </si>
  <si>
    <t>ערד   4.8%   סדרה  8733</t>
  </si>
  <si>
    <t>8287336</t>
  </si>
  <si>
    <t>ערד   4.8%   סדרה  8752   2024</t>
  </si>
  <si>
    <t>8287526</t>
  </si>
  <si>
    <t>ערד  8738 % 4.8  2023</t>
  </si>
  <si>
    <t>98732000</t>
  </si>
  <si>
    <t>ערד 2024 סדרה 8761</t>
  </si>
  <si>
    <t>8287617</t>
  </si>
  <si>
    <t>ערד 2025 סדרה 8765</t>
  </si>
  <si>
    <t>8287658</t>
  </si>
  <si>
    <t>ערד 2025 סדרה 8769</t>
  </si>
  <si>
    <t>8287690</t>
  </si>
  <si>
    <t>ערד 2025 סדרה 8771</t>
  </si>
  <si>
    <t>8287716</t>
  </si>
  <si>
    <t>ערד 8704 % 4.8</t>
  </si>
  <si>
    <t>98704000</t>
  </si>
  <si>
    <t>ערד 8786_1/2027</t>
  </si>
  <si>
    <t>71116487</t>
  </si>
  <si>
    <t>ערד 8793</t>
  </si>
  <si>
    <t>ערד 8794</t>
  </si>
  <si>
    <t>71120232</t>
  </si>
  <si>
    <t>ערד 8795</t>
  </si>
  <si>
    <t>71120356</t>
  </si>
  <si>
    <t>ערד 8797</t>
  </si>
  <si>
    <t>98797000</t>
  </si>
  <si>
    <t>ערד 8798</t>
  </si>
  <si>
    <t>98798000</t>
  </si>
  <si>
    <t>ערד 8799</t>
  </si>
  <si>
    <t>98799000</t>
  </si>
  <si>
    <t>ערד 8800</t>
  </si>
  <si>
    <t>98800000</t>
  </si>
  <si>
    <t>ערד 8801</t>
  </si>
  <si>
    <t>71120935</t>
  </si>
  <si>
    <t>ערד 8802</t>
  </si>
  <si>
    <t>ערד 8803</t>
  </si>
  <si>
    <t>71121057</t>
  </si>
  <si>
    <t>ערד 8805</t>
  </si>
  <si>
    <t>ערד 8806</t>
  </si>
  <si>
    <t>ערד 8807</t>
  </si>
  <si>
    <t>3236000</t>
  </si>
  <si>
    <t>ערד 8808</t>
  </si>
  <si>
    <t>3275000</t>
  </si>
  <si>
    <t>ערד 8809</t>
  </si>
  <si>
    <t>3322000</t>
  </si>
  <si>
    <t>ערד 8811</t>
  </si>
  <si>
    <t>98811000</t>
  </si>
  <si>
    <t>ערד 8812</t>
  </si>
  <si>
    <t>98812000</t>
  </si>
  <si>
    <t>ערד 8813</t>
  </si>
  <si>
    <t>98813000</t>
  </si>
  <si>
    <t>ערד 8816</t>
  </si>
  <si>
    <t>98816000</t>
  </si>
  <si>
    <t>ערד 8817</t>
  </si>
  <si>
    <t>98817000</t>
  </si>
  <si>
    <t>ערד 8819</t>
  </si>
  <si>
    <t>98819000</t>
  </si>
  <si>
    <t>ערד 8820</t>
  </si>
  <si>
    <t>98820000</t>
  </si>
  <si>
    <t>ערד 8821</t>
  </si>
  <si>
    <t>98821000</t>
  </si>
  <si>
    <t>ערד 8822</t>
  </si>
  <si>
    <t>9882200</t>
  </si>
  <si>
    <t>ערד 8823</t>
  </si>
  <si>
    <t>9882300</t>
  </si>
  <si>
    <t>ערד 8824</t>
  </si>
  <si>
    <t>9882500</t>
  </si>
  <si>
    <t>ערד 8825</t>
  </si>
  <si>
    <t>9882600</t>
  </si>
  <si>
    <t>ערד 8826</t>
  </si>
  <si>
    <t>9882700</t>
  </si>
  <si>
    <t>ערד 8827</t>
  </si>
  <si>
    <t>9882800</t>
  </si>
  <si>
    <t>ערד 8829</t>
  </si>
  <si>
    <t>9882900</t>
  </si>
  <si>
    <t>ערד 8832</t>
  </si>
  <si>
    <t>8831000</t>
  </si>
  <si>
    <t>ערד 8833</t>
  </si>
  <si>
    <t>8833000</t>
  </si>
  <si>
    <t>ערד 8834</t>
  </si>
  <si>
    <t>8834000</t>
  </si>
  <si>
    <t>ערד 8837</t>
  </si>
  <si>
    <t>8837000</t>
  </si>
  <si>
    <t>ערד 8838</t>
  </si>
  <si>
    <t>8838000</t>
  </si>
  <si>
    <t>ערד 8839</t>
  </si>
  <si>
    <t>8839000</t>
  </si>
  <si>
    <t>ערד 8840</t>
  </si>
  <si>
    <t>8840000</t>
  </si>
  <si>
    <t>ערד 8841</t>
  </si>
  <si>
    <t>8841000</t>
  </si>
  <si>
    <t>ערד 8842</t>
  </si>
  <si>
    <t>8842000</t>
  </si>
  <si>
    <t>ערד 8843</t>
  </si>
  <si>
    <t>8843000</t>
  </si>
  <si>
    <t>ערד 8845</t>
  </si>
  <si>
    <t>8845000</t>
  </si>
  <si>
    <t>ערד 8846</t>
  </si>
  <si>
    <t>8846000</t>
  </si>
  <si>
    <t>ערד 8847</t>
  </si>
  <si>
    <t>8847000</t>
  </si>
  <si>
    <t>ערד 8848</t>
  </si>
  <si>
    <t>8848000</t>
  </si>
  <si>
    <t>ערד 8849</t>
  </si>
  <si>
    <t>8849000</t>
  </si>
  <si>
    <t>ערד 8850</t>
  </si>
  <si>
    <t>8850000</t>
  </si>
  <si>
    <t>ערד 8851</t>
  </si>
  <si>
    <t>8851000</t>
  </si>
  <si>
    <t>ערד 8852</t>
  </si>
  <si>
    <t>8852000</t>
  </si>
  <si>
    <t>ערד 8853</t>
  </si>
  <si>
    <t>8853000</t>
  </si>
  <si>
    <t>ערד 8854</t>
  </si>
  <si>
    <t>8854000</t>
  </si>
  <si>
    <t>ערד 8856</t>
  </si>
  <si>
    <t>88560000</t>
  </si>
  <si>
    <t>ערד 8857</t>
  </si>
  <si>
    <t>88570000</t>
  </si>
  <si>
    <t>ערד 8858</t>
  </si>
  <si>
    <t>88580000</t>
  </si>
  <si>
    <t>ערד 8859</t>
  </si>
  <si>
    <t>88590000</t>
  </si>
  <si>
    <t>ערד 8866</t>
  </si>
  <si>
    <t>88660000</t>
  </si>
  <si>
    <t>ערד סדרה 2024  8758  4.8%</t>
  </si>
  <si>
    <t>8287583</t>
  </si>
  <si>
    <t>ערד סדרה 8743  4.8%  2023</t>
  </si>
  <si>
    <t>8287435</t>
  </si>
  <si>
    <t>ערד סדרה 8755 2024 4.8%</t>
  </si>
  <si>
    <t>8287559</t>
  </si>
  <si>
    <t>ערד סדרה 8756 2024 4.8%</t>
  </si>
  <si>
    <t>8287567</t>
  </si>
  <si>
    <t>ערד סדרה 8757 2024 4.8%</t>
  </si>
  <si>
    <t>8287575</t>
  </si>
  <si>
    <t>ערד סדרה 8762 %4.8 2025</t>
  </si>
  <si>
    <t>8287625</t>
  </si>
  <si>
    <t>ערד סדרה 8763 %4.8 2025</t>
  </si>
  <si>
    <t>8287633</t>
  </si>
  <si>
    <t>ערד סדרה 8764 %4.8 2025</t>
  </si>
  <si>
    <t>8287641</t>
  </si>
  <si>
    <t>ערד סדרה 8768 2025 4.8%</t>
  </si>
  <si>
    <t>8287682</t>
  </si>
  <si>
    <t>ערד סדרה 8770   2025   4.8%</t>
  </si>
  <si>
    <t>8287708</t>
  </si>
  <si>
    <t>ערד סדרה 8772 4.8% 2025</t>
  </si>
  <si>
    <t>8287724</t>
  </si>
  <si>
    <t>ערד סדרה 8773 4.8% 2025</t>
  </si>
  <si>
    <t>8287732</t>
  </si>
  <si>
    <t>ערד סדרה 8774 2026 4.8%</t>
  </si>
  <si>
    <t>8287740</t>
  </si>
  <si>
    <t>ערד סדרה 8776 2026 4.8%</t>
  </si>
  <si>
    <t>8287765</t>
  </si>
  <si>
    <t>ערד סדרה 8778 2026 4.8%</t>
  </si>
  <si>
    <t>8287781</t>
  </si>
  <si>
    <t>ערד סדרה 8781 2026 4.8%</t>
  </si>
  <si>
    <t>8287815</t>
  </si>
  <si>
    <t>ערד סדרה 8784  4.8%  2026</t>
  </si>
  <si>
    <t>8287849</t>
  </si>
  <si>
    <t>ערד סדרה 8787 4.8% 2027</t>
  </si>
  <si>
    <t>8287872</t>
  </si>
  <si>
    <t>ערד סדרה 8788 4.8% 2027</t>
  </si>
  <si>
    <t>71116727</t>
  </si>
  <si>
    <t>ערד סדרה 8789 2027 4.8%</t>
  </si>
  <si>
    <t>ערד סדרה 8810 2029 4.8%</t>
  </si>
  <si>
    <t>71121438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</si>
  <si>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</si>
  <si>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</si>
  <si>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</si>
  <si>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</si>
  <si>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</si>
  <si>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</si>
  <si>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</si>
  <si>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</si>
  <si>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</si>
  <si>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</si>
  <si>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</si>
  <si>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</si>
  <si>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</si>
  <si>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</si>
  <si>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</si>
  <si>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</si>
  <si>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</si>
  <si>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</si>
  <si>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</si>
  <si>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שטרהון נדחה פועלים ג ל.ס 5.75%</t>
  </si>
  <si>
    <t>6620280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</si>
  <si>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</si>
  <si>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</si>
  <si>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</si>
  <si>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</si>
  <si>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</si>
  <si>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</si>
  <si>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</si>
  <si>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</si>
  <si>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</si>
  <si>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</si>
  <si>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</si>
  <si>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</si>
  <si>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</si>
  <si>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</si>
  <si>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</si>
  <si>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</si>
  <si>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</si>
  <si>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</si>
  <si>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</si>
  <si>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</si>
  <si>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אג"ח סדרה ד רצף מוסדיים</t>
  </si>
  <si>
    <t>6510069</t>
  </si>
  <si>
    <t>520015041</t>
  </si>
  <si>
    <t>RUBY PIPELINE 6 04/22</t>
  </si>
  <si>
    <t>BBB-</t>
  </si>
  <si>
    <t>FITCH</t>
  </si>
  <si>
    <t>TRANSED PARTNERS 3.951 09/50 12/37</t>
  </si>
  <si>
    <t>אלון דלק מניה לא סחירה</t>
  </si>
  <si>
    <t>מניה לא סחירה BIG USA*</t>
  </si>
  <si>
    <t>35000</t>
  </si>
  <si>
    <t>514435395</t>
  </si>
  <si>
    <t>צים מניה</t>
  </si>
  <si>
    <t>347283</t>
  </si>
  <si>
    <t>120 Wall Street*</t>
  </si>
  <si>
    <t>330507</t>
  </si>
  <si>
    <t xml:space="preserve"> Michelson Program*</t>
  </si>
  <si>
    <t>180 Livingston equity*</t>
  </si>
  <si>
    <t>45499</t>
  </si>
  <si>
    <t>820 Washington*</t>
  </si>
  <si>
    <t>330506</t>
  </si>
  <si>
    <t>Adgar Invest and Dev Poland</t>
  </si>
  <si>
    <t>BERO CENTER*</t>
  </si>
  <si>
    <t>330500</t>
  </si>
  <si>
    <t>Data Center Atlanta*</t>
  </si>
  <si>
    <t>330509</t>
  </si>
  <si>
    <t>Fenwick*</t>
  </si>
  <si>
    <t>330514</t>
  </si>
  <si>
    <t>MM Texas*</t>
  </si>
  <si>
    <t>386423</t>
  </si>
  <si>
    <t>Project Hush*</t>
  </si>
  <si>
    <t>Sacramento 353*</t>
  </si>
  <si>
    <t>Terraces*</t>
  </si>
  <si>
    <t>Walgreens*</t>
  </si>
  <si>
    <t>330511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</si>
  <si>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</si>
  <si>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</si>
  <si>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</si>
  <si>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</si>
  <si>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</si>
  <si>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MA Movilim Renewable Energies L.P*</t>
  </si>
  <si>
    <t>סה"כ קרנות השקעה בחו"ל</t>
  </si>
  <si>
    <t>Horsley Bridge XII Ventures</t>
  </si>
  <si>
    <t>Strategic Investors Fund VIII LP</t>
  </si>
  <si>
    <t>Portfolio EDGE</t>
  </si>
  <si>
    <t>Waterton Residential P V XIII</t>
  </si>
  <si>
    <t>Apollo Natural Resources Partners II LP</t>
  </si>
  <si>
    <t>Ares PCS LP*</t>
  </si>
  <si>
    <t>co investment Anesthesia</t>
  </si>
  <si>
    <t>CRECH V</t>
  </si>
  <si>
    <t>Crescent MPVIIC LP</t>
  </si>
  <si>
    <t>Dover Street IX LP</t>
  </si>
  <si>
    <t>harbourvest A</t>
  </si>
  <si>
    <t>harbourvest co inv DNLD</t>
  </si>
  <si>
    <t>harbourvest co inv Dwyer</t>
  </si>
  <si>
    <t>Harbourvest co inv perston</t>
  </si>
  <si>
    <t>harbourvest Sec gridiron</t>
  </si>
  <si>
    <t>INCLINE   HARBOURVEST A</t>
  </si>
  <si>
    <t>MediFox harbourvest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</si>
  <si>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</si>
  <si>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</si>
  <si>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</si>
  <si>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</si>
  <si>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</si>
  <si>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</si>
  <si>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</si>
  <si>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</si>
  <si>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</si>
  <si>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</si>
  <si>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</si>
  <si>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</si>
  <si>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</si>
  <si>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WestView IV harbourvest</t>
  </si>
  <si>
    <t>windjammer V har A</t>
  </si>
  <si>
    <t>REDHILL WARRANT</t>
  </si>
  <si>
    <t>52290</t>
  </si>
  <si>
    <t>₪ / מט"ח</t>
  </si>
  <si>
    <t>פורוורד ש"ח-מט"ח</t>
  </si>
  <si>
    <t>10002588</t>
  </si>
  <si>
    <t>10002461</t>
  </si>
  <si>
    <t>10002634</t>
  </si>
  <si>
    <t>10002622</t>
  </si>
  <si>
    <t>10002615</t>
  </si>
  <si>
    <t>10002455</t>
  </si>
  <si>
    <t>10002609</t>
  </si>
  <si>
    <t>10002442</t>
  </si>
  <si>
    <t>10002599</t>
  </si>
  <si>
    <t>10002457</t>
  </si>
  <si>
    <t>10002664</t>
  </si>
  <si>
    <t>10002653</t>
  </si>
  <si>
    <t>10002651</t>
  </si>
  <si>
    <t>10002624</t>
  </si>
  <si>
    <t>10002674</t>
  </si>
  <si>
    <t>10002703</t>
  </si>
  <si>
    <t>10002708</t>
  </si>
  <si>
    <t>10002710</t>
  </si>
  <si>
    <t>פורוורד מט"ח-מט"ח</t>
  </si>
  <si>
    <t>10002671</t>
  </si>
  <si>
    <t>10002676</t>
  </si>
  <si>
    <t>10002620</t>
  </si>
  <si>
    <t>10002685</t>
  </si>
  <si>
    <t>10002659</t>
  </si>
  <si>
    <t>10002654</t>
  </si>
  <si>
    <t>10002681</t>
  </si>
  <si>
    <t>10002694</t>
  </si>
  <si>
    <t>10002661</t>
  </si>
  <si>
    <t>10002666</t>
  </si>
  <si>
    <t>10002617</t>
  </si>
  <si>
    <t>10002626</t>
  </si>
  <si>
    <t>10002638</t>
  </si>
  <si>
    <t>10002683</t>
  </si>
  <si>
    <t>10002696</t>
  </si>
  <si>
    <t>10002642</t>
  </si>
  <si>
    <t>10002692</t>
  </si>
  <si>
    <t>10002688</t>
  </si>
  <si>
    <t>10002657</t>
  </si>
  <si>
    <t>10002699</t>
  </si>
  <si>
    <t>10002705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</si>
  <si>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</si>
  <si>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</si>
  <si>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</si>
  <si>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</si>
  <si>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</si>
  <si>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</si>
  <si>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34112000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</si>
  <si>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</si>
  <si>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</si>
  <si>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</si>
  <si>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</si>
  <si>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</si>
  <si>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</si>
  <si>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</si>
  <si>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יו בנק</t>
  </si>
  <si>
    <t>30026000</t>
  </si>
  <si>
    <t>30212000</t>
  </si>
  <si>
    <t>32012000</t>
  </si>
  <si>
    <t>30312000</t>
  </si>
  <si>
    <t>34010000</t>
  </si>
  <si>
    <t>32010000</t>
  </si>
  <si>
    <t>30210000</t>
  </si>
  <si>
    <t>30310000</t>
  </si>
  <si>
    <t>31710000</t>
  </si>
  <si>
    <t>31110000</t>
  </si>
  <si>
    <t>34020000</t>
  </si>
  <si>
    <t>30311000</t>
  </si>
  <si>
    <t>30326000</t>
  </si>
  <si>
    <t>UBS</t>
  </si>
  <si>
    <t>31091000</t>
  </si>
  <si>
    <t>Aa3</t>
  </si>
  <si>
    <t>MOODY'S</t>
  </si>
  <si>
    <t>31191000</t>
  </si>
  <si>
    <t>30791000</t>
  </si>
  <si>
    <t>31291000</t>
  </si>
  <si>
    <t>32091000</t>
  </si>
  <si>
    <t>30391000</t>
  </si>
  <si>
    <t>30891000</t>
  </si>
  <si>
    <t>31791000</t>
  </si>
  <si>
    <t>32691000</t>
  </si>
  <si>
    <t>30291000</t>
  </si>
  <si>
    <t>מ.בטחון סחיר לאומי</t>
  </si>
  <si>
    <t>75001121</t>
  </si>
  <si>
    <t>דירוג פנימי</t>
  </si>
  <si>
    <t>פק מרווח בטחון לאומי</t>
  </si>
  <si>
    <t>75001127</t>
  </si>
  <si>
    <t>כן</t>
  </si>
  <si>
    <t>90148620</t>
  </si>
  <si>
    <t>90148621</t>
  </si>
  <si>
    <t>90148622</t>
  </si>
  <si>
    <t>90148623</t>
  </si>
  <si>
    <t>90148624</t>
  </si>
  <si>
    <t>90150400</t>
  </si>
  <si>
    <t>90150520</t>
  </si>
  <si>
    <t>לא</t>
  </si>
  <si>
    <t>455531</t>
  </si>
  <si>
    <t>AA</t>
  </si>
  <si>
    <t>14811160</t>
  </si>
  <si>
    <t>14760843</t>
  </si>
  <si>
    <t>11898601</t>
  </si>
  <si>
    <t>11898600</t>
  </si>
  <si>
    <t>11898602</t>
  </si>
  <si>
    <t>472710</t>
  </si>
  <si>
    <t>AA-</t>
  </si>
  <si>
    <t>454099</t>
  </si>
  <si>
    <t>90145563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</si>
  <si>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</si>
  <si>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</si>
  <si>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</si>
  <si>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</si>
  <si>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</si>
  <si>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</si>
  <si>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</si>
  <si>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</si>
  <si>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</si>
  <si>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</si>
  <si>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455954</t>
  </si>
  <si>
    <t>A+</t>
  </si>
  <si>
    <t>90135664</t>
  </si>
  <si>
    <t>90135667</t>
  </si>
  <si>
    <t>90135663</t>
  </si>
  <si>
    <t>90135666</t>
  </si>
  <si>
    <t>90135661</t>
  </si>
  <si>
    <t>507787</t>
  </si>
  <si>
    <t>469285</t>
  </si>
  <si>
    <t>90840002</t>
  </si>
  <si>
    <t>90840004</t>
  </si>
  <si>
    <t>90840006</t>
  </si>
  <si>
    <t>90840008</t>
  </si>
  <si>
    <t>90840010</t>
  </si>
  <si>
    <t>90840000</t>
  </si>
  <si>
    <t>40999</t>
  </si>
  <si>
    <t>14760844</t>
  </si>
  <si>
    <t>90136004</t>
  </si>
  <si>
    <t>90143221</t>
  </si>
  <si>
    <t>90839511</t>
  </si>
  <si>
    <t>90839541</t>
  </si>
  <si>
    <t>90839542</t>
  </si>
  <si>
    <t>90839544</t>
  </si>
  <si>
    <t>90839545</t>
  </si>
  <si>
    <t>90839546</t>
  </si>
  <si>
    <t>90839547</t>
  </si>
  <si>
    <t>90839548</t>
  </si>
  <si>
    <t>90839550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</si>
  <si>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</si>
  <si>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</si>
  <si>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</si>
  <si>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</si>
  <si>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</si>
  <si>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</si>
  <si>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</si>
  <si>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</si>
  <si>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</si>
  <si>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</si>
  <si>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</si>
  <si>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</si>
  <si>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</si>
  <si>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</si>
  <si>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</si>
  <si>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</si>
  <si>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465782</t>
  </si>
  <si>
    <t>467404</t>
  </si>
  <si>
    <t>458870</t>
  </si>
  <si>
    <t>458869</t>
  </si>
  <si>
    <t>91102700</t>
  </si>
  <si>
    <t>A</t>
  </si>
  <si>
    <t>91102701</t>
  </si>
  <si>
    <t>91040003</t>
  </si>
  <si>
    <t>91040005</t>
  </si>
  <si>
    <t>91050024</t>
  </si>
  <si>
    <t>91050025</t>
  </si>
  <si>
    <t>91050026</t>
  </si>
  <si>
    <t>91102799</t>
  </si>
  <si>
    <t>91102798</t>
  </si>
  <si>
    <t>414968</t>
  </si>
  <si>
    <t>90145980</t>
  </si>
  <si>
    <t>487742</t>
  </si>
  <si>
    <t>90240690</t>
  </si>
  <si>
    <t>90240692</t>
  </si>
  <si>
    <t>90240693</t>
  </si>
  <si>
    <t>90240694</t>
  </si>
  <si>
    <t>90240695</t>
  </si>
  <si>
    <t>90240696</t>
  </si>
  <si>
    <t>90240697</t>
  </si>
  <si>
    <t>90240790</t>
  </si>
  <si>
    <t>90240792</t>
  </si>
  <si>
    <t>90240793</t>
  </si>
  <si>
    <t>90240794</t>
  </si>
  <si>
    <t>90240795</t>
  </si>
  <si>
    <t>90240796</t>
  </si>
  <si>
    <t>90240797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</si>
  <si>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</si>
  <si>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</si>
  <si>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</si>
  <si>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</si>
  <si>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</si>
  <si>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</si>
  <si>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</si>
  <si>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</si>
  <si>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</si>
  <si>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90145362</t>
  </si>
  <si>
    <t>90141407</t>
  </si>
  <si>
    <t>90800100</t>
  </si>
  <si>
    <t>D</t>
  </si>
  <si>
    <t>A-</t>
  </si>
  <si>
    <t>487447</t>
  </si>
  <si>
    <t>487557</t>
  </si>
  <si>
    <t>487556</t>
  </si>
  <si>
    <t>474437</t>
  </si>
  <si>
    <t>474436</t>
  </si>
  <si>
    <t>נדלן מקרקעין להשכרה - מגדל צ'מפיון</t>
  </si>
  <si>
    <t>השכרה</t>
  </si>
  <si>
    <t>דרך ששת הימים פינת מבצע קדש, בני ברק</t>
  </si>
  <si>
    <t>נדלן מקרקעין להשכרה - מגדלי הסיבים</t>
  </si>
  <si>
    <t>הסיבים 41, פתח תקווה</t>
  </si>
  <si>
    <t>נדלן מקרקעין להשכרה - סופר פארם בת ים</t>
  </si>
  <si>
    <t>שד העצמאות 67, בת ים</t>
  </si>
  <si>
    <t>נדלן מקרקעין להשכרה - הייטק פארק -רעננה</t>
  </si>
  <si>
    <t>זרחין 13, רעננה</t>
  </si>
  <si>
    <t>נדלן מקרקעין להשכרה - הייטק פארק -רעננה מזרח</t>
  </si>
  <si>
    <t>זרחין 22-24, רעננה</t>
  </si>
  <si>
    <t>נדלן מקרקעין להשכרה - נאות התיכון יפו</t>
  </si>
  <si>
    <t>טולוז ,8 תל אביב</t>
  </si>
  <si>
    <t>נדלן בית קודאק פת-עלות</t>
  </si>
  <si>
    <t>התנופה 7, פתח תקווה</t>
  </si>
  <si>
    <t>נדלן טרמינל פארק אור יהודה</t>
  </si>
  <si>
    <t>אריאל שרון 3, אור יהודה</t>
  </si>
  <si>
    <t>נדלן טרמינל  פארק אור יהודה בניין B</t>
  </si>
  <si>
    <t>נדלן מגדלי הסיבים פת-עלות-לא מניב</t>
  </si>
  <si>
    <t>נדלן פסגות ירושלים</t>
  </si>
  <si>
    <t>מרכז מסחרי, שכונת רוממה, ירושלים</t>
  </si>
  <si>
    <t>קרדן אן.וי אגח ב חש 2/18</t>
  </si>
  <si>
    <t>1143270</t>
  </si>
  <si>
    <t>Citymark Building*</t>
  </si>
  <si>
    <t>Orbimed  II</t>
  </si>
  <si>
    <t>Bluebay SLFI</t>
  </si>
  <si>
    <t>harbourvest ח-ן מנוהל</t>
  </si>
  <si>
    <t>harbourvest DOVER</t>
  </si>
  <si>
    <t>Warburg Pincus China I</t>
  </si>
  <si>
    <t>Permira</t>
  </si>
  <si>
    <t>Crescent mezzanine VII</t>
  </si>
  <si>
    <t>ARES private credit solutions</t>
  </si>
  <si>
    <t>HARBOURVEST co-inv preston</t>
  </si>
  <si>
    <t>waterton</t>
  </si>
  <si>
    <t>Apollo Fund IX</t>
  </si>
  <si>
    <t>Migdal-HarbourVes project Draco</t>
  </si>
  <si>
    <t>Enlight</t>
  </si>
  <si>
    <t>Migdal-HarbourVest Project Saxa</t>
  </si>
  <si>
    <t>HARBOURVEST A AE II</t>
  </si>
  <si>
    <t>סה"כ יתרות התחייבות להשקעה</t>
  </si>
  <si>
    <t>THOMA BRAVO</t>
  </si>
  <si>
    <t>apollo natural pesources partners II</t>
  </si>
  <si>
    <t>SVB</t>
  </si>
  <si>
    <t>incline</t>
  </si>
  <si>
    <t>סה"כ בחו"ל</t>
  </si>
  <si>
    <t>מובטחות משכנתא - גורם 01</t>
  </si>
  <si>
    <t>בבטחונות אחרים - גורם 80</t>
  </si>
  <si>
    <t>בבטחונות אחרים - גורם 7</t>
  </si>
  <si>
    <t>בבטחונות אחרים - גורם 94</t>
  </si>
  <si>
    <t>בבטחונות אחרים - גורם 29</t>
  </si>
  <si>
    <t>בבטחונות אחרים - גורם 111</t>
  </si>
  <si>
    <t>בבטחונות אחרים - גורם 69</t>
  </si>
  <si>
    <t>בבטחונות אחרים - גורם 37</t>
  </si>
  <si>
    <t>בבטחונות אחרים - גורם 35</t>
  </si>
  <si>
    <t>בבטחונות אחרים - גורם 63</t>
  </si>
  <si>
    <t>בבטחונות אחרים - גורם 33</t>
  </si>
  <si>
    <t>בבטחונות אחרים - גורם 89</t>
  </si>
  <si>
    <t>בבטחונות אחרים - גורם 61</t>
  </si>
  <si>
    <t>בבטחונות אחרים-גורם 105</t>
  </si>
  <si>
    <t>בבטחונות אחרים - גורם 62</t>
  </si>
  <si>
    <t>בבטחונות אחרים - גורם 40</t>
  </si>
  <si>
    <t>בבטחונות אחרים - גורם 64</t>
  </si>
  <si>
    <t>בבטחונות אחרים - גורם 81</t>
  </si>
  <si>
    <t>בבטחונות אחרים - גורם 43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</si>
  <si>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</si>
  <si>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</si>
  <si>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</si>
  <si>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</si>
  <si>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אחרים-גורם 38</t>
  </si>
  <si>
    <t>בבטחונות אחרים - גורם 76</t>
  </si>
  <si>
    <t>בבטחונות אחרים - גורם 30</t>
  </si>
  <si>
    <t>בבטחונות אחרים - גורם 47</t>
  </si>
  <si>
    <t>בבטחונות אחרים - גורם 78</t>
  </si>
  <si>
    <t>בבטחונות אחרים - גורם 67</t>
  </si>
  <si>
    <t>בבטחונות אחרים - גורם 104</t>
  </si>
  <si>
    <t>בבטחונות אחרים - גורם 90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</si>
  <si>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</si>
  <si>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</si>
  <si>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</si>
  <si>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</si>
  <si>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84</t>
  </si>
  <si>
    <t>בבטחונות אחרים - גורם 117</t>
  </si>
  <si>
    <t>בבטחונות אחרים - גורם 86</t>
  </si>
  <si>
    <t>בבטחונות אחרים - גורם 79</t>
  </si>
  <si>
    <t>גורם 111</t>
  </si>
  <si>
    <t>גורם 80</t>
  </si>
  <si>
    <t>גורם 98</t>
  </si>
  <si>
    <t>גורם 105</t>
  </si>
  <si>
    <t>גורם 47</t>
  </si>
  <si>
    <t>גורם 67</t>
  </si>
  <si>
    <t>גורם 43</t>
  </si>
  <si>
    <t>גורם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</si>
</sst>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dd/mm/yyyy;@"/>
  </numFmts>
  <fonts count="6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6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</fills>
  <borders count="4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1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34" fillId="0" borderId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9" borderId="0" applyNumberFormat="0" applyBorder="0" applyAlignment="0" applyProtection="0"/>
    <xf numFmtId="0" fontId="36" fillId="11" borderId="0" applyNumberFormat="0" applyBorder="0" applyAlignment="0" applyProtection="0"/>
    <xf numFmtId="0" fontId="36" fillId="13" borderId="0" applyNumberFormat="0" applyBorder="0" applyAlignment="0" applyProtection="0"/>
    <xf numFmtId="0" fontId="36" fillId="15" borderId="0" applyNumberFormat="0" applyBorder="0" applyAlignment="0" applyProtection="0"/>
    <xf numFmtId="0" fontId="36" fillId="17" borderId="0" applyNumberFormat="0" applyBorder="0" applyAlignment="0" applyProtection="0"/>
    <xf numFmtId="0" fontId="36" fillId="19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4" borderId="0" applyNumberFormat="0" applyBorder="0" applyAlignment="0" applyProtection="0"/>
    <xf numFmtId="0" fontId="35" fillId="27" borderId="0" applyNumberFormat="0" applyBorder="0" applyAlignment="0" applyProtection="0"/>
    <xf numFmtId="0" fontId="35" fillId="30" borderId="0" applyNumberFormat="0" applyBorder="0" applyAlignment="0" applyProtection="0"/>
    <xf numFmtId="0" fontId="36" fillId="10" borderId="0" applyNumberFormat="0" applyBorder="0" applyAlignment="0" applyProtection="0"/>
    <xf numFmtId="0" fontId="36" fillId="12" borderId="0" applyNumberFormat="0" applyBorder="0" applyAlignment="0" applyProtection="0"/>
    <xf numFmtId="0" fontId="36" fillId="14" borderId="0" applyNumberFormat="0" applyBorder="0" applyAlignment="0" applyProtection="0"/>
    <xf numFmtId="0" fontId="36" fillId="16" borderId="0" applyNumberFormat="0" applyBorder="0" applyAlignment="0" applyProtection="0"/>
    <xf numFmtId="0" fontId="36" fillId="18" borderId="0" applyNumberFormat="0" applyBorder="0" applyAlignment="0" applyProtection="0"/>
    <xf numFmtId="0" fontId="36" fillId="20" borderId="0" applyNumberFormat="0" applyBorder="0" applyAlignment="0" applyProtection="0"/>
    <xf numFmtId="0" fontId="37" fillId="31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5" fillId="46" borderId="0" applyNumberFormat="0" applyBorder="0" applyAlignment="0" applyProtection="0"/>
    <xf numFmtId="0" fontId="35" fillId="47" borderId="0" applyNumberFormat="0" applyBorder="0" applyAlignment="0" applyProtection="0"/>
    <xf numFmtId="0" fontId="37" fillId="48" borderId="0" applyNumberFormat="0" applyBorder="0" applyAlignment="0" applyProtection="0"/>
    <xf numFmtId="0" fontId="37" fillId="43" borderId="0" applyNumberFormat="0" applyBorder="0" applyAlignment="0" applyProtection="0"/>
    <xf numFmtId="0" fontId="37" fillId="32" borderId="0" applyNumberFormat="0" applyBorder="0" applyAlignment="0" applyProtection="0"/>
    <xf numFmtId="0" fontId="35" fillId="47" borderId="0" applyNumberFormat="0" applyBorder="0" applyAlignment="0" applyProtection="0"/>
    <xf numFmtId="0" fontId="35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33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50" borderId="0" applyNumberFormat="0" applyBorder="0" applyAlignment="0" applyProtection="0"/>
    <xf numFmtId="0" fontId="37" fillId="51" borderId="0" applyNumberFormat="0" applyBorder="0" applyAlignment="0" applyProtection="0"/>
    <xf numFmtId="0" fontId="35" fillId="52" borderId="0" applyNumberFormat="0" applyBorder="0" applyAlignment="0" applyProtection="0"/>
    <xf numFmtId="0" fontId="35" fillId="42" borderId="0" applyNumberFormat="0" applyBorder="0" applyAlignment="0" applyProtection="0"/>
    <xf numFmtId="0" fontId="37" fillId="53" borderId="0" applyNumberFormat="0" applyBorder="0" applyAlignment="0" applyProtection="0"/>
    <xf numFmtId="0" fontId="37" fillId="54" borderId="0" applyNumberFormat="0" applyBorder="0" applyAlignment="0" applyProtection="0"/>
    <xf numFmtId="0" fontId="38" fillId="22" borderId="0" applyNumberFormat="0" applyBorder="0" applyAlignment="0" applyProtection="0"/>
    <xf numFmtId="0" fontId="39" fillId="55" borderId="33" applyNumberFormat="0" applyAlignment="0" applyProtection="0"/>
    <xf numFmtId="0" fontId="40" fillId="56" borderId="34" applyNumberFormat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1" fillId="57" borderId="0" applyNumberFormat="0" applyBorder="0" applyAlignment="0" applyProtection="0"/>
    <xf numFmtId="0" fontId="41" fillId="58" borderId="0" applyNumberFormat="0" applyBorder="0" applyAlignment="0" applyProtection="0"/>
    <xf numFmtId="0" fontId="41" fillId="59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23" borderId="0" applyNumberFormat="0" applyBorder="0" applyAlignment="0" applyProtection="0"/>
    <xf numFmtId="0" fontId="44" fillId="0" borderId="35" applyNumberFormat="0" applyFill="0" applyAlignment="0" applyProtection="0"/>
    <xf numFmtId="0" fontId="45" fillId="0" borderId="36" applyNumberFormat="0" applyFill="0" applyAlignment="0" applyProtection="0"/>
    <xf numFmtId="0" fontId="46" fillId="0" borderId="37" applyNumberFormat="0" applyFill="0" applyAlignment="0" applyProtection="0"/>
    <xf numFmtId="0" fontId="46" fillId="0" borderId="0" applyNumberFormat="0" applyFill="0" applyBorder="0" applyAlignment="0" applyProtection="0"/>
    <xf numFmtId="0" fontId="47" fillId="26" borderId="33" applyNumberFormat="0" applyAlignment="0" applyProtection="0"/>
    <xf numFmtId="0" fontId="48" fillId="0" borderId="38" applyNumberFormat="0" applyFill="0" applyAlignment="0" applyProtection="0"/>
    <xf numFmtId="0" fontId="49" fillId="6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39" applyNumberFormat="0" applyFont="0" applyAlignment="0" applyProtection="0"/>
    <xf numFmtId="0" fontId="50" fillId="55" borderId="40" applyNumberFormat="0" applyAlignment="0" applyProtection="0"/>
    <xf numFmtId="4" fontId="51" fillId="60" borderId="41" applyNumberFormat="0" applyProtection="0">
      <alignment vertical="center"/>
    </xf>
    <xf numFmtId="4" fontId="52" fillId="60" borderId="41" applyNumberFormat="0" applyProtection="0">
      <alignment vertical="center"/>
    </xf>
    <xf numFmtId="4" fontId="51" fillId="60" borderId="41" applyNumberFormat="0" applyProtection="0">
      <alignment horizontal="left" vertical="center" indent="1"/>
    </xf>
    <xf numFmtId="0" fontId="51" fillId="60" borderId="41" applyNumberFormat="0" applyProtection="0">
      <alignment horizontal="left" vertical="top" indent="1"/>
    </xf>
    <xf numFmtId="4" fontId="51" fillId="62" borderId="0" applyNumberFormat="0" applyProtection="0">
      <alignment horizontal="left" vertical="center" indent="1"/>
    </xf>
    <xf numFmtId="4" fontId="53" fillId="22" borderId="41" applyNumberFormat="0" applyProtection="0">
      <alignment horizontal="right" vertical="center"/>
    </xf>
    <xf numFmtId="4" fontId="53" fillId="28" borderId="41" applyNumberFormat="0" applyProtection="0">
      <alignment horizontal="right" vertical="center"/>
    </xf>
    <xf numFmtId="4" fontId="53" fillId="40" borderId="41" applyNumberFormat="0" applyProtection="0">
      <alignment horizontal="right" vertical="center"/>
    </xf>
    <xf numFmtId="4" fontId="53" fillId="30" borderId="41" applyNumberFormat="0" applyProtection="0">
      <alignment horizontal="right" vertical="center"/>
    </xf>
    <xf numFmtId="4" fontId="53" fillId="34" borderId="41" applyNumberFormat="0" applyProtection="0">
      <alignment horizontal="right" vertical="center"/>
    </xf>
    <xf numFmtId="4" fontId="53" fillId="51" borderId="41" applyNumberFormat="0" applyProtection="0">
      <alignment horizontal="right" vertical="center"/>
    </xf>
    <xf numFmtId="4" fontId="53" fillId="45" borderId="41" applyNumberFormat="0" applyProtection="0">
      <alignment horizontal="right" vertical="center"/>
    </xf>
    <xf numFmtId="4" fontId="53" fillId="63" borderId="41" applyNumberFormat="0" applyProtection="0">
      <alignment horizontal="right" vertical="center"/>
    </xf>
    <xf numFmtId="4" fontId="53" fillId="29" borderId="41" applyNumberFormat="0" applyProtection="0">
      <alignment horizontal="right" vertical="center"/>
    </xf>
    <xf numFmtId="4" fontId="51" fillId="64" borderId="42" applyNumberFormat="0" applyProtection="0">
      <alignment horizontal="left" vertical="center" indent="1"/>
    </xf>
    <xf numFmtId="4" fontId="53" fillId="65" borderId="0" applyNumberFormat="0" applyProtection="0">
      <alignment horizontal="left" vertical="center" indent="1"/>
    </xf>
    <xf numFmtId="4" fontId="54" fillId="66" borderId="0" applyNumberFormat="0" applyProtection="0">
      <alignment horizontal="left" vertical="center" indent="1"/>
    </xf>
    <xf numFmtId="4" fontId="53" fillId="62" borderId="41" applyNumberFormat="0" applyProtection="0">
      <alignment horizontal="right" vertical="center"/>
    </xf>
    <xf numFmtId="4" fontId="53" fillId="65" borderId="0" applyNumberFormat="0" applyProtection="0">
      <alignment horizontal="left" vertical="center" indent="1"/>
    </xf>
    <xf numFmtId="4" fontId="53" fillId="62" borderId="0" applyNumberFormat="0" applyProtection="0">
      <alignment horizontal="left" vertical="center" indent="1"/>
    </xf>
    <xf numFmtId="0" fontId="3" fillId="66" borderId="41" applyNumberFormat="0" applyProtection="0">
      <alignment horizontal="left" vertical="center" indent="1"/>
    </xf>
    <xf numFmtId="0" fontId="3" fillId="66" borderId="41" applyNumberFormat="0" applyProtection="0">
      <alignment horizontal="left" vertical="top" indent="1"/>
    </xf>
    <xf numFmtId="0" fontId="3" fillId="62" borderId="41" applyNumberFormat="0" applyProtection="0">
      <alignment horizontal="left" vertical="center" indent="1"/>
    </xf>
    <xf numFmtId="0" fontId="3" fillId="62" borderId="41" applyNumberFormat="0" applyProtection="0">
      <alignment horizontal="left" vertical="top" indent="1"/>
    </xf>
    <xf numFmtId="0" fontId="3" fillId="27" borderId="41" applyNumberFormat="0" applyProtection="0">
      <alignment horizontal="left" vertical="center" indent="1"/>
    </xf>
    <xf numFmtId="0" fontId="3" fillId="27" borderId="41" applyNumberFormat="0" applyProtection="0">
      <alignment horizontal="left" vertical="top" indent="1"/>
    </xf>
    <xf numFmtId="0" fontId="3" fillId="65" borderId="41" applyNumberFormat="0" applyProtection="0">
      <alignment horizontal="left" vertical="center" indent="1"/>
    </xf>
    <xf numFmtId="0" fontId="3" fillId="65" borderId="41" applyNumberFormat="0" applyProtection="0">
      <alignment horizontal="left" vertical="top" indent="1"/>
    </xf>
    <xf numFmtId="0" fontId="3" fillId="67" borderId="43" applyNumberFormat="0">
      <protection locked="0"/>
    </xf>
    <xf numFmtId="4" fontId="53" fillId="61" borderId="41" applyNumberFormat="0" applyProtection="0">
      <alignment vertical="center"/>
    </xf>
    <xf numFmtId="4" fontId="55" fillId="61" borderId="41" applyNumberFormat="0" applyProtection="0">
      <alignment vertical="center"/>
    </xf>
    <xf numFmtId="4" fontId="53" fillId="61" borderId="41" applyNumberFormat="0" applyProtection="0">
      <alignment horizontal="left" vertical="center" indent="1"/>
    </xf>
    <xf numFmtId="0" fontId="53" fillId="61" borderId="41" applyNumberFormat="0" applyProtection="0">
      <alignment horizontal="left" vertical="top" indent="1"/>
    </xf>
    <xf numFmtId="4" fontId="53" fillId="65" borderId="41" applyNumberFormat="0" applyProtection="0">
      <alignment horizontal="right" vertical="center"/>
    </xf>
    <xf numFmtId="4" fontId="55" fillId="65" borderId="41" applyNumberFormat="0" applyProtection="0">
      <alignment horizontal="right" vertical="center"/>
    </xf>
    <xf numFmtId="4" fontId="53" fillId="62" borderId="41" applyNumberFormat="0" applyProtection="0">
      <alignment horizontal="left" vertical="center" indent="1"/>
    </xf>
    <xf numFmtId="0" fontId="53" fillId="62" borderId="41" applyNumberFormat="0" applyProtection="0">
      <alignment horizontal="left" vertical="top" indent="1"/>
    </xf>
    <xf numFmtId="4" fontId="56" fillId="68" borderId="0" applyNumberFormat="0" applyProtection="0">
      <alignment horizontal="left" vertical="center" indent="1"/>
    </xf>
    <xf numFmtId="4" fontId="57" fillId="65" borderId="41" applyNumberFormat="0" applyProtection="0">
      <alignment horizontal="right"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6" fillId="8" borderId="32" applyNumberFormat="0" applyFont="0" applyAlignment="0" applyProtection="0"/>
    <xf numFmtId="0" fontId="36" fillId="8" borderId="32" applyNumberFormat="0" applyFont="0" applyAlignment="0" applyProtection="0"/>
    <xf numFmtId="0" fontId="3" fillId="0" borderId="0"/>
    <xf numFmtId="0" fontId="3" fillId="0" borderId="0"/>
  </cellStyleXfs>
  <cellXfs count="177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30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28" xfId="0" applyFont="1" applyFill="1" applyBorder="1" applyAlignment="1">
      <alignment horizontal="right"/>
    </xf>
    <xf numFmtId="0" fontId="30" fillId="0" borderId="28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4" fontId="30" fillId="0" borderId="28" xfId="0" applyNumberFormat="1" applyFont="1" applyFill="1" applyBorder="1" applyAlignment="1">
      <alignment horizontal="right"/>
    </xf>
    <xf numFmtId="167" fontId="30" fillId="0" borderId="28" xfId="0" applyNumberFormat="1" applyFont="1" applyFill="1" applyBorder="1" applyAlignment="1">
      <alignment horizontal="right"/>
    </xf>
    <xf numFmtId="2" fontId="30" fillId="0" borderId="28" xfId="0" applyNumberFormat="1" applyFont="1" applyFill="1" applyBorder="1" applyAlignment="1">
      <alignment horizontal="right"/>
    </xf>
    <xf numFmtId="10" fontId="30" fillId="0" borderId="28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168" fontId="29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0" fontId="30" fillId="0" borderId="29" xfId="0" applyFont="1" applyFill="1" applyBorder="1" applyAlignment="1">
      <alignment horizontal="right"/>
    </xf>
    <xf numFmtId="0" fontId="30" fillId="0" borderId="30" xfId="0" applyFont="1" applyFill="1" applyBorder="1" applyAlignment="1">
      <alignment horizontal="right" indent="1"/>
    </xf>
    <xf numFmtId="0" fontId="30" fillId="0" borderId="30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3"/>
    </xf>
    <xf numFmtId="0" fontId="29" fillId="0" borderId="30" xfId="0" applyFont="1" applyFill="1" applyBorder="1" applyAlignment="1">
      <alignment horizontal="right" indent="2"/>
    </xf>
    <xf numFmtId="0" fontId="8" fillId="0" borderId="0" xfId="0" applyFont="1" applyAlignment="1">
      <alignment horizontal="right"/>
    </xf>
    <xf numFmtId="164" fontId="7" fillId="0" borderId="31" xfId="13" applyFont="1" applyBorder="1" applyAlignment="1">
      <alignment horizontal="right"/>
    </xf>
    <xf numFmtId="10" fontId="7" fillId="0" borderId="31" xfId="14" applyNumberFormat="1" applyFont="1" applyBorder="1" applyAlignment="1">
      <alignment horizontal="center"/>
    </xf>
    <xf numFmtId="2" fontId="7" fillId="0" borderId="31" xfId="7" applyNumberFormat="1" applyFont="1" applyBorder="1" applyAlignment="1">
      <alignment horizontal="right"/>
    </xf>
    <xf numFmtId="169" fontId="7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167" fontId="31" fillId="0" borderId="0" xfId="0" applyNumberFormat="1" applyFont="1" applyFill="1" applyBorder="1" applyAlignment="1">
      <alignment horizontal="right"/>
    </xf>
    <xf numFmtId="164" fontId="31" fillId="0" borderId="0" xfId="0" applyNumberFormat="1" applyFont="1" applyFill="1" applyBorder="1" applyAlignment="1">
      <alignment horizontal="right"/>
    </xf>
    <xf numFmtId="0" fontId="2" fillId="0" borderId="0" xfId="15" applyAlignment="1">
      <alignment horizontal="left"/>
    </xf>
    <xf numFmtId="164" fontId="2" fillId="0" borderId="0" xfId="15" applyNumberFormat="1" applyAlignment="1">
      <alignment horizontal="right"/>
    </xf>
    <xf numFmtId="14" fontId="2" fillId="0" borderId="0" xfId="15" applyNumberFormat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4" fontId="7" fillId="0" borderId="31" xfId="13" applyFont="1" applyFill="1" applyBorder="1" applyAlignment="1">
      <alignment horizontal="right"/>
    </xf>
    <xf numFmtId="0" fontId="6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4" fontId="5" fillId="0" borderId="0" xfId="13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164" fontId="29" fillId="0" borderId="0" xfId="13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 readingOrder="2"/>
    </xf>
    <xf numFmtId="170" fontId="1" fillId="0" borderId="0" xfId="18" applyNumberFormat="1" applyFill="1"/>
    <xf numFmtId="10" fontId="34" fillId="0" borderId="0" xfId="19" applyNumberFormat="1" applyFont="1" applyFill="1" applyBorder="1"/>
    <xf numFmtId="10" fontId="34" fillId="0" borderId="0" xfId="20" applyNumberFormat="1" applyFill="1" applyBorder="1"/>
    <xf numFmtId="10" fontId="31" fillId="0" borderId="0" xfId="14" applyNumberFormat="1" applyFont="1" applyFill="1" applyBorder="1" applyAlignment="1">
      <alignment horizontal="right"/>
    </xf>
    <xf numFmtId="10" fontId="29" fillId="0" borderId="0" xfId="14" applyNumberFormat="1" applyFont="1" applyFill="1" applyBorder="1" applyAlignment="1">
      <alignment horizontal="right"/>
    </xf>
    <xf numFmtId="0" fontId="2" fillId="0" borderId="0" xfId="15" applyFill="1" applyAlignment="1">
      <alignment horizontal="left"/>
    </xf>
    <xf numFmtId="164" fontId="2" fillId="0" borderId="0" xfId="15" applyNumberForma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Fill="1" applyAlignment="1">
      <alignment horizontal="right" readingOrder="2"/>
    </xf>
    <xf numFmtId="4" fontId="6" fillId="0" borderId="0" xfId="0" applyNumberFormat="1" applyFont="1" applyFill="1" applyAlignment="1">
      <alignment horizontal="center"/>
    </xf>
    <xf numFmtId="0" fontId="29" fillId="0" borderId="0" xfId="149" applyFont="1" applyFill="1" applyBorder="1" applyAlignment="1">
      <alignment horizontal="right" indent="3"/>
    </xf>
    <xf numFmtId="0" fontId="29" fillId="0" borderId="0" xfId="150" applyFont="1" applyFill="1" applyBorder="1" applyAlignment="1">
      <alignment horizontal="right" indent="3"/>
    </xf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  <xf numFmtId="0" fontId="7" fillId="0" borderId="0" xfId="0" applyFont="1" applyFill="1" applyAlignment="1">
      <alignment horizontal="right" readingOrder="2"/>
    </xf>
  </cellXfs>
  <cellStyles count="151">
    <cellStyle name="20% - Accent1" xfId="21"/>
    <cellStyle name="20% - Accent2" xfId="22"/>
    <cellStyle name="20% - Accent3" xfId="23"/>
    <cellStyle name="20% - Accent4" xfId="24"/>
    <cellStyle name="20% - Accent5" xfId="25"/>
    <cellStyle name="20% - Accent6" xfId="26"/>
    <cellStyle name="20% - הדגשה1 2" xfId="27"/>
    <cellStyle name="20% - הדגשה2 2" xfId="28"/>
    <cellStyle name="20% - הדגשה3 2" xfId="29"/>
    <cellStyle name="20% - הדגשה4 2" xfId="30"/>
    <cellStyle name="20% - הדגשה5 2" xfId="31"/>
    <cellStyle name="20% - הדגשה6 2" xfId="32"/>
    <cellStyle name="40% - Accent1" xfId="33"/>
    <cellStyle name="40% - Accent2" xfId="34"/>
    <cellStyle name="40% - Accent3" xfId="35"/>
    <cellStyle name="40% - Accent4" xfId="36"/>
    <cellStyle name="40% - Accent5" xfId="37"/>
    <cellStyle name="40% - Accent6" xfId="38"/>
    <cellStyle name="40% - הדגשה1 2" xfId="39"/>
    <cellStyle name="40% - הדגשה2 2" xfId="40"/>
    <cellStyle name="40% - הדגשה3 2" xfId="41"/>
    <cellStyle name="40% - הדגשה4 2" xfId="42"/>
    <cellStyle name="40% - הדגשה5 2" xfId="43"/>
    <cellStyle name="40% - הדגשה6 2" xfId="44"/>
    <cellStyle name="60% - Accent1" xfId="45"/>
    <cellStyle name="60% - Accent2" xfId="46"/>
    <cellStyle name="60% - Accent3" xfId="47"/>
    <cellStyle name="60% - Accent4" xfId="48"/>
    <cellStyle name="60% - Accent5" xfId="49"/>
    <cellStyle name="60% - Accent6" xfId="50"/>
    <cellStyle name="Accent1" xfId="51"/>
    <cellStyle name="Accent1 - 20%" xfId="52"/>
    <cellStyle name="Accent1 - 40%" xfId="53"/>
    <cellStyle name="Accent1 - 60%" xfId="54"/>
    <cellStyle name="Accent1_30 6 11 (3)" xfId="55"/>
    <cellStyle name="Accent2" xfId="56"/>
    <cellStyle name="Accent2 - 20%" xfId="57"/>
    <cellStyle name="Accent2 - 40%" xfId="58"/>
    <cellStyle name="Accent2 - 60%" xfId="59"/>
    <cellStyle name="Accent2_30 6 11 (3)" xfId="60"/>
    <cellStyle name="Accent3" xfId="61"/>
    <cellStyle name="Accent3 - 20%" xfId="62"/>
    <cellStyle name="Accent3 - 40%" xfId="63"/>
    <cellStyle name="Accent3 - 60%" xfId="64"/>
    <cellStyle name="Accent3_30 6 11 (3)" xfId="65"/>
    <cellStyle name="Accent4" xfId="66"/>
    <cellStyle name="Accent4 - 20%" xfId="67"/>
    <cellStyle name="Accent4 - 40%" xfId="68"/>
    <cellStyle name="Accent4 - 60%" xfId="69"/>
    <cellStyle name="Accent4_30 6 11 (3)" xfId="70"/>
    <cellStyle name="Accent5" xfId="71"/>
    <cellStyle name="Accent5 - 20%" xfId="72"/>
    <cellStyle name="Accent5 - 40%" xfId="73"/>
    <cellStyle name="Accent5 - 60%" xfId="74"/>
    <cellStyle name="Accent5_30 6 11 (3)" xfId="75"/>
    <cellStyle name="Accent6" xfId="76"/>
    <cellStyle name="Accent6 - 20%" xfId="77"/>
    <cellStyle name="Accent6 - 40%" xfId="78"/>
    <cellStyle name="Accent6 - 60%" xfId="79"/>
    <cellStyle name="Accent6_30 6 11 (3)" xfId="80"/>
    <cellStyle name="Bad" xfId="81"/>
    <cellStyle name="Calculation" xfId="82"/>
    <cellStyle name="Check Cell" xfId="83"/>
    <cellStyle name="Comma" xfId="13" builtinId="3"/>
    <cellStyle name="Comma 2" xfId="1"/>
    <cellStyle name="Comma 3" xfId="84"/>
    <cellStyle name="Comma 5" xfId="85"/>
    <cellStyle name="Currency [0] _1" xfId="2"/>
    <cellStyle name="Emphasis 1" xfId="86"/>
    <cellStyle name="Emphasis 2" xfId="87"/>
    <cellStyle name="Emphasis 3" xfId="88"/>
    <cellStyle name="Explanatory Text" xfId="89"/>
    <cellStyle name="Good" xfId="90"/>
    <cellStyle name="Heading 1" xfId="91"/>
    <cellStyle name="Heading 2" xfId="92"/>
    <cellStyle name="Heading 3" xfId="93"/>
    <cellStyle name="Heading 4" xfId="94"/>
    <cellStyle name="Hyperlink 2" xfId="3"/>
    <cellStyle name="Input" xfId="95"/>
    <cellStyle name="Linked Cell" xfId="96"/>
    <cellStyle name="Neutral" xfId="97"/>
    <cellStyle name="Normal" xfId="0" builtinId="0"/>
    <cellStyle name="Normal 10 2" xfId="18"/>
    <cellStyle name="Normal 11" xfId="4"/>
    <cellStyle name="Normal 15" xfId="16"/>
    <cellStyle name="Normal 15 2 2 2" xfId="149"/>
    <cellStyle name="Normal 16" xfId="17"/>
    <cellStyle name="Normal 16 2" xfId="150"/>
    <cellStyle name="Normal 2" xfId="5"/>
    <cellStyle name="Normal 2 2" xfId="98"/>
    <cellStyle name="Normal 2 2 2" xfId="99"/>
    <cellStyle name="Normal 2 2_גולמי" xfId="100"/>
    <cellStyle name="Normal 2 4" xfId="101"/>
    <cellStyle name="Normal 2_IPM באר טוביה" xfId="102"/>
    <cellStyle name="Normal 23" xfId="20"/>
    <cellStyle name="Normal 3" xfId="6"/>
    <cellStyle name="Normal 4" xfId="12"/>
    <cellStyle name="Normal_2007-16618" xfId="7"/>
    <cellStyle name="Normal_יתרת התחייבות להשקעה" xfId="15"/>
    <cellStyle name="Note" xfId="103"/>
    <cellStyle name="Output" xfId="104"/>
    <cellStyle name="Percent" xfId="14" builtinId="5"/>
    <cellStyle name="Percent 2" xfId="8"/>
    <cellStyle name="Percent 3" xfId="19"/>
    <cellStyle name="SAPBEXaggData" xfId="105"/>
    <cellStyle name="SAPBEXaggDataEmph" xfId="106"/>
    <cellStyle name="SAPBEXaggItem" xfId="107"/>
    <cellStyle name="SAPBEXaggItemX" xfId="108"/>
    <cellStyle name="SAPBEXchaText" xfId="109"/>
    <cellStyle name="SAPBEXexcBad7" xfId="110"/>
    <cellStyle name="SAPBEXexcBad8" xfId="111"/>
    <cellStyle name="SAPBEXexcBad9" xfId="112"/>
    <cellStyle name="SAPBEXexcCritical4" xfId="113"/>
    <cellStyle name="SAPBEXexcCritical5" xfId="114"/>
    <cellStyle name="SAPBEXexcCritical6" xfId="115"/>
    <cellStyle name="SAPBEXexcGood1" xfId="116"/>
    <cellStyle name="SAPBEXexcGood2" xfId="117"/>
    <cellStyle name="SAPBEXexcGood3" xfId="118"/>
    <cellStyle name="SAPBEXfilterDrill" xfId="119"/>
    <cellStyle name="SAPBEXfilterItem" xfId="120"/>
    <cellStyle name="SAPBEXfilterText" xfId="121"/>
    <cellStyle name="SAPBEXformats" xfId="122"/>
    <cellStyle name="SAPBEXheaderItem" xfId="123"/>
    <cellStyle name="SAPBEXheaderText" xfId="124"/>
    <cellStyle name="SAPBEXHLevel0" xfId="125"/>
    <cellStyle name="SAPBEXHLevel0X" xfId="126"/>
    <cellStyle name="SAPBEXHLevel1" xfId="127"/>
    <cellStyle name="SAPBEXHLevel1X" xfId="128"/>
    <cellStyle name="SAPBEXHLevel2" xfId="129"/>
    <cellStyle name="SAPBEXHLevel2X" xfId="130"/>
    <cellStyle name="SAPBEXHLevel3" xfId="131"/>
    <cellStyle name="SAPBEXHLevel3X" xfId="132"/>
    <cellStyle name="SAPBEXinputData" xfId="133"/>
    <cellStyle name="SAPBEXresData" xfId="134"/>
    <cellStyle name="SAPBEXresDataEmph" xfId="135"/>
    <cellStyle name="SAPBEXresItem" xfId="136"/>
    <cellStyle name="SAPBEXresItemX" xfId="137"/>
    <cellStyle name="SAPBEXstdData" xfId="138"/>
    <cellStyle name="SAPBEXstdDataEmph" xfId="139"/>
    <cellStyle name="SAPBEXstdItem" xfId="140"/>
    <cellStyle name="SAPBEXstdItemX" xfId="141"/>
    <cellStyle name="SAPBEXtitle" xfId="142"/>
    <cellStyle name="SAPBEXundefined" xfId="143"/>
    <cellStyle name="Sheet Title" xfId="144"/>
    <cellStyle name="Text" xfId="9"/>
    <cellStyle name="Title" xfId="145"/>
    <cellStyle name="Total" xfId="10"/>
    <cellStyle name="Warning Text" xfId="146"/>
    <cellStyle name="היפר-קישור" xfId="11" builtinId="8"/>
    <cellStyle name="הערה 2" xfId="147"/>
    <cellStyle name="הערה 3" xfId="148"/>
  </cellStyles>
  <dxfs count="15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dal-group.co.il\dfs$\cockpithome\olak.MIGDAL_NTDOM\WINDOWS\512237744_p2207_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Sheet1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3506887.411466429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188</v>
      </c>
      <c r="C1" s="78" t="s" vm="1">
        <v>263</v>
      </c>
    </row>
    <row r="2" spans="1:23">
      <c r="B2" s="57" t="s">
        <v>187</v>
      </c>
      <c r="C2" s="78" t="s">
        <v>264</v>
      </c>
    </row>
    <row r="3" spans="1:23">
      <c r="B3" s="57" t="s">
        <v>189</v>
      </c>
      <c r="C3" s="78" t="s">
        <v>265</v>
      </c>
    </row>
    <row r="4" spans="1:23">
      <c r="B4" s="57" t="s">
        <v>190</v>
      </c>
      <c r="C4" s="78">
        <v>2207</v>
      </c>
    </row>
    <row r="6" spans="1:23" ht="26.25" customHeight="1">
      <c r="B6" s="159" t="s">
        <v>204</v>
      </c>
      <c r="C6" s="160"/>
      <c r="D6" s="161"/>
    </row>
    <row r="7" spans="1:23" s="10" customFormat="1">
      <c r="B7" s="23"/>
      <c r="C7" s="24" t="s">
        <v>121</v>
      </c>
      <c r="D7" s="25" t="s">
        <v>119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250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203</v>
      </c>
      <c r="C10" s="114">
        <f>C11+C12+C23+C33+C35+C37</f>
        <v>3506939.5065004658</v>
      </c>
      <c r="D10" s="115">
        <f>C10/$C$42</f>
        <v>1</v>
      </c>
    </row>
    <row r="11" spans="1:23">
      <c r="A11" s="45" t="s">
        <v>152</v>
      </c>
      <c r="B11" s="29" t="s">
        <v>205</v>
      </c>
      <c r="C11" s="114">
        <f>מזומנים!J10</f>
        <v>78721.433868809007</v>
      </c>
      <c r="D11" s="115">
        <f t="shared" ref="D11:D13" si="0">C11/$C$42</f>
        <v>2.2447331561576953E-2</v>
      </c>
    </row>
    <row r="12" spans="1:23">
      <c r="B12" s="29" t="s">
        <v>206</v>
      </c>
      <c r="C12" s="114">
        <f>C13+C15+C16+C17+C18+C19+C21+C22</f>
        <v>1088481.6754460291</v>
      </c>
      <c r="D12" s="115">
        <f t="shared" si="0"/>
        <v>0.31037937022535422</v>
      </c>
    </row>
    <row r="13" spans="1:23">
      <c r="A13" s="55" t="s">
        <v>152</v>
      </c>
      <c r="B13" s="30" t="s">
        <v>76</v>
      </c>
      <c r="C13" s="114">
        <f>'תעודות התחייבות ממשלתיות'!O11</f>
        <v>901024.0836811529</v>
      </c>
      <c r="D13" s="115">
        <f t="shared" si="0"/>
        <v>0.25692604107114309</v>
      </c>
    </row>
    <row r="14" spans="1:23">
      <c r="A14" s="55" t="s">
        <v>152</v>
      </c>
      <c r="B14" s="30" t="s">
        <v>77</v>
      </c>
      <c r="C14" s="114" t="s" vm="2">
        <v>1903</v>
      </c>
      <c r="D14" s="115" t="s" vm="3">
        <v>1903</v>
      </c>
    </row>
    <row r="15" spans="1:23">
      <c r="A15" s="55" t="s">
        <v>152</v>
      </c>
      <c r="B15" s="30" t="s">
        <v>78</v>
      </c>
      <c r="C15" s="114">
        <f>'אג"ח קונצרני'!R11</f>
        <v>126259.90729236099</v>
      </c>
      <c r="D15" s="115">
        <f t="shared" ref="D15:D19" si="1">C15/$C$42</f>
        <v>3.6002875743458229E-2</v>
      </c>
    </row>
    <row r="16" spans="1:23">
      <c r="A16" s="55" t="s">
        <v>152</v>
      </c>
      <c r="B16" s="30" t="s">
        <v>79</v>
      </c>
      <c r="C16" s="114">
        <f>מניות!L11</f>
        <v>29801.235971203987</v>
      </c>
      <c r="D16" s="115">
        <f t="shared" si="1"/>
        <v>8.4977901432187215E-3</v>
      </c>
    </row>
    <row r="17" spans="1:4">
      <c r="A17" s="55" t="s">
        <v>152</v>
      </c>
      <c r="B17" s="30" t="s">
        <v>80</v>
      </c>
      <c r="C17" s="114">
        <f>'תעודות סל'!K11</f>
        <v>24104.700846356111</v>
      </c>
      <c r="D17" s="115">
        <f t="shared" si="1"/>
        <v>6.8734293253920175E-3</v>
      </c>
    </row>
    <row r="18" spans="1:4">
      <c r="A18" s="55" t="s">
        <v>152</v>
      </c>
      <c r="B18" s="30" t="s">
        <v>81</v>
      </c>
      <c r="C18" s="114">
        <f>'קרנות נאמנות'!L11</f>
        <v>6173.8917500001999</v>
      </c>
      <c r="D18" s="115">
        <f t="shared" si="1"/>
        <v>1.7604785422036136E-3</v>
      </c>
    </row>
    <row r="19" spans="1:4">
      <c r="A19" s="55" t="s">
        <v>152</v>
      </c>
      <c r="B19" s="30" t="s">
        <v>82</v>
      </c>
      <c r="C19" s="114">
        <f>'כתבי אופציה'!I11</f>
        <v>0.53973445200000003</v>
      </c>
      <c r="D19" s="115">
        <f t="shared" si="1"/>
        <v>1.5390469410708336E-7</v>
      </c>
    </row>
    <row r="20" spans="1:4">
      <c r="A20" s="55" t="s">
        <v>152</v>
      </c>
      <c r="B20" s="30" t="s">
        <v>83</v>
      </c>
      <c r="C20" s="114" t="s" vm="4">
        <v>1903</v>
      </c>
      <c r="D20" s="115" t="s" vm="5">
        <v>1903</v>
      </c>
    </row>
    <row r="21" spans="1:4">
      <c r="A21" s="55" t="s">
        <v>152</v>
      </c>
      <c r="B21" s="30" t="s">
        <v>84</v>
      </c>
      <c r="C21" s="114">
        <f>'חוזים עתידיים'!I11</f>
        <v>-1134.0433600000001</v>
      </c>
      <c r="D21" s="115">
        <f t="shared" ref="D21:D24" si="2">C21/$C$42</f>
        <v>-3.2337123520321252E-4</v>
      </c>
    </row>
    <row r="22" spans="1:4">
      <c r="A22" s="55" t="s">
        <v>152</v>
      </c>
      <c r="B22" s="30" t="s">
        <v>85</v>
      </c>
      <c r="C22" s="114">
        <f>'מוצרים מובנים'!N11</f>
        <v>2251.3595305030003</v>
      </c>
      <c r="D22" s="115">
        <f t="shared" si="2"/>
        <v>6.4197273044769624E-4</v>
      </c>
    </row>
    <row r="23" spans="1:4">
      <c r="B23" s="29" t="s">
        <v>207</v>
      </c>
      <c r="C23" s="114">
        <f>C24+C26+C27+C28+C29+C31</f>
        <v>2225174.5222300016</v>
      </c>
      <c r="D23" s="115">
        <f t="shared" si="2"/>
        <v>0.63450610371391247</v>
      </c>
    </row>
    <row r="24" spans="1:4">
      <c r="A24" s="55" t="s">
        <v>152</v>
      </c>
      <c r="B24" s="30" t="s">
        <v>86</v>
      </c>
      <c r="C24" s="114">
        <f>'לא סחיר- תעודות התחייבות ממשלתי'!M11</f>
        <v>2121587.0824900013</v>
      </c>
      <c r="D24" s="115">
        <f t="shared" si="2"/>
        <v>0.60496825752409644</v>
      </c>
    </row>
    <row r="25" spans="1:4">
      <c r="A25" s="55" t="s">
        <v>152</v>
      </c>
      <c r="B25" s="30" t="s">
        <v>87</v>
      </c>
      <c r="C25" s="114" t="s" vm="6">
        <v>1903</v>
      </c>
      <c r="D25" s="115" t="s" vm="7">
        <v>1903</v>
      </c>
    </row>
    <row r="26" spans="1:4">
      <c r="A26" s="55" t="s">
        <v>152</v>
      </c>
      <c r="B26" s="30" t="s">
        <v>78</v>
      </c>
      <c r="C26" s="114">
        <f>'לא סחיר - אג"ח קונצרני'!P11</f>
        <v>50904.415930000003</v>
      </c>
      <c r="D26" s="115">
        <f t="shared" ref="D26:D29" si="3">C26/$C$42</f>
        <v>1.4515339040107062E-2</v>
      </c>
    </row>
    <row r="27" spans="1:4">
      <c r="A27" s="55" t="s">
        <v>152</v>
      </c>
      <c r="B27" s="30" t="s">
        <v>88</v>
      </c>
      <c r="C27" s="114">
        <f>'לא סחיר - מניות'!J11</f>
        <v>21635.771579999997</v>
      </c>
      <c r="D27" s="115">
        <f t="shared" si="3"/>
        <v>6.1694168205342331E-3</v>
      </c>
    </row>
    <row r="28" spans="1:4">
      <c r="A28" s="55" t="s">
        <v>152</v>
      </c>
      <c r="B28" s="30" t="s">
        <v>89</v>
      </c>
      <c r="C28" s="114">
        <f>'לא סחיר - קרנות השקעה'!H11</f>
        <v>36222.918340000004</v>
      </c>
      <c r="D28" s="115">
        <f t="shared" si="3"/>
        <v>1.0328925911854817E-2</v>
      </c>
    </row>
    <row r="29" spans="1:4">
      <c r="A29" s="55" t="s">
        <v>152</v>
      </c>
      <c r="B29" s="30" t="s">
        <v>90</v>
      </c>
      <c r="C29" s="114">
        <f>'לא סחיר - כתבי אופציה'!I11</f>
        <v>1.1548</v>
      </c>
      <c r="D29" s="115">
        <f t="shared" si="3"/>
        <v>3.2928996860637654E-7</v>
      </c>
    </row>
    <row r="30" spans="1:4">
      <c r="A30" s="55" t="s">
        <v>152</v>
      </c>
      <c r="B30" s="30" t="s">
        <v>230</v>
      </c>
      <c r="C30" s="114" t="s" vm="8">
        <v>1903</v>
      </c>
      <c r="D30" s="115" t="s" vm="9">
        <v>1903</v>
      </c>
    </row>
    <row r="31" spans="1:4">
      <c r="A31" s="55" t="s">
        <v>152</v>
      </c>
      <c r="B31" s="30" t="s">
        <v>115</v>
      </c>
      <c r="C31" s="114">
        <f>'לא סחיר - חוזים עתידיים'!I11</f>
        <v>-5176.8209100000004</v>
      </c>
      <c r="D31" s="115">
        <f>C31/$C$42</f>
        <v>-1.4761648726487129E-3</v>
      </c>
    </row>
    <row r="32" spans="1:4">
      <c r="A32" s="55" t="s">
        <v>152</v>
      </c>
      <c r="B32" s="30" t="s">
        <v>91</v>
      </c>
      <c r="C32" s="114" t="s" vm="10">
        <v>1903</v>
      </c>
      <c r="D32" s="115" t="s" vm="11">
        <v>1903</v>
      </c>
    </row>
    <row r="33" spans="1:4">
      <c r="A33" s="55" t="s">
        <v>152</v>
      </c>
      <c r="B33" s="29" t="s">
        <v>208</v>
      </c>
      <c r="C33" s="114">
        <f>הלוואות!O10</f>
        <v>98592.947120000012</v>
      </c>
      <c r="D33" s="115">
        <f>C33/$C$42</f>
        <v>2.8113672031481594E-2</v>
      </c>
    </row>
    <row r="34" spans="1:4">
      <c r="A34" s="55" t="s">
        <v>152</v>
      </c>
      <c r="B34" s="29" t="s">
        <v>209</v>
      </c>
      <c r="C34" s="114" t="s" vm="12">
        <v>1903</v>
      </c>
      <c r="D34" s="115" t="s" vm="13">
        <v>1903</v>
      </c>
    </row>
    <row r="35" spans="1:4">
      <c r="A35" s="55" t="s">
        <v>152</v>
      </c>
      <c r="B35" s="29" t="s">
        <v>210</v>
      </c>
      <c r="C35" s="114">
        <f>'זכויות מקרקעין'!G10</f>
        <v>15947.18872</v>
      </c>
      <c r="D35" s="115">
        <f>C35/$C$42</f>
        <v>4.547323582411467E-3</v>
      </c>
    </row>
    <row r="36" spans="1:4">
      <c r="A36" s="55" t="s">
        <v>152</v>
      </c>
      <c r="B36" s="56" t="s">
        <v>211</v>
      </c>
      <c r="C36" s="114" t="s" vm="14">
        <v>1903</v>
      </c>
      <c r="D36" s="115" t="s" vm="15">
        <v>1903</v>
      </c>
    </row>
    <row r="37" spans="1:4">
      <c r="A37" s="55" t="s">
        <v>152</v>
      </c>
      <c r="B37" s="29" t="s">
        <v>212</v>
      </c>
      <c r="C37" s="114">
        <f>'השקעות אחרות '!I10</f>
        <v>21.739115626</v>
      </c>
      <c r="D37" s="115">
        <f>C37/$C$42</f>
        <v>6.1988852632628416E-6</v>
      </c>
    </row>
    <row r="38" spans="1:4">
      <c r="A38" s="55"/>
      <c r="B38" s="68" t="s">
        <v>214</v>
      </c>
      <c r="C38" s="114">
        <v>0</v>
      </c>
      <c r="D38" s="115">
        <f>C38/$C$42</f>
        <v>0</v>
      </c>
    </row>
    <row r="39" spans="1:4">
      <c r="A39" s="55" t="s">
        <v>152</v>
      </c>
      <c r="B39" s="69" t="s">
        <v>215</v>
      </c>
      <c r="C39" s="114" t="s" vm="16">
        <v>1903</v>
      </c>
      <c r="D39" s="115" t="s" vm="17">
        <v>1903</v>
      </c>
    </row>
    <row r="40" spans="1:4">
      <c r="A40" s="55" t="s">
        <v>152</v>
      </c>
      <c r="B40" s="69" t="s">
        <v>248</v>
      </c>
      <c r="C40" s="114" t="s" vm="18">
        <v>1903</v>
      </c>
      <c r="D40" s="115" t="s" vm="19">
        <v>1903</v>
      </c>
    </row>
    <row r="41" spans="1:4">
      <c r="A41" s="55" t="s">
        <v>152</v>
      </c>
      <c r="B41" s="69" t="s">
        <v>216</v>
      </c>
      <c r="C41" s="114" t="s" vm="20">
        <v>1903</v>
      </c>
      <c r="D41" s="115" t="s" vm="21">
        <v>1903</v>
      </c>
    </row>
    <row r="42" spans="1:4">
      <c r="B42" s="69" t="s">
        <v>92</v>
      </c>
      <c r="C42" s="114">
        <f>C38+C10</f>
        <v>3506939.5065004658</v>
      </c>
      <c r="D42" s="115">
        <f>C42/$C$42</f>
        <v>1</v>
      </c>
    </row>
    <row r="43" spans="1:4">
      <c r="A43" s="55" t="s">
        <v>152</v>
      </c>
      <c r="B43" s="69" t="s">
        <v>213</v>
      </c>
      <c r="C43" s="133">
        <f>'יתרת התחייבות להשקעה'!C10</f>
        <v>55648.030571073803</v>
      </c>
      <c r="D43" s="115"/>
    </row>
    <row r="44" spans="1:4">
      <c r="B44" s="6" t="s">
        <v>120</v>
      </c>
    </row>
    <row r="45" spans="1:4">
      <c r="C45" s="75" t="s">
        <v>195</v>
      </c>
      <c r="D45" s="36" t="s">
        <v>114</v>
      </c>
    </row>
    <row r="46" spans="1:4">
      <c r="C46" s="76" t="s">
        <v>1</v>
      </c>
      <c r="D46" s="25" t="s">
        <v>2</v>
      </c>
    </row>
    <row r="47" spans="1:4">
      <c r="C47" s="116" t="s">
        <v>176</v>
      </c>
      <c r="D47" s="117" vm="22">
        <v>2.6452</v>
      </c>
    </row>
    <row r="48" spans="1:4">
      <c r="C48" s="116" t="s">
        <v>185</v>
      </c>
      <c r="D48" s="117">
        <v>0.96568071730392657</v>
      </c>
    </row>
    <row r="49" spans="2:4">
      <c r="C49" s="116" t="s">
        <v>181</v>
      </c>
      <c r="D49" s="117" vm="23">
        <v>2.7517</v>
      </c>
    </row>
    <row r="50" spans="2:4">
      <c r="B50" s="12"/>
      <c r="C50" s="116" t="s">
        <v>1247</v>
      </c>
      <c r="D50" s="117" vm="24">
        <v>3.8071999999999999</v>
      </c>
    </row>
    <row r="51" spans="2:4">
      <c r="C51" s="116" t="s">
        <v>174</v>
      </c>
      <c r="D51" s="117" vm="25">
        <v>4.2915999999999999</v>
      </c>
    </row>
    <row r="52" spans="2:4">
      <c r="C52" s="116" t="s">
        <v>175</v>
      </c>
      <c r="D52" s="117" vm="26">
        <v>4.7934000000000001</v>
      </c>
    </row>
    <row r="53" spans="2:4">
      <c r="C53" s="116" t="s">
        <v>177</v>
      </c>
      <c r="D53" s="117">
        <v>0.47864732325296283</v>
      </c>
    </row>
    <row r="54" spans="2:4">
      <c r="C54" s="116" t="s">
        <v>182</v>
      </c>
      <c r="D54" s="117" vm="27">
        <v>3.4113000000000002</v>
      </c>
    </row>
    <row r="55" spans="2:4">
      <c r="C55" s="116" t="s">
        <v>183</v>
      </c>
      <c r="D55" s="117">
        <v>0.19088362617774382</v>
      </c>
    </row>
    <row r="56" spans="2:4">
      <c r="C56" s="116" t="s">
        <v>180</v>
      </c>
      <c r="D56" s="117" vm="28">
        <v>0.5746</v>
      </c>
    </row>
    <row r="57" spans="2:4">
      <c r="C57" s="116" t="s">
        <v>1904</v>
      </c>
      <c r="D57" s="117">
        <v>2.5160324000000003</v>
      </c>
    </row>
    <row r="58" spans="2:4">
      <c r="C58" s="116" t="s">
        <v>179</v>
      </c>
      <c r="D58" s="117" vm="29">
        <v>0.41889999999999999</v>
      </c>
    </row>
    <row r="59" spans="2:4">
      <c r="C59" s="116" t="s">
        <v>172</v>
      </c>
      <c r="D59" s="117" vm="30">
        <v>3.7480000000000002</v>
      </c>
    </row>
    <row r="60" spans="2:4">
      <c r="C60" s="116" t="s">
        <v>186</v>
      </c>
      <c r="D60" s="117" vm="31">
        <v>0.26100000000000001</v>
      </c>
    </row>
    <row r="61" spans="2:4">
      <c r="C61" s="116" t="s">
        <v>1905</v>
      </c>
      <c r="D61" s="117" vm="32">
        <v>0.43149999999999999</v>
      </c>
    </row>
    <row r="62" spans="2:4">
      <c r="C62" s="116" t="s">
        <v>1906</v>
      </c>
      <c r="D62" s="117">
        <v>5.3951501227871679E-2</v>
      </c>
    </row>
    <row r="63" spans="2:4">
      <c r="C63" s="116" t="s">
        <v>173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L14" sqref="L14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8" t="s" vm="1">
        <v>263</v>
      </c>
    </row>
    <row r="2" spans="2:60">
      <c r="B2" s="57" t="s">
        <v>187</v>
      </c>
      <c r="C2" s="78" t="s">
        <v>264</v>
      </c>
    </row>
    <row r="3" spans="2:60">
      <c r="B3" s="57" t="s">
        <v>189</v>
      </c>
      <c r="C3" s="78" t="s">
        <v>265</v>
      </c>
    </row>
    <row r="4" spans="2:60">
      <c r="B4" s="57" t="s">
        <v>190</v>
      </c>
      <c r="C4" s="78">
        <v>2207</v>
      </c>
    </row>
    <row r="6" spans="2:60" ht="26.25" customHeight="1">
      <c r="B6" s="173" t="s">
        <v>218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60" ht="26.25" customHeight="1">
      <c r="B7" s="173" t="s">
        <v>103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  <c r="BH7" s="3"/>
    </row>
    <row r="8" spans="2:60" s="3" customFormat="1" ht="78.75">
      <c r="B8" s="23" t="s">
        <v>127</v>
      </c>
      <c r="C8" s="31" t="s">
        <v>47</v>
      </c>
      <c r="D8" s="31" t="s">
        <v>130</v>
      </c>
      <c r="E8" s="31" t="s">
        <v>69</v>
      </c>
      <c r="F8" s="31" t="s">
        <v>112</v>
      </c>
      <c r="G8" s="31" t="s">
        <v>247</v>
      </c>
      <c r="H8" s="31" t="s">
        <v>246</v>
      </c>
      <c r="I8" s="31" t="s">
        <v>66</v>
      </c>
      <c r="J8" s="31" t="s">
        <v>63</v>
      </c>
      <c r="K8" s="31" t="s">
        <v>191</v>
      </c>
      <c r="L8" s="31" t="s">
        <v>193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254</v>
      </c>
      <c r="H9" s="17"/>
      <c r="I9" s="17" t="s">
        <v>250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4" t="s">
        <v>50</v>
      </c>
      <c r="C11" s="121"/>
      <c r="D11" s="121"/>
      <c r="E11" s="121"/>
      <c r="F11" s="121"/>
      <c r="G11" s="122"/>
      <c r="H11" s="125"/>
      <c r="I11" s="122">
        <v>0.53973445200000003</v>
      </c>
      <c r="J11" s="121"/>
      <c r="K11" s="123">
        <f>I11/$I$11</f>
        <v>1</v>
      </c>
      <c r="L11" s="123">
        <f>I11/'סכום נכסי הקרן'!$C$42</f>
        <v>1.5390469410708336E-7</v>
      </c>
      <c r="BC11" s="96"/>
      <c r="BD11" s="3"/>
      <c r="BE11" s="96"/>
      <c r="BG11" s="96"/>
    </row>
    <row r="12" spans="2:60" s="4" customFormat="1" ht="18" customHeight="1">
      <c r="B12" s="126" t="s">
        <v>25</v>
      </c>
      <c r="C12" s="121"/>
      <c r="D12" s="121"/>
      <c r="E12" s="121"/>
      <c r="F12" s="121"/>
      <c r="G12" s="122"/>
      <c r="H12" s="125"/>
      <c r="I12" s="122">
        <v>0.53973445200000003</v>
      </c>
      <c r="J12" s="121"/>
      <c r="K12" s="123">
        <f t="shared" ref="K12:K15" si="0">I12/$I$11</f>
        <v>1</v>
      </c>
      <c r="L12" s="123">
        <f>I12/'סכום נכסי הקרן'!$C$42</f>
        <v>1.5390469410708336E-7</v>
      </c>
      <c r="BC12" s="96"/>
      <c r="BD12" s="3"/>
      <c r="BE12" s="96"/>
      <c r="BG12" s="96"/>
    </row>
    <row r="13" spans="2:60">
      <c r="B13" s="99" t="s">
        <v>1553</v>
      </c>
      <c r="C13" s="82"/>
      <c r="D13" s="82"/>
      <c r="E13" s="82"/>
      <c r="F13" s="82"/>
      <c r="G13" s="90"/>
      <c r="H13" s="92"/>
      <c r="I13" s="90">
        <v>0.53973445200000003</v>
      </c>
      <c r="J13" s="82"/>
      <c r="K13" s="91">
        <f t="shared" si="0"/>
        <v>1</v>
      </c>
      <c r="L13" s="91">
        <f>I13/'סכום נכסי הקרן'!$C$42</f>
        <v>1.5390469410708336E-7</v>
      </c>
      <c r="BD13" s="3"/>
    </row>
    <row r="14" spans="2:60" ht="20.25">
      <c r="B14" s="86" t="s">
        <v>1554</v>
      </c>
      <c r="C14" s="80" t="s">
        <v>1555</v>
      </c>
      <c r="D14" s="93" t="s">
        <v>131</v>
      </c>
      <c r="E14" s="93" t="s">
        <v>1078</v>
      </c>
      <c r="F14" s="93" t="s">
        <v>173</v>
      </c>
      <c r="G14" s="87">
        <v>1484.9549239999999</v>
      </c>
      <c r="H14" s="89">
        <v>34.799999999999997</v>
      </c>
      <c r="I14" s="87">
        <v>0.51676431899999997</v>
      </c>
      <c r="J14" s="88">
        <v>2.3064924903916525E-4</v>
      </c>
      <c r="K14" s="88">
        <f t="shared" si="0"/>
        <v>0.9574417884296923</v>
      </c>
      <c r="L14" s="88">
        <f>I14/'סכום נכסי הקרן'!$C$42</f>
        <v>1.4735478557361061E-7</v>
      </c>
      <c r="BD14" s="4"/>
    </row>
    <row r="15" spans="2:60">
      <c r="B15" s="86" t="s">
        <v>1556</v>
      </c>
      <c r="C15" s="80" t="s">
        <v>1557</v>
      </c>
      <c r="D15" s="93" t="s">
        <v>131</v>
      </c>
      <c r="E15" s="93" t="s">
        <v>199</v>
      </c>
      <c r="F15" s="93" t="s">
        <v>173</v>
      </c>
      <c r="G15" s="87">
        <v>396.03677199999998</v>
      </c>
      <c r="H15" s="89">
        <v>5.8</v>
      </c>
      <c r="I15" s="87">
        <v>2.2970133E-2</v>
      </c>
      <c r="J15" s="88">
        <v>3.3017894871112939E-4</v>
      </c>
      <c r="K15" s="88">
        <f t="shared" si="0"/>
        <v>4.2558211570307536E-2</v>
      </c>
      <c r="L15" s="88">
        <f>I15/'סכום נכסי הקרן'!$C$42</f>
        <v>6.5499085334727168E-9</v>
      </c>
    </row>
    <row r="16" spans="2:60">
      <c r="B16" s="83"/>
      <c r="C16" s="80"/>
      <c r="D16" s="80"/>
      <c r="E16" s="80"/>
      <c r="F16" s="80"/>
      <c r="G16" s="87"/>
      <c r="H16" s="89"/>
      <c r="I16" s="80"/>
      <c r="J16" s="80"/>
      <c r="K16" s="88"/>
      <c r="L16" s="80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95" t="s">
        <v>262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95" t="s">
        <v>123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95" t="s">
        <v>245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95" t="s">
        <v>253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8" t="s" vm="1">
        <v>263</v>
      </c>
    </row>
    <row r="2" spans="2:61">
      <c r="B2" s="57" t="s">
        <v>187</v>
      </c>
      <c r="C2" s="78" t="s">
        <v>264</v>
      </c>
    </row>
    <row r="3" spans="2:61">
      <c r="B3" s="57" t="s">
        <v>189</v>
      </c>
      <c r="C3" s="78" t="s">
        <v>265</v>
      </c>
    </row>
    <row r="4" spans="2:61">
      <c r="B4" s="57" t="s">
        <v>190</v>
      </c>
      <c r="C4" s="78">
        <v>2207</v>
      </c>
    </row>
    <row r="6" spans="2:61" ht="26.25" customHeight="1">
      <c r="B6" s="173" t="s">
        <v>218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61" ht="26.25" customHeight="1">
      <c r="B7" s="173" t="s">
        <v>104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  <c r="BI7" s="3"/>
    </row>
    <row r="8" spans="2:61" s="3" customFormat="1" ht="78.75">
      <c r="B8" s="23" t="s">
        <v>127</v>
      </c>
      <c r="C8" s="31" t="s">
        <v>47</v>
      </c>
      <c r="D8" s="31" t="s">
        <v>130</v>
      </c>
      <c r="E8" s="31" t="s">
        <v>69</v>
      </c>
      <c r="F8" s="31" t="s">
        <v>112</v>
      </c>
      <c r="G8" s="31" t="s">
        <v>247</v>
      </c>
      <c r="H8" s="31" t="s">
        <v>246</v>
      </c>
      <c r="I8" s="31" t="s">
        <v>66</v>
      </c>
      <c r="J8" s="31" t="s">
        <v>63</v>
      </c>
      <c r="K8" s="31" t="s">
        <v>191</v>
      </c>
      <c r="L8" s="32" t="s">
        <v>193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254</v>
      </c>
      <c r="H9" s="17"/>
      <c r="I9" s="17" t="s">
        <v>250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262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123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245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253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K16" sqref="K16"/>
    </sheetView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188</v>
      </c>
      <c r="C1" s="78" t="s" vm="1">
        <v>263</v>
      </c>
    </row>
    <row r="2" spans="1:60">
      <c r="B2" s="57" t="s">
        <v>187</v>
      </c>
      <c r="C2" s="78" t="s">
        <v>264</v>
      </c>
    </row>
    <row r="3" spans="1:60">
      <c r="B3" s="57" t="s">
        <v>189</v>
      </c>
      <c r="C3" s="78" t="s">
        <v>265</v>
      </c>
    </row>
    <row r="4" spans="1:60">
      <c r="B4" s="57" t="s">
        <v>190</v>
      </c>
      <c r="C4" s="78">
        <v>2207</v>
      </c>
    </row>
    <row r="6" spans="1:60" ht="26.25" customHeight="1">
      <c r="B6" s="173" t="s">
        <v>218</v>
      </c>
      <c r="C6" s="174"/>
      <c r="D6" s="174"/>
      <c r="E6" s="174"/>
      <c r="F6" s="174"/>
      <c r="G6" s="174"/>
      <c r="H6" s="174"/>
      <c r="I6" s="174"/>
      <c r="J6" s="174"/>
      <c r="K6" s="175"/>
      <c r="BD6" s="1" t="s">
        <v>131</v>
      </c>
      <c r="BF6" s="1" t="s">
        <v>196</v>
      </c>
      <c r="BH6" s="3" t="s">
        <v>173</v>
      </c>
    </row>
    <row r="7" spans="1:60" ht="26.25" customHeight="1">
      <c r="B7" s="173" t="s">
        <v>105</v>
      </c>
      <c r="C7" s="174"/>
      <c r="D7" s="174"/>
      <c r="E7" s="174"/>
      <c r="F7" s="174"/>
      <c r="G7" s="174"/>
      <c r="H7" s="174"/>
      <c r="I7" s="174"/>
      <c r="J7" s="174"/>
      <c r="K7" s="175"/>
      <c r="BD7" s="3" t="s">
        <v>133</v>
      </c>
      <c r="BF7" s="1" t="s">
        <v>153</v>
      </c>
      <c r="BH7" s="3" t="s">
        <v>172</v>
      </c>
    </row>
    <row r="8" spans="1:60" s="3" customFormat="1" ht="78.75">
      <c r="A8" s="2"/>
      <c r="B8" s="23" t="s">
        <v>127</v>
      </c>
      <c r="C8" s="31" t="s">
        <v>47</v>
      </c>
      <c r="D8" s="31" t="s">
        <v>130</v>
      </c>
      <c r="E8" s="31" t="s">
        <v>69</v>
      </c>
      <c r="F8" s="31" t="s">
        <v>112</v>
      </c>
      <c r="G8" s="31" t="s">
        <v>247</v>
      </c>
      <c r="H8" s="31" t="s">
        <v>246</v>
      </c>
      <c r="I8" s="31" t="s">
        <v>66</v>
      </c>
      <c r="J8" s="31" t="s">
        <v>191</v>
      </c>
      <c r="K8" s="31" t="s">
        <v>193</v>
      </c>
      <c r="BC8" s="1" t="s">
        <v>146</v>
      </c>
      <c r="BD8" s="1" t="s">
        <v>147</v>
      </c>
      <c r="BE8" s="1" t="s">
        <v>154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254</v>
      </c>
      <c r="H9" s="17"/>
      <c r="I9" s="17" t="s">
        <v>250</v>
      </c>
      <c r="J9" s="33" t="s">
        <v>20</v>
      </c>
      <c r="K9" s="58" t="s">
        <v>20</v>
      </c>
      <c r="BC9" s="1" t="s">
        <v>143</v>
      </c>
      <c r="BE9" s="1" t="s">
        <v>155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139</v>
      </c>
      <c r="BD10" s="3"/>
      <c r="BE10" s="1" t="s">
        <v>197</v>
      </c>
      <c r="BG10" s="1" t="s">
        <v>181</v>
      </c>
    </row>
    <row r="11" spans="1:60" s="4" customFormat="1" ht="18" customHeight="1">
      <c r="A11" s="113"/>
      <c r="B11" s="124" t="s">
        <v>51</v>
      </c>
      <c r="C11" s="121"/>
      <c r="D11" s="121"/>
      <c r="E11" s="121"/>
      <c r="F11" s="121"/>
      <c r="G11" s="122"/>
      <c r="H11" s="125"/>
      <c r="I11" s="122">
        <v>-1134.0433600000001</v>
      </c>
      <c r="J11" s="123">
        <f>I11/$I$11</f>
        <v>1</v>
      </c>
      <c r="K11" s="123">
        <f>I11/'סכום נכסי הקרן'!$C$42</f>
        <v>-3.2337123520321252E-4</v>
      </c>
      <c r="L11" s="3"/>
      <c r="M11" s="3"/>
      <c r="N11" s="3"/>
      <c r="O11" s="3"/>
      <c r="BC11" s="96" t="s">
        <v>138</v>
      </c>
      <c r="BD11" s="3"/>
      <c r="BE11" s="96" t="s">
        <v>156</v>
      </c>
      <c r="BG11" s="96" t="s">
        <v>176</v>
      </c>
    </row>
    <row r="12" spans="1:60" s="96" customFormat="1" ht="20.25">
      <c r="A12" s="113"/>
      <c r="B12" s="126" t="s">
        <v>243</v>
      </c>
      <c r="C12" s="121"/>
      <c r="D12" s="121"/>
      <c r="E12" s="121"/>
      <c r="F12" s="121"/>
      <c r="G12" s="122"/>
      <c r="H12" s="125"/>
      <c r="I12" s="122">
        <v>-1134.0433600000001</v>
      </c>
      <c r="J12" s="123">
        <f t="shared" ref="J12:J19" si="0">I12/$I$11</f>
        <v>1</v>
      </c>
      <c r="K12" s="123">
        <f>I12/'סכום נכסי הקרן'!$C$42</f>
        <v>-3.2337123520321252E-4</v>
      </c>
      <c r="L12" s="3"/>
      <c r="M12" s="3"/>
      <c r="N12" s="3"/>
      <c r="O12" s="3"/>
      <c r="BC12" s="96" t="s">
        <v>136</v>
      </c>
      <c r="BD12" s="4"/>
      <c r="BE12" s="96" t="s">
        <v>157</v>
      </c>
      <c r="BG12" s="96" t="s">
        <v>177</v>
      </c>
    </row>
    <row r="13" spans="1:60">
      <c r="B13" s="83" t="s">
        <v>1558</v>
      </c>
      <c r="C13" s="80" t="s">
        <v>1559</v>
      </c>
      <c r="D13" s="93" t="s">
        <v>27</v>
      </c>
      <c r="E13" s="93" t="s">
        <v>1560</v>
      </c>
      <c r="F13" s="93" t="s">
        <v>172</v>
      </c>
      <c r="G13" s="87">
        <v>2</v>
      </c>
      <c r="H13" s="89">
        <v>134900</v>
      </c>
      <c r="I13" s="87">
        <v>-25.121759999999998</v>
      </c>
      <c r="J13" s="88">
        <f t="shared" si="0"/>
        <v>2.2152380487462132E-2</v>
      </c>
      <c r="K13" s="88">
        <f>I13/'סכום נכסי הקרן'!$C$42</f>
        <v>-7.1634426409221728E-6</v>
      </c>
      <c r="P13" s="1"/>
      <c r="BC13" s="1" t="s">
        <v>140</v>
      </c>
      <c r="BE13" s="1" t="s">
        <v>158</v>
      </c>
      <c r="BG13" s="1" t="s">
        <v>178</v>
      </c>
    </row>
    <row r="14" spans="1:60">
      <c r="B14" s="83" t="s">
        <v>1561</v>
      </c>
      <c r="C14" s="80" t="s">
        <v>1562</v>
      </c>
      <c r="D14" s="93" t="s">
        <v>27</v>
      </c>
      <c r="E14" s="93" t="s">
        <v>1560</v>
      </c>
      <c r="F14" s="93" t="s">
        <v>174</v>
      </c>
      <c r="G14" s="87">
        <v>3</v>
      </c>
      <c r="H14" s="89">
        <v>297400</v>
      </c>
      <c r="I14" s="87">
        <v>-15.25535</v>
      </c>
      <c r="J14" s="88">
        <f t="shared" si="0"/>
        <v>1.3452175232523735E-2</v>
      </c>
      <c r="K14" s="88">
        <f>I14/'סכום נכסי הקרן'!$C$42</f>
        <v>-4.3500465211112624E-6</v>
      </c>
      <c r="P14" s="1"/>
      <c r="BC14" s="1" t="s">
        <v>137</v>
      </c>
      <c r="BE14" s="1" t="s">
        <v>159</v>
      </c>
      <c r="BG14" s="1" t="s">
        <v>180</v>
      </c>
    </row>
    <row r="15" spans="1:60">
      <c r="B15" s="83" t="s">
        <v>1563</v>
      </c>
      <c r="C15" s="80" t="s">
        <v>1564</v>
      </c>
      <c r="D15" s="93" t="s">
        <v>27</v>
      </c>
      <c r="E15" s="93" t="s">
        <v>1560</v>
      </c>
      <c r="F15" s="93" t="s">
        <v>175</v>
      </c>
      <c r="G15" s="87">
        <v>4</v>
      </c>
      <c r="H15" s="89">
        <v>665900</v>
      </c>
      <c r="I15" s="87">
        <v>-29.599250000000001</v>
      </c>
      <c r="J15" s="88">
        <f t="shared" si="0"/>
        <v>2.6100633400825166E-2</v>
      </c>
      <c r="K15" s="88">
        <f>I15/'סכום נכסי הקרן'!$C$42</f>
        <v>-8.4401940624110591E-6</v>
      </c>
      <c r="P15" s="1"/>
      <c r="BC15" s="1" t="s">
        <v>148</v>
      </c>
      <c r="BE15" s="1" t="s">
        <v>198</v>
      </c>
      <c r="BG15" s="1" t="s">
        <v>182</v>
      </c>
    </row>
    <row r="16" spans="1:60" ht="20.25">
      <c r="B16" s="83" t="s">
        <v>1565</v>
      </c>
      <c r="C16" s="80" t="s">
        <v>1566</v>
      </c>
      <c r="D16" s="93" t="s">
        <v>27</v>
      </c>
      <c r="E16" s="93" t="s">
        <v>1560</v>
      </c>
      <c r="F16" s="93" t="s">
        <v>172</v>
      </c>
      <c r="G16" s="87">
        <v>51</v>
      </c>
      <c r="H16" s="89">
        <v>250525</v>
      </c>
      <c r="I16" s="87">
        <v>-1022.8853399999999</v>
      </c>
      <c r="J16" s="88">
        <f t="shared" si="0"/>
        <v>0.90198080256825441</v>
      </c>
      <c r="K16" s="88">
        <f>I16/'סכום נכסי הקרן'!$C$42</f>
        <v>-2.9167464625608138E-4</v>
      </c>
      <c r="P16" s="1"/>
      <c r="BC16" s="4" t="s">
        <v>134</v>
      </c>
      <c r="BD16" s="1" t="s">
        <v>149</v>
      </c>
      <c r="BE16" s="1" t="s">
        <v>160</v>
      </c>
      <c r="BG16" s="1" t="s">
        <v>183</v>
      </c>
    </row>
    <row r="17" spans="2:60">
      <c r="B17" s="83" t="s">
        <v>1567</v>
      </c>
      <c r="C17" s="80" t="s">
        <v>1568</v>
      </c>
      <c r="D17" s="93" t="s">
        <v>27</v>
      </c>
      <c r="E17" s="93" t="s">
        <v>1560</v>
      </c>
      <c r="F17" s="93" t="s">
        <v>174</v>
      </c>
      <c r="G17" s="87">
        <v>3</v>
      </c>
      <c r="H17" s="89">
        <v>11920</v>
      </c>
      <c r="I17" s="87">
        <v>-0.38624000000000003</v>
      </c>
      <c r="J17" s="88">
        <f t="shared" si="0"/>
        <v>3.4058662448321198E-4</v>
      </c>
      <c r="K17" s="88">
        <f>I17/'סכום נכסי הקרן'!$C$42</f>
        <v>-1.1013591745282895E-7</v>
      </c>
      <c r="P17" s="1"/>
      <c r="BC17" s="1" t="s">
        <v>144</v>
      </c>
      <c r="BE17" s="1" t="s">
        <v>161</v>
      </c>
      <c r="BG17" s="1" t="s">
        <v>184</v>
      </c>
    </row>
    <row r="18" spans="2:60">
      <c r="B18" s="83" t="s">
        <v>1569</v>
      </c>
      <c r="C18" s="80" t="s">
        <v>1570</v>
      </c>
      <c r="D18" s="93" t="s">
        <v>27</v>
      </c>
      <c r="E18" s="93" t="s">
        <v>1560</v>
      </c>
      <c r="F18" s="93" t="s">
        <v>174</v>
      </c>
      <c r="G18" s="87">
        <v>3</v>
      </c>
      <c r="H18" s="89">
        <v>11600</v>
      </c>
      <c r="I18" s="87">
        <v>-10.434850000000001</v>
      </c>
      <c r="J18" s="88">
        <f t="shared" si="0"/>
        <v>9.201455930221222E-3</v>
      </c>
      <c r="K18" s="88">
        <f>I18/'סכום נכסי הקרן'!$C$42</f>
        <v>-2.9754861698235611E-6</v>
      </c>
      <c r="BD18" s="1" t="s">
        <v>132</v>
      </c>
      <c r="BF18" s="1" t="s">
        <v>162</v>
      </c>
      <c r="BH18" s="1" t="s">
        <v>27</v>
      </c>
    </row>
    <row r="19" spans="2:60">
      <c r="B19" s="83" t="s">
        <v>1571</v>
      </c>
      <c r="C19" s="80" t="s">
        <v>1572</v>
      </c>
      <c r="D19" s="93" t="s">
        <v>27</v>
      </c>
      <c r="E19" s="93" t="s">
        <v>1560</v>
      </c>
      <c r="F19" s="93" t="s">
        <v>182</v>
      </c>
      <c r="G19" s="87">
        <v>1</v>
      </c>
      <c r="H19" s="89">
        <v>149350</v>
      </c>
      <c r="I19" s="87">
        <v>-30.360569999999999</v>
      </c>
      <c r="J19" s="88">
        <f t="shared" si="0"/>
        <v>2.6771965756229987E-2</v>
      </c>
      <c r="K19" s="88">
        <f>I19/'סכום נכסי הקרן'!$C$42</f>
        <v>-8.6572836354101979E-6</v>
      </c>
      <c r="BD19" s="1" t="s">
        <v>145</v>
      </c>
      <c r="BF19" s="1" t="s">
        <v>163</v>
      </c>
    </row>
    <row r="20" spans="2:60">
      <c r="B20" s="105"/>
      <c r="C20" s="80"/>
      <c r="D20" s="80"/>
      <c r="E20" s="80"/>
      <c r="F20" s="80"/>
      <c r="G20" s="87"/>
      <c r="H20" s="89"/>
      <c r="I20" s="80"/>
      <c r="J20" s="88"/>
      <c r="K20" s="80"/>
      <c r="BD20" s="1" t="s">
        <v>150</v>
      </c>
      <c r="BF20" s="1" t="s">
        <v>164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135</v>
      </c>
      <c r="BE21" s="1" t="s">
        <v>151</v>
      </c>
      <c r="BF21" s="1" t="s">
        <v>165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141</v>
      </c>
      <c r="BF22" s="1" t="s">
        <v>166</v>
      </c>
    </row>
    <row r="23" spans="2:60">
      <c r="B23" s="95" t="s">
        <v>262</v>
      </c>
      <c r="C23" s="79"/>
      <c r="D23" s="79"/>
      <c r="E23" s="79"/>
      <c r="F23" s="79"/>
      <c r="G23" s="79"/>
      <c r="H23" s="79"/>
      <c r="I23" s="79"/>
      <c r="J23" s="79"/>
      <c r="K23" s="79"/>
      <c r="BD23" s="1" t="s">
        <v>27</v>
      </c>
      <c r="BE23" s="1" t="s">
        <v>142</v>
      </c>
      <c r="BF23" s="1" t="s">
        <v>199</v>
      </c>
    </row>
    <row r="24" spans="2:60">
      <c r="B24" s="95" t="s">
        <v>123</v>
      </c>
      <c r="C24" s="79"/>
      <c r="D24" s="79"/>
      <c r="E24" s="79"/>
      <c r="F24" s="79"/>
      <c r="G24" s="79"/>
      <c r="H24" s="79"/>
      <c r="I24" s="79"/>
      <c r="J24" s="79"/>
      <c r="K24" s="79"/>
      <c r="BF24" s="1" t="s">
        <v>202</v>
      </c>
    </row>
    <row r="25" spans="2:60">
      <c r="B25" s="95" t="s">
        <v>245</v>
      </c>
      <c r="C25" s="79"/>
      <c r="D25" s="79"/>
      <c r="E25" s="79"/>
      <c r="F25" s="79"/>
      <c r="G25" s="79"/>
      <c r="H25" s="79"/>
      <c r="I25" s="79"/>
      <c r="J25" s="79"/>
      <c r="K25" s="79"/>
      <c r="BF25" s="1" t="s">
        <v>167</v>
      </c>
    </row>
    <row r="26" spans="2:60">
      <c r="B26" s="95" t="s">
        <v>253</v>
      </c>
      <c r="C26" s="79"/>
      <c r="D26" s="79"/>
      <c r="E26" s="79"/>
      <c r="F26" s="79"/>
      <c r="G26" s="79"/>
      <c r="H26" s="79"/>
      <c r="I26" s="79"/>
      <c r="J26" s="79"/>
      <c r="K26" s="79"/>
      <c r="BF26" s="1" t="s">
        <v>168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201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169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170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200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27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2:11">
      <c r="B113" s="79"/>
      <c r="C113" s="79"/>
      <c r="D113" s="79"/>
      <c r="E113" s="79"/>
      <c r="F113" s="79"/>
      <c r="G113" s="79"/>
      <c r="H113" s="79"/>
      <c r="I113" s="79"/>
      <c r="J113" s="79"/>
      <c r="K113" s="79"/>
    </row>
    <row r="114" spans="2:11">
      <c r="B114" s="79"/>
      <c r="C114" s="79"/>
      <c r="D114" s="79"/>
      <c r="E114" s="79"/>
      <c r="F114" s="79"/>
      <c r="G114" s="79"/>
      <c r="H114" s="79"/>
      <c r="I114" s="79"/>
      <c r="J114" s="79"/>
      <c r="K114" s="79"/>
    </row>
    <row r="115" spans="2:11">
      <c r="B115" s="79"/>
      <c r="C115" s="79"/>
      <c r="D115" s="79"/>
      <c r="E115" s="79"/>
      <c r="F115" s="79"/>
      <c r="G115" s="79"/>
      <c r="H115" s="79"/>
      <c r="I115" s="79"/>
      <c r="J115" s="79"/>
      <c r="K115" s="79"/>
    </row>
    <row r="116" spans="2:11">
      <c r="B116" s="79"/>
      <c r="C116" s="79"/>
      <c r="D116" s="79"/>
      <c r="E116" s="79"/>
      <c r="F116" s="79"/>
      <c r="G116" s="79"/>
      <c r="H116" s="79"/>
      <c r="I116" s="79"/>
      <c r="J116" s="79"/>
      <c r="K116" s="79"/>
    </row>
    <row r="117" spans="2:11">
      <c r="B117" s="79"/>
      <c r="C117" s="79"/>
      <c r="D117" s="79"/>
      <c r="E117" s="79"/>
      <c r="F117" s="79"/>
      <c r="G117" s="79"/>
      <c r="H117" s="79"/>
      <c r="I117" s="79"/>
      <c r="J117" s="79"/>
      <c r="K117" s="79"/>
    </row>
    <row r="118" spans="2:11">
      <c r="B118" s="79"/>
      <c r="C118" s="79"/>
      <c r="D118" s="79"/>
      <c r="E118" s="79"/>
      <c r="F118" s="79"/>
      <c r="G118" s="79"/>
      <c r="H118" s="79"/>
      <c r="I118" s="79"/>
      <c r="J118" s="79"/>
      <c r="K118" s="79"/>
    </row>
    <row r="119" spans="2:11">
      <c r="B119" s="79"/>
      <c r="C119" s="79"/>
      <c r="D119" s="79"/>
      <c r="E119" s="79"/>
      <c r="F119" s="79"/>
      <c r="G119" s="79"/>
      <c r="H119" s="79"/>
      <c r="I119" s="79"/>
      <c r="J119" s="79"/>
      <c r="K119" s="79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>
      <selection activeCell="F17" sqref="F17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1.710937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188</v>
      </c>
      <c r="C1" s="78" t="s" vm="1">
        <v>263</v>
      </c>
    </row>
    <row r="2" spans="2:81">
      <c r="B2" s="57" t="s">
        <v>187</v>
      </c>
      <c r="C2" s="78" t="s">
        <v>264</v>
      </c>
    </row>
    <row r="3" spans="2:81">
      <c r="B3" s="57" t="s">
        <v>189</v>
      </c>
      <c r="C3" s="78" t="s">
        <v>265</v>
      </c>
      <c r="E3" s="2"/>
    </row>
    <row r="4" spans="2:81">
      <c r="B4" s="57" t="s">
        <v>190</v>
      </c>
      <c r="C4" s="78">
        <v>2207</v>
      </c>
    </row>
    <row r="6" spans="2:81" ht="26.25" customHeight="1">
      <c r="B6" s="173" t="s">
        <v>218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81" ht="26.25" customHeight="1">
      <c r="B7" s="173" t="s">
        <v>106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</row>
    <row r="8" spans="2:81" s="3" customFormat="1" ht="47.25">
      <c r="B8" s="23" t="s">
        <v>127</v>
      </c>
      <c r="C8" s="31" t="s">
        <v>47</v>
      </c>
      <c r="D8" s="14" t="s">
        <v>54</v>
      </c>
      <c r="E8" s="31" t="s">
        <v>15</v>
      </c>
      <c r="F8" s="31" t="s">
        <v>70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247</v>
      </c>
      <c r="M8" s="31" t="s">
        <v>246</v>
      </c>
      <c r="N8" s="31" t="s">
        <v>66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254</v>
      </c>
      <c r="M9" s="33"/>
      <c r="N9" s="33" t="s">
        <v>250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4" t="s">
        <v>53</v>
      </c>
      <c r="C11" s="121"/>
      <c r="D11" s="121"/>
      <c r="E11" s="121"/>
      <c r="F11" s="121"/>
      <c r="G11" s="121"/>
      <c r="H11" s="122">
        <v>3.8000000000007104</v>
      </c>
      <c r="I11" s="121"/>
      <c r="J11" s="121"/>
      <c r="K11" s="127">
        <v>7.2999999999991561E-3</v>
      </c>
      <c r="L11" s="122"/>
      <c r="M11" s="121"/>
      <c r="N11" s="122">
        <v>2251.3595305030003</v>
      </c>
      <c r="O11" s="121"/>
      <c r="P11" s="123">
        <f>N11/$N$11</f>
        <v>1</v>
      </c>
      <c r="Q11" s="123">
        <f>N11/'סכום נכסי הקרן'!$C$42</f>
        <v>6.4197273044769624E-4</v>
      </c>
      <c r="R11" s="96"/>
      <c r="S11" s="96"/>
      <c r="T11" s="96"/>
      <c r="U11" s="96"/>
      <c r="V11" s="96"/>
      <c r="W11" s="96"/>
      <c r="X11" s="96"/>
      <c r="CC11" s="96"/>
    </row>
    <row r="12" spans="2:81" s="96" customFormat="1" ht="21.75" customHeight="1">
      <c r="B12" s="126" t="s">
        <v>241</v>
      </c>
      <c r="C12" s="121"/>
      <c r="D12" s="121"/>
      <c r="E12" s="121"/>
      <c r="F12" s="121"/>
      <c r="G12" s="121"/>
      <c r="H12" s="122">
        <v>3.8000000000007104</v>
      </c>
      <c r="I12" s="121"/>
      <c r="J12" s="121"/>
      <c r="K12" s="127">
        <v>7.2999999999991561E-3</v>
      </c>
      <c r="L12" s="122"/>
      <c r="M12" s="121"/>
      <c r="N12" s="122">
        <v>2251.3595305030003</v>
      </c>
      <c r="O12" s="121"/>
      <c r="P12" s="123">
        <f t="shared" ref="P12:P14" si="0">N12/$N$11</f>
        <v>1</v>
      </c>
      <c r="Q12" s="123">
        <f>N12/'סכום נכסי הקרן'!$C$42</f>
        <v>6.4197273044769624E-4</v>
      </c>
    </row>
    <row r="13" spans="2:81" s="96" customFormat="1">
      <c r="B13" s="120" t="s">
        <v>52</v>
      </c>
      <c r="C13" s="121"/>
      <c r="D13" s="121"/>
      <c r="E13" s="121"/>
      <c r="F13" s="121"/>
      <c r="G13" s="121"/>
      <c r="H13" s="122">
        <v>3.8000000000007104</v>
      </c>
      <c r="I13" s="121"/>
      <c r="J13" s="121"/>
      <c r="K13" s="127">
        <v>7.2999999999991561E-3</v>
      </c>
      <c r="L13" s="122"/>
      <c r="M13" s="121"/>
      <c r="N13" s="122">
        <v>2251.3595305030003</v>
      </c>
      <c r="O13" s="121"/>
      <c r="P13" s="123">
        <f t="shared" si="0"/>
        <v>1</v>
      </c>
      <c r="Q13" s="123">
        <f>N13/'סכום נכסי הקרן'!$C$42</f>
        <v>6.4197273044769624E-4</v>
      </c>
    </row>
    <row r="14" spans="2:81">
      <c r="B14" s="86" t="s">
        <v>1573</v>
      </c>
      <c r="C14" s="80" t="s">
        <v>1574</v>
      </c>
      <c r="D14" s="93" t="s">
        <v>1575</v>
      </c>
      <c r="E14" s="80" t="s">
        <v>294</v>
      </c>
      <c r="F14" s="80" t="s">
        <v>343</v>
      </c>
      <c r="G14" s="80"/>
      <c r="H14" s="87">
        <v>3.8000000000007104</v>
      </c>
      <c r="I14" s="93" t="s">
        <v>173</v>
      </c>
      <c r="J14" s="94">
        <v>6.1999999999999998E-3</v>
      </c>
      <c r="K14" s="94">
        <v>7.2999999999991561E-3</v>
      </c>
      <c r="L14" s="87">
        <v>2231720.4382239999</v>
      </c>
      <c r="M14" s="106">
        <v>100.88</v>
      </c>
      <c r="N14" s="87">
        <v>2251.3595305030003</v>
      </c>
      <c r="O14" s="88">
        <v>4.7344703670819746E-4</v>
      </c>
      <c r="P14" s="88">
        <f t="shared" si="0"/>
        <v>1</v>
      </c>
      <c r="Q14" s="88">
        <f>N14/'סכום נכסי הקרן'!$C$42</f>
        <v>6.4197273044769624E-4</v>
      </c>
    </row>
    <row r="15" spans="2:81">
      <c r="B15" s="83"/>
      <c r="C15" s="80"/>
      <c r="D15" s="80"/>
      <c r="E15" s="80"/>
      <c r="F15" s="80"/>
      <c r="G15" s="80"/>
      <c r="H15" s="80"/>
      <c r="I15" s="80"/>
      <c r="J15" s="80"/>
      <c r="K15" s="80"/>
      <c r="L15" s="87"/>
      <c r="M15" s="80"/>
      <c r="N15" s="80"/>
      <c r="O15" s="80"/>
      <c r="P15" s="88"/>
      <c r="Q15" s="80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95" t="s">
        <v>262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95" t="s">
        <v>123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95" t="s">
        <v>245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95" t="s">
        <v>253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</row>
    <row r="112" spans="2:17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</row>
    <row r="113" spans="2:17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</row>
    <row r="114" spans="2:17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06"/>
  <sheetViews>
    <sheetView rightToLeft="1" workbookViewId="0">
      <selection activeCell="Q112" sqref="Q112"/>
    </sheetView>
  </sheetViews>
  <sheetFormatPr defaultColWidth="9.140625" defaultRowHeight="18"/>
  <cols>
    <col min="1" max="1" width="3" style="1" customWidth="1"/>
    <col min="2" max="2" width="35.42578125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5.42578125" style="1" bestFit="1" customWidth="1"/>
    <col min="12" max="12" width="9.5703125" style="1" bestFit="1" customWidth="1"/>
    <col min="13" max="13" width="13.140625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188</v>
      </c>
      <c r="C1" s="78" t="s" vm="1">
        <v>263</v>
      </c>
    </row>
    <row r="2" spans="2:72">
      <c r="B2" s="57" t="s">
        <v>187</v>
      </c>
      <c r="C2" s="78" t="s">
        <v>264</v>
      </c>
    </row>
    <row r="3" spans="2:72">
      <c r="B3" s="57" t="s">
        <v>189</v>
      </c>
      <c r="C3" s="78" t="s">
        <v>265</v>
      </c>
    </row>
    <row r="4" spans="2:72">
      <c r="B4" s="57" t="s">
        <v>190</v>
      </c>
      <c r="C4" s="78">
        <v>2207</v>
      </c>
    </row>
    <row r="6" spans="2:72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72" ht="26.25" customHeight="1">
      <c r="B7" s="173" t="s">
        <v>97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5"/>
    </row>
    <row r="8" spans="2:72" s="3" customFormat="1" ht="78.75">
      <c r="B8" s="23" t="s">
        <v>127</v>
      </c>
      <c r="C8" s="31" t="s">
        <v>47</v>
      </c>
      <c r="D8" s="31" t="s">
        <v>15</v>
      </c>
      <c r="E8" s="31" t="s">
        <v>70</v>
      </c>
      <c r="F8" s="31" t="s">
        <v>113</v>
      </c>
      <c r="G8" s="31" t="s">
        <v>18</v>
      </c>
      <c r="H8" s="31" t="s">
        <v>112</v>
      </c>
      <c r="I8" s="31" t="s">
        <v>17</v>
      </c>
      <c r="J8" s="31" t="s">
        <v>19</v>
      </c>
      <c r="K8" s="31" t="s">
        <v>247</v>
      </c>
      <c r="L8" s="31" t="s">
        <v>246</v>
      </c>
      <c r="M8" s="31" t="s">
        <v>121</v>
      </c>
      <c r="N8" s="31" t="s">
        <v>63</v>
      </c>
      <c r="O8" s="31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254</v>
      </c>
      <c r="L9" s="33"/>
      <c r="M9" s="33" t="s">
        <v>250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7" t="s">
        <v>26</v>
      </c>
      <c r="C11" s="98"/>
      <c r="D11" s="98"/>
      <c r="E11" s="98"/>
      <c r="F11" s="98"/>
      <c r="G11" s="100">
        <v>7.7952253673016738</v>
      </c>
      <c r="H11" s="98"/>
      <c r="I11" s="98"/>
      <c r="J11" s="101">
        <v>4.8533725836905989E-2</v>
      </c>
      <c r="K11" s="100"/>
      <c r="L11" s="98"/>
      <c r="M11" s="100">
        <v>2121587.0824900013</v>
      </c>
      <c r="N11" s="98"/>
      <c r="O11" s="103">
        <f>M11/$M$11</f>
        <v>1</v>
      </c>
      <c r="P11" s="103">
        <f>M11/'סכום נכסי הקרן'!$C$42</f>
        <v>0.60496825752409644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1" t="s">
        <v>241</v>
      </c>
      <c r="C12" s="82"/>
      <c r="D12" s="82"/>
      <c r="E12" s="82"/>
      <c r="F12" s="82"/>
      <c r="G12" s="90">
        <v>7.7952253673016738</v>
      </c>
      <c r="H12" s="82"/>
      <c r="I12" s="82"/>
      <c r="J12" s="104">
        <v>4.8533725836905989E-2</v>
      </c>
      <c r="K12" s="90"/>
      <c r="L12" s="82"/>
      <c r="M12" s="90">
        <v>2121587.0824900013</v>
      </c>
      <c r="N12" s="82"/>
      <c r="O12" s="91">
        <f t="shared" ref="O12:O75" si="0">M12/$M$11</f>
        <v>1</v>
      </c>
      <c r="P12" s="91">
        <f>M12/'סכום נכסי הקרן'!$C$42</f>
        <v>0.60496825752409644</v>
      </c>
    </row>
    <row r="13" spans="2:72">
      <c r="B13" s="99" t="s">
        <v>74</v>
      </c>
      <c r="C13" s="82"/>
      <c r="D13" s="82"/>
      <c r="E13" s="82"/>
      <c r="F13" s="82"/>
      <c r="G13" s="90">
        <v>7.7952253673016738</v>
      </c>
      <c r="H13" s="82"/>
      <c r="I13" s="82"/>
      <c r="J13" s="104">
        <v>4.8533725836905989E-2</v>
      </c>
      <c r="K13" s="90"/>
      <c r="L13" s="82"/>
      <c r="M13" s="90">
        <v>2121587.0824900013</v>
      </c>
      <c r="N13" s="82"/>
      <c r="O13" s="91">
        <f t="shared" si="0"/>
        <v>1</v>
      </c>
      <c r="P13" s="91">
        <f>M13/'סכום נכסי הקרן'!$C$42</f>
        <v>0.60496825752409644</v>
      </c>
    </row>
    <row r="14" spans="2:72">
      <c r="B14" s="86" t="s">
        <v>1576</v>
      </c>
      <c r="C14" s="80" t="s">
        <v>1577</v>
      </c>
      <c r="D14" s="80" t="s">
        <v>268</v>
      </c>
      <c r="E14" s="80"/>
      <c r="F14" s="107">
        <v>38718</v>
      </c>
      <c r="G14" s="87">
        <v>1.8900000000000001</v>
      </c>
      <c r="H14" s="93" t="s">
        <v>173</v>
      </c>
      <c r="I14" s="94">
        <v>4.8000000000000001E-2</v>
      </c>
      <c r="J14" s="94">
        <v>4.8499999999999995E-2</v>
      </c>
      <c r="K14" s="87">
        <v>84116</v>
      </c>
      <c r="L14" s="106">
        <v>123.7067</v>
      </c>
      <c r="M14" s="87">
        <v>104.05314</v>
      </c>
      <c r="N14" s="80"/>
      <c r="O14" s="88">
        <f t="shared" si="0"/>
        <v>4.9044953591006031E-5</v>
      </c>
      <c r="P14" s="88">
        <f>M14/'סכום נכסי הקרן'!$C$42</f>
        <v>2.9670640114301092E-5</v>
      </c>
    </row>
    <row r="15" spans="2:72">
      <c r="B15" s="86" t="s">
        <v>1578</v>
      </c>
      <c r="C15" s="80" t="s">
        <v>1579</v>
      </c>
      <c r="D15" s="80" t="s">
        <v>268</v>
      </c>
      <c r="E15" s="80"/>
      <c r="F15" s="107">
        <v>39203</v>
      </c>
      <c r="G15" s="87">
        <v>3.0999999999999996</v>
      </c>
      <c r="H15" s="93" t="s">
        <v>173</v>
      </c>
      <c r="I15" s="94">
        <v>4.8000000000000001E-2</v>
      </c>
      <c r="J15" s="94">
        <v>4.8600000000000004E-2</v>
      </c>
      <c r="K15" s="87">
        <v>7430124</v>
      </c>
      <c r="L15" s="106">
        <v>122.4067</v>
      </c>
      <c r="M15" s="87">
        <v>9095.2842799999999</v>
      </c>
      <c r="N15" s="80"/>
      <c r="O15" s="88">
        <f t="shared" si="0"/>
        <v>4.2870190693871102E-3</v>
      </c>
      <c r="P15" s="88">
        <f>M15/'סכום נכסי הקרן'!$C$42</f>
        <v>2.5935104563796934E-3</v>
      </c>
    </row>
    <row r="16" spans="2:72">
      <c r="B16" s="86" t="s">
        <v>1580</v>
      </c>
      <c r="C16" s="80" t="s">
        <v>1581</v>
      </c>
      <c r="D16" s="80" t="s">
        <v>268</v>
      </c>
      <c r="E16" s="80"/>
      <c r="F16" s="107">
        <v>39295</v>
      </c>
      <c r="G16" s="87">
        <v>3.27</v>
      </c>
      <c r="H16" s="93" t="s">
        <v>173</v>
      </c>
      <c r="I16" s="94">
        <v>4.8000000000000001E-2</v>
      </c>
      <c r="J16" s="94">
        <v>4.8500000000000008E-2</v>
      </c>
      <c r="K16" s="87">
        <v>6727677</v>
      </c>
      <c r="L16" s="106">
        <v>122.3852</v>
      </c>
      <c r="M16" s="87">
        <v>8233.9877199999992</v>
      </c>
      <c r="N16" s="80"/>
      <c r="O16" s="88">
        <f t="shared" si="0"/>
        <v>3.8810510244699347E-3</v>
      </c>
      <c r="P16" s="88">
        <f>M16/'סכום נכסי הקרן'!$C$42</f>
        <v>2.3479126756356856E-3</v>
      </c>
    </row>
    <row r="17" spans="2:16">
      <c r="B17" s="86" t="s">
        <v>1582</v>
      </c>
      <c r="C17" s="80" t="s">
        <v>1583</v>
      </c>
      <c r="D17" s="80" t="s">
        <v>268</v>
      </c>
      <c r="E17" s="80"/>
      <c r="F17" s="107">
        <v>39873</v>
      </c>
      <c r="G17" s="87">
        <v>4.57</v>
      </c>
      <c r="H17" s="93" t="s">
        <v>173</v>
      </c>
      <c r="I17" s="94">
        <v>4.8000000000000001E-2</v>
      </c>
      <c r="J17" s="94">
        <v>4.8500000000000008E-2</v>
      </c>
      <c r="K17" s="87">
        <v>2931318</v>
      </c>
      <c r="L17" s="106">
        <v>115.295</v>
      </c>
      <c r="M17" s="87">
        <v>3380.0035699999999</v>
      </c>
      <c r="N17" s="80"/>
      <c r="O17" s="88">
        <f t="shared" si="0"/>
        <v>1.5931486375911836E-3</v>
      </c>
      <c r="P17" s="88">
        <f>M17/'סכום נכסי הקרן'!$C$42</f>
        <v>9.6380435526042651E-4</v>
      </c>
    </row>
    <row r="18" spans="2:16">
      <c r="B18" s="86" t="s">
        <v>1584</v>
      </c>
      <c r="C18" s="80" t="s">
        <v>1585</v>
      </c>
      <c r="D18" s="80" t="s">
        <v>268</v>
      </c>
      <c r="E18" s="80"/>
      <c r="F18" s="107">
        <v>39448</v>
      </c>
      <c r="G18" s="87">
        <v>3.61</v>
      </c>
      <c r="H18" s="93" t="s">
        <v>173</v>
      </c>
      <c r="I18" s="94">
        <v>4.8000000000000001E-2</v>
      </c>
      <c r="J18" s="94">
        <v>4.8499999999999995E-2</v>
      </c>
      <c r="K18" s="87">
        <v>2727906</v>
      </c>
      <c r="L18" s="106">
        <v>120.69889999999999</v>
      </c>
      <c r="M18" s="87">
        <v>3292.8516600000003</v>
      </c>
      <c r="N18" s="80"/>
      <c r="O18" s="88">
        <f t="shared" si="0"/>
        <v>1.5520699985292822E-3</v>
      </c>
      <c r="P18" s="88">
        <f>M18/'סכום נכסי הקרן'!$C$42</f>
        <v>9.3895308256568668E-4</v>
      </c>
    </row>
    <row r="19" spans="2:16">
      <c r="B19" s="86" t="s">
        <v>1586</v>
      </c>
      <c r="C19" s="80" t="s">
        <v>1587</v>
      </c>
      <c r="D19" s="80" t="s">
        <v>268</v>
      </c>
      <c r="E19" s="80"/>
      <c r="F19" s="107">
        <v>40148</v>
      </c>
      <c r="G19" s="87">
        <v>5.2099999999999991</v>
      </c>
      <c r="H19" s="93" t="s">
        <v>173</v>
      </c>
      <c r="I19" s="94">
        <v>4.8000000000000001E-2</v>
      </c>
      <c r="J19" s="94">
        <v>4.8599999999999997E-2</v>
      </c>
      <c r="K19" s="87">
        <v>4008000</v>
      </c>
      <c r="L19" s="106">
        <v>109.37139999999999</v>
      </c>
      <c r="M19" s="87">
        <v>4383.22307</v>
      </c>
      <c r="N19" s="80"/>
      <c r="O19" s="88">
        <f t="shared" si="0"/>
        <v>2.066011386558608E-3</v>
      </c>
      <c r="P19" s="88">
        <f>M19/'סכום נכסי הקרן'!$C$42</f>
        <v>1.2498713085513035E-3</v>
      </c>
    </row>
    <row r="20" spans="2:16">
      <c r="B20" s="86" t="s">
        <v>1588</v>
      </c>
      <c r="C20" s="80" t="s">
        <v>1589</v>
      </c>
      <c r="D20" s="80" t="s">
        <v>268</v>
      </c>
      <c r="E20" s="80"/>
      <c r="F20" s="107">
        <v>40269</v>
      </c>
      <c r="G20" s="87">
        <v>5.41</v>
      </c>
      <c r="H20" s="93" t="s">
        <v>173</v>
      </c>
      <c r="I20" s="94">
        <v>4.8000000000000001E-2</v>
      </c>
      <c r="J20" s="94">
        <v>4.8599999999999997E-2</v>
      </c>
      <c r="K20" s="87">
        <v>27130000</v>
      </c>
      <c r="L20" s="106">
        <v>110.9774</v>
      </c>
      <c r="M20" s="87">
        <v>30108.954890000001</v>
      </c>
      <c r="N20" s="80"/>
      <c r="O20" s="88">
        <f t="shared" si="0"/>
        <v>1.4191712957953448E-2</v>
      </c>
      <c r="P20" s="88">
        <f>M20/'סכום נכסי הקרן'!$C$42</f>
        <v>8.5855358594552362E-3</v>
      </c>
    </row>
    <row r="21" spans="2:16">
      <c r="B21" s="86" t="s">
        <v>1590</v>
      </c>
      <c r="C21" s="80" t="s">
        <v>1591</v>
      </c>
      <c r="D21" s="80" t="s">
        <v>268</v>
      </c>
      <c r="E21" s="80"/>
      <c r="F21" s="107">
        <v>40391</v>
      </c>
      <c r="G21" s="87">
        <v>5.6199999999999992</v>
      </c>
      <c r="H21" s="93" t="s">
        <v>173</v>
      </c>
      <c r="I21" s="94">
        <v>4.8000000000000001E-2</v>
      </c>
      <c r="J21" s="94">
        <v>4.8600000000000004E-2</v>
      </c>
      <c r="K21" s="87">
        <v>6327000</v>
      </c>
      <c r="L21" s="106">
        <v>110.066</v>
      </c>
      <c r="M21" s="87">
        <v>6963.7038700000003</v>
      </c>
      <c r="N21" s="80"/>
      <c r="O21" s="88">
        <f t="shared" si="0"/>
        <v>3.2823087619043415E-3</v>
      </c>
      <c r="P21" s="88">
        <f>M21/'סכום נכסי הקרן'!$C$42</f>
        <v>1.9856926123453435E-3</v>
      </c>
    </row>
    <row r="22" spans="2:16">
      <c r="B22" s="86" t="s">
        <v>1592</v>
      </c>
      <c r="C22" s="80" t="s">
        <v>1593</v>
      </c>
      <c r="D22" s="80" t="s">
        <v>268</v>
      </c>
      <c r="E22" s="80"/>
      <c r="F22" s="107">
        <v>40452</v>
      </c>
      <c r="G22" s="87">
        <v>5.7799999999999994</v>
      </c>
      <c r="H22" s="93" t="s">
        <v>173</v>
      </c>
      <c r="I22" s="94">
        <v>4.8000000000000001E-2</v>
      </c>
      <c r="J22" s="94">
        <v>4.8599999999999997E-2</v>
      </c>
      <c r="K22" s="87">
        <v>6348000</v>
      </c>
      <c r="L22" s="106">
        <v>108.142</v>
      </c>
      <c r="M22" s="87">
        <v>6865.1221599999999</v>
      </c>
      <c r="N22" s="80"/>
      <c r="O22" s="88">
        <f t="shared" si="0"/>
        <v>3.2358427408705503E-3</v>
      </c>
      <c r="P22" s="88">
        <f>M22/'סכום נכסי הקרן'!$C$42</f>
        <v>1.9575821445664528E-3</v>
      </c>
    </row>
    <row r="23" spans="2:16">
      <c r="B23" s="86" t="s">
        <v>1594</v>
      </c>
      <c r="C23" s="80" t="s">
        <v>1595</v>
      </c>
      <c r="D23" s="80" t="s">
        <v>268</v>
      </c>
      <c r="E23" s="80"/>
      <c r="F23" s="107">
        <v>38384</v>
      </c>
      <c r="G23" s="87">
        <v>1.05</v>
      </c>
      <c r="H23" s="93" t="s">
        <v>173</v>
      </c>
      <c r="I23" s="94">
        <v>4.8000000000000001E-2</v>
      </c>
      <c r="J23" s="94">
        <v>4.8399999999999999E-2</v>
      </c>
      <c r="K23" s="87">
        <v>815824</v>
      </c>
      <c r="L23" s="106">
        <v>126.4233</v>
      </c>
      <c r="M23" s="87">
        <v>1031.26656</v>
      </c>
      <c r="N23" s="80"/>
      <c r="O23" s="88">
        <f t="shared" si="0"/>
        <v>4.8608259755694483E-4</v>
      </c>
      <c r="P23" s="88">
        <f>M23/'סכום נכסי הקרן'!$C$42</f>
        <v>2.9406454205681151E-4</v>
      </c>
    </row>
    <row r="24" spans="2:16">
      <c r="B24" s="86" t="s">
        <v>1596</v>
      </c>
      <c r="C24" s="80" t="s">
        <v>1597</v>
      </c>
      <c r="D24" s="80" t="s">
        <v>268</v>
      </c>
      <c r="E24" s="80"/>
      <c r="F24" s="107">
        <v>40909</v>
      </c>
      <c r="G24" s="87">
        <v>6.5900000000000007</v>
      </c>
      <c r="H24" s="93" t="s">
        <v>173</v>
      </c>
      <c r="I24" s="94">
        <v>4.8000000000000001E-2</v>
      </c>
      <c r="J24" s="94">
        <v>4.8500000000000008E-2</v>
      </c>
      <c r="K24" s="87">
        <v>44209000</v>
      </c>
      <c r="L24" s="106">
        <v>106.0566</v>
      </c>
      <c r="M24" s="87">
        <v>46884.640829999997</v>
      </c>
      <c r="N24" s="80"/>
      <c r="O24" s="88">
        <f t="shared" si="0"/>
        <v>2.2098852890343686E-2</v>
      </c>
      <c r="P24" s="88">
        <f>M24/'סכום נכסי הקרן'!$C$42</f>
        <v>1.3369104526352562E-2</v>
      </c>
    </row>
    <row r="25" spans="2:16">
      <c r="B25" s="86" t="s">
        <v>1598</v>
      </c>
      <c r="C25" s="80">
        <v>8793</v>
      </c>
      <c r="D25" s="80" t="s">
        <v>268</v>
      </c>
      <c r="E25" s="80"/>
      <c r="F25" s="107">
        <v>41122</v>
      </c>
      <c r="G25" s="87">
        <v>7</v>
      </c>
      <c r="H25" s="93" t="s">
        <v>173</v>
      </c>
      <c r="I25" s="94">
        <v>4.8000000000000001E-2</v>
      </c>
      <c r="J25" s="94">
        <v>4.8600000000000004E-2</v>
      </c>
      <c r="K25" s="87">
        <v>19359000</v>
      </c>
      <c r="L25" s="106">
        <v>104.6234</v>
      </c>
      <c r="M25" s="87">
        <v>20254.039280000001</v>
      </c>
      <c r="N25" s="80"/>
      <c r="O25" s="88">
        <f t="shared" si="0"/>
        <v>9.5466452671972533E-3</v>
      </c>
      <c r="P25" s="88">
        <f>M25/'סכום נכסי הקרן'!$C$42</f>
        <v>5.7754173524969844E-3</v>
      </c>
    </row>
    <row r="26" spans="2:16">
      <c r="B26" s="86" t="s">
        <v>1599</v>
      </c>
      <c r="C26" s="80" t="s">
        <v>1600</v>
      </c>
      <c r="D26" s="80" t="s">
        <v>268</v>
      </c>
      <c r="E26" s="80"/>
      <c r="F26" s="107">
        <v>41154</v>
      </c>
      <c r="G26" s="87">
        <v>7.080000000000001</v>
      </c>
      <c r="H26" s="93" t="s">
        <v>173</v>
      </c>
      <c r="I26" s="94">
        <v>4.8000000000000001E-2</v>
      </c>
      <c r="J26" s="94">
        <v>4.8600000000000004E-2</v>
      </c>
      <c r="K26" s="87">
        <v>5375000</v>
      </c>
      <c r="L26" s="106">
        <v>104.10250000000001</v>
      </c>
      <c r="M26" s="87">
        <v>5595.51008</v>
      </c>
      <c r="N26" s="80"/>
      <c r="O26" s="88">
        <f t="shared" si="0"/>
        <v>2.6374171139055143E-3</v>
      </c>
      <c r="P26" s="88">
        <f>M26/'סכום נכסי הקרן'!$C$42</f>
        <v>1.5955536357636505E-3</v>
      </c>
    </row>
    <row r="27" spans="2:16">
      <c r="B27" s="86" t="s">
        <v>1601</v>
      </c>
      <c r="C27" s="80" t="s">
        <v>1602</v>
      </c>
      <c r="D27" s="80" t="s">
        <v>268</v>
      </c>
      <c r="E27" s="80"/>
      <c r="F27" s="107">
        <v>41184</v>
      </c>
      <c r="G27" s="87">
        <v>7.17</v>
      </c>
      <c r="H27" s="93" t="s">
        <v>173</v>
      </c>
      <c r="I27" s="94">
        <v>4.8000000000000001E-2</v>
      </c>
      <c r="J27" s="94">
        <v>4.8600000000000004E-2</v>
      </c>
      <c r="K27" s="87">
        <v>7085000</v>
      </c>
      <c r="L27" s="106">
        <v>102.60890000000001</v>
      </c>
      <c r="M27" s="87">
        <v>7269.8278899999996</v>
      </c>
      <c r="N27" s="80"/>
      <c r="O27" s="88">
        <f t="shared" si="0"/>
        <v>3.4265988655378518E-3</v>
      </c>
      <c r="P27" s="88">
        <f>M27/'סכום נכסי הקרן'!$C$42</f>
        <v>2.0729835449184797E-3</v>
      </c>
    </row>
    <row r="28" spans="2:16">
      <c r="B28" s="86" t="s">
        <v>1603</v>
      </c>
      <c r="C28" s="80" t="s">
        <v>1604</v>
      </c>
      <c r="D28" s="80" t="s">
        <v>268</v>
      </c>
      <c r="E28" s="80"/>
      <c r="F28" s="107">
        <v>41245</v>
      </c>
      <c r="G28" s="87">
        <v>7.34</v>
      </c>
      <c r="H28" s="93" t="s">
        <v>173</v>
      </c>
      <c r="I28" s="94">
        <v>4.8000000000000001E-2</v>
      </c>
      <c r="J28" s="94">
        <v>4.8600000000000004E-2</v>
      </c>
      <c r="K28" s="87">
        <v>2909000</v>
      </c>
      <c r="L28" s="106">
        <v>101.9983</v>
      </c>
      <c r="M28" s="87">
        <v>2967.1318099999999</v>
      </c>
      <c r="N28" s="80"/>
      <c r="O28" s="88">
        <f t="shared" si="0"/>
        <v>1.3985434934481334E-3</v>
      </c>
      <c r="P28" s="88">
        <f>M28/'סכום נכסי הקרן'!$C$42</f>
        <v>8.4607442030297986E-4</v>
      </c>
    </row>
    <row r="29" spans="2:16">
      <c r="B29" s="86" t="s">
        <v>1605</v>
      </c>
      <c r="C29" s="80" t="s">
        <v>1606</v>
      </c>
      <c r="D29" s="80" t="s">
        <v>268</v>
      </c>
      <c r="E29" s="80"/>
      <c r="F29" s="107">
        <v>41275</v>
      </c>
      <c r="G29" s="87">
        <v>7.2500000000000009</v>
      </c>
      <c r="H29" s="93" t="s">
        <v>173</v>
      </c>
      <c r="I29" s="94">
        <v>4.8000000000000001E-2</v>
      </c>
      <c r="J29" s="94">
        <v>4.8600000000000004E-2</v>
      </c>
      <c r="K29" s="87">
        <v>10748000</v>
      </c>
      <c r="L29" s="106">
        <v>104.53660000000001</v>
      </c>
      <c r="M29" s="87">
        <v>11235.596509999999</v>
      </c>
      <c r="N29" s="80"/>
      <c r="O29" s="88">
        <f t="shared" si="0"/>
        <v>5.2958450787762802E-3</v>
      </c>
      <c r="P29" s="88">
        <f>M29/'סכום נכסי הקרן'!$C$42</f>
        <v>3.2038181694248472E-3</v>
      </c>
    </row>
    <row r="30" spans="2:16">
      <c r="B30" s="86" t="s">
        <v>1607</v>
      </c>
      <c r="C30" s="80" t="s">
        <v>1608</v>
      </c>
      <c r="D30" s="80" t="s">
        <v>268</v>
      </c>
      <c r="E30" s="80"/>
      <c r="F30" s="107">
        <v>41306</v>
      </c>
      <c r="G30" s="87">
        <v>7.33</v>
      </c>
      <c r="H30" s="93" t="s">
        <v>173</v>
      </c>
      <c r="I30" s="94">
        <v>4.8000000000000001E-2</v>
      </c>
      <c r="J30" s="94">
        <v>4.8500000000000008E-2</v>
      </c>
      <c r="K30" s="87">
        <v>6369000</v>
      </c>
      <c r="L30" s="106">
        <v>103.92749999999999</v>
      </c>
      <c r="M30" s="87">
        <v>6619.3687599999994</v>
      </c>
      <c r="N30" s="80"/>
      <c r="O30" s="88">
        <f t="shared" si="0"/>
        <v>3.1200080423902164E-3</v>
      </c>
      <c r="P30" s="88">
        <f>M30/'סכום נכסי הקרן'!$C$42</f>
        <v>1.8875058288659763E-3</v>
      </c>
    </row>
    <row r="31" spans="2:16">
      <c r="B31" s="86" t="s">
        <v>1609</v>
      </c>
      <c r="C31" s="80" t="s">
        <v>1610</v>
      </c>
      <c r="D31" s="80" t="s">
        <v>268</v>
      </c>
      <c r="E31" s="80"/>
      <c r="F31" s="107">
        <v>41334</v>
      </c>
      <c r="G31" s="87">
        <v>7.4099999999999993</v>
      </c>
      <c r="H31" s="93" t="s">
        <v>173</v>
      </c>
      <c r="I31" s="94">
        <v>4.8000000000000001E-2</v>
      </c>
      <c r="J31" s="94">
        <v>4.8599999999999997E-2</v>
      </c>
      <c r="K31" s="87">
        <v>8061000</v>
      </c>
      <c r="L31" s="106">
        <v>103.6982</v>
      </c>
      <c r="M31" s="87">
        <v>8359.1151900000004</v>
      </c>
      <c r="N31" s="80"/>
      <c r="O31" s="88">
        <f t="shared" si="0"/>
        <v>3.9400292634650296E-3</v>
      </c>
      <c r="P31" s="88">
        <f>M31/'סכום נכסי הקרן'!$C$42</f>
        <v>2.3835926381123879E-3</v>
      </c>
    </row>
    <row r="32" spans="2:16">
      <c r="B32" s="86" t="s">
        <v>1611</v>
      </c>
      <c r="C32" s="80" t="s">
        <v>1612</v>
      </c>
      <c r="D32" s="80" t="s">
        <v>268</v>
      </c>
      <c r="E32" s="80"/>
      <c r="F32" s="107">
        <v>41366</v>
      </c>
      <c r="G32" s="87">
        <v>7.49</v>
      </c>
      <c r="H32" s="93" t="s">
        <v>173</v>
      </c>
      <c r="I32" s="94">
        <v>4.8000000000000001E-2</v>
      </c>
      <c r="J32" s="94">
        <v>4.8600000000000004E-2</v>
      </c>
      <c r="K32" s="87">
        <v>2348000</v>
      </c>
      <c r="L32" s="106">
        <v>103.27800000000001</v>
      </c>
      <c r="M32" s="87">
        <v>2425.0350699999999</v>
      </c>
      <c r="N32" s="80"/>
      <c r="O32" s="88">
        <f t="shared" si="0"/>
        <v>1.1430287684226737E-3</v>
      </c>
      <c r="P32" s="88">
        <f>M32/'סכום נכסי הקרן'!$C$42</f>
        <v>6.9149612233257885E-4</v>
      </c>
    </row>
    <row r="33" spans="2:16">
      <c r="B33" s="86" t="s">
        <v>1613</v>
      </c>
      <c r="C33" s="80">
        <v>2704</v>
      </c>
      <c r="D33" s="80" t="s">
        <v>268</v>
      </c>
      <c r="E33" s="80"/>
      <c r="F33" s="107">
        <v>41395</v>
      </c>
      <c r="G33" s="87">
        <v>7.580000000000001</v>
      </c>
      <c r="H33" s="93" t="s">
        <v>173</v>
      </c>
      <c r="I33" s="94">
        <v>4.8000000000000001E-2</v>
      </c>
      <c r="J33" s="94">
        <v>4.8600000000000004E-2</v>
      </c>
      <c r="K33" s="87">
        <v>2895000</v>
      </c>
      <c r="L33" s="106">
        <v>102.6763</v>
      </c>
      <c r="M33" s="87">
        <v>2972.47973</v>
      </c>
      <c r="N33" s="80"/>
      <c r="O33" s="88">
        <f t="shared" si="0"/>
        <v>1.4010642101531597E-3</v>
      </c>
      <c r="P33" s="88">
        <f>M33/'סכום נכסי הקרן'!$C$42</f>
        <v>8.4759937389573142E-4</v>
      </c>
    </row>
    <row r="34" spans="2:16">
      <c r="B34" s="86" t="s">
        <v>1614</v>
      </c>
      <c r="C34" s="80" t="s">
        <v>1615</v>
      </c>
      <c r="D34" s="80" t="s">
        <v>268</v>
      </c>
      <c r="E34" s="80"/>
      <c r="F34" s="107">
        <v>41427</v>
      </c>
      <c r="G34" s="87">
        <v>7.6599999999999993</v>
      </c>
      <c r="H34" s="93" t="s">
        <v>173</v>
      </c>
      <c r="I34" s="94">
        <v>4.8000000000000001E-2</v>
      </c>
      <c r="J34" s="94">
        <v>4.8600000000000004E-2</v>
      </c>
      <c r="K34" s="87">
        <v>3293000</v>
      </c>
      <c r="L34" s="106">
        <v>101.8562</v>
      </c>
      <c r="M34" s="87">
        <v>3354.13393</v>
      </c>
      <c r="N34" s="80"/>
      <c r="O34" s="88">
        <f t="shared" si="0"/>
        <v>1.5809551055822888E-3</v>
      </c>
      <c r="P34" s="88">
        <f>M34/'סכום נכסי הקרן'!$C$42</f>
        <v>9.5642765544794108E-4</v>
      </c>
    </row>
    <row r="35" spans="2:16">
      <c r="B35" s="86" t="s">
        <v>1616</v>
      </c>
      <c r="C35" s="80">
        <v>8805</v>
      </c>
      <c r="D35" s="80" t="s">
        <v>268</v>
      </c>
      <c r="E35" s="80"/>
      <c r="F35" s="107">
        <v>41487</v>
      </c>
      <c r="G35" s="87">
        <v>7.65</v>
      </c>
      <c r="H35" s="93" t="s">
        <v>173</v>
      </c>
      <c r="I35" s="94">
        <v>4.8000000000000001E-2</v>
      </c>
      <c r="J35" s="94">
        <v>4.8499999999999995E-2</v>
      </c>
      <c r="K35" s="87">
        <v>4833000</v>
      </c>
      <c r="L35" s="106">
        <v>102.5744</v>
      </c>
      <c r="M35" s="87">
        <v>4957.5967000000001</v>
      </c>
      <c r="N35" s="80"/>
      <c r="O35" s="88">
        <f t="shared" si="0"/>
        <v>2.3367396704647705E-3</v>
      </c>
      <c r="P35" s="88">
        <f>M35/'סכום נכסי הקרן'!$C$42</f>
        <v>1.4136533267285036E-3</v>
      </c>
    </row>
    <row r="36" spans="2:16">
      <c r="B36" s="86" t="s">
        <v>1617</v>
      </c>
      <c r="C36" s="80">
        <v>8806</v>
      </c>
      <c r="D36" s="80" t="s">
        <v>268</v>
      </c>
      <c r="E36" s="80"/>
      <c r="F36" s="107">
        <v>41518</v>
      </c>
      <c r="G36" s="87">
        <v>7.7300000000000013</v>
      </c>
      <c r="H36" s="93" t="s">
        <v>173</v>
      </c>
      <c r="I36" s="94">
        <v>4.8000000000000001E-2</v>
      </c>
      <c r="J36" s="94">
        <v>4.8500000000000008E-2</v>
      </c>
      <c r="K36" s="87">
        <v>4568000</v>
      </c>
      <c r="L36" s="106">
        <v>101.8777</v>
      </c>
      <c r="M36" s="87">
        <v>4653.4236799999999</v>
      </c>
      <c r="N36" s="80"/>
      <c r="O36" s="88">
        <f t="shared" si="0"/>
        <v>2.193369161419718E-3</v>
      </c>
      <c r="P36" s="88">
        <f>M36/'סכום נכסי הקרן'!$C$42</f>
        <v>1.3269187196911752E-3</v>
      </c>
    </row>
    <row r="37" spans="2:16">
      <c r="B37" s="86" t="s">
        <v>1618</v>
      </c>
      <c r="C37" s="80" t="s">
        <v>1619</v>
      </c>
      <c r="D37" s="80" t="s">
        <v>268</v>
      </c>
      <c r="E37" s="80"/>
      <c r="F37" s="107">
        <v>41548</v>
      </c>
      <c r="G37" s="87">
        <v>7.8100000000000005</v>
      </c>
      <c r="H37" s="93" t="s">
        <v>173</v>
      </c>
      <c r="I37" s="94">
        <v>4.8000000000000001E-2</v>
      </c>
      <c r="J37" s="94">
        <v>4.8599999999999997E-2</v>
      </c>
      <c r="K37" s="87">
        <v>12642000</v>
      </c>
      <c r="L37" s="106">
        <v>101.2662</v>
      </c>
      <c r="M37" s="87">
        <v>12800.476789999999</v>
      </c>
      <c r="N37" s="80"/>
      <c r="O37" s="88">
        <f t="shared" si="0"/>
        <v>6.0334439701512114E-3</v>
      </c>
      <c r="P37" s="88">
        <f>M37/'סכום נכסי הקרן'!$C$42</f>
        <v>3.6500420854916446E-3</v>
      </c>
    </row>
    <row r="38" spans="2:16">
      <c r="B38" s="86" t="s">
        <v>1620</v>
      </c>
      <c r="C38" s="80" t="s">
        <v>1621</v>
      </c>
      <c r="D38" s="80" t="s">
        <v>268</v>
      </c>
      <c r="E38" s="80"/>
      <c r="F38" s="107">
        <v>41579</v>
      </c>
      <c r="G38" s="87">
        <v>7.9</v>
      </c>
      <c r="H38" s="93" t="s">
        <v>173</v>
      </c>
      <c r="I38" s="94">
        <v>4.8000000000000001E-2</v>
      </c>
      <c r="J38" s="94">
        <v>4.8500000000000008E-2</v>
      </c>
      <c r="K38" s="87">
        <v>4000</v>
      </c>
      <c r="L38" s="106">
        <v>100.8721</v>
      </c>
      <c r="M38" s="87">
        <v>4.03491</v>
      </c>
      <c r="N38" s="80"/>
      <c r="O38" s="88">
        <f t="shared" si="0"/>
        <v>1.9018356744821555E-6</v>
      </c>
      <c r="P38" s="88">
        <f>M38/'סכום נכסי הקרן'!$C$42</f>
        <v>1.1505502140886342E-6</v>
      </c>
    </row>
    <row r="39" spans="2:16">
      <c r="B39" s="86" t="s">
        <v>1622</v>
      </c>
      <c r="C39" s="80" t="s">
        <v>1623</v>
      </c>
      <c r="D39" s="80" t="s">
        <v>268</v>
      </c>
      <c r="E39" s="80"/>
      <c r="F39" s="107">
        <v>41609</v>
      </c>
      <c r="G39" s="87">
        <v>7.9800000000000013</v>
      </c>
      <c r="H39" s="93" t="s">
        <v>173</v>
      </c>
      <c r="I39" s="94">
        <v>4.8000000000000001E-2</v>
      </c>
      <c r="J39" s="94">
        <v>4.8499999999999995E-2</v>
      </c>
      <c r="K39" s="87">
        <v>13454000</v>
      </c>
      <c r="L39" s="106">
        <v>100.3854</v>
      </c>
      <c r="M39" s="87">
        <v>13505.84547</v>
      </c>
      <c r="N39" s="80"/>
      <c r="O39" s="88">
        <f t="shared" si="0"/>
        <v>6.36591614903163E-3</v>
      </c>
      <c r="P39" s="88">
        <f>M39/'סכום נכסי הקרן'!$C$42</f>
        <v>3.8511772002241709E-3</v>
      </c>
    </row>
    <row r="40" spans="2:16">
      <c r="B40" s="86" t="s">
        <v>1624</v>
      </c>
      <c r="C40" s="80" t="s">
        <v>1625</v>
      </c>
      <c r="D40" s="80" t="s">
        <v>268</v>
      </c>
      <c r="E40" s="80"/>
      <c r="F40" s="107">
        <v>41672</v>
      </c>
      <c r="G40" s="87">
        <v>7.9600000000000009</v>
      </c>
      <c r="H40" s="93" t="s">
        <v>173</v>
      </c>
      <c r="I40" s="94">
        <v>4.8000000000000001E-2</v>
      </c>
      <c r="J40" s="94">
        <v>4.8499999999999988E-2</v>
      </c>
      <c r="K40" s="87">
        <v>2888000</v>
      </c>
      <c r="L40" s="106">
        <v>102.0673</v>
      </c>
      <c r="M40" s="87">
        <v>2947.6687700000002</v>
      </c>
      <c r="N40" s="80"/>
      <c r="O40" s="88">
        <f t="shared" si="0"/>
        <v>1.3893696819366321E-3</v>
      </c>
      <c r="P40" s="88">
        <f>M40/'סכום נכסי הקרן'!$C$42</f>
        <v>8.4052455553801234E-4</v>
      </c>
    </row>
    <row r="41" spans="2:16">
      <c r="B41" s="86" t="s">
        <v>1626</v>
      </c>
      <c r="C41" s="80" t="s">
        <v>1627</v>
      </c>
      <c r="D41" s="80" t="s">
        <v>268</v>
      </c>
      <c r="E41" s="80"/>
      <c r="F41" s="107">
        <v>41700</v>
      </c>
      <c r="G41" s="87">
        <v>8.0400000000000009</v>
      </c>
      <c r="H41" s="93" t="s">
        <v>173</v>
      </c>
      <c r="I41" s="94">
        <v>4.8000000000000001E-2</v>
      </c>
      <c r="J41" s="94">
        <v>4.8600000000000004E-2</v>
      </c>
      <c r="K41" s="87">
        <v>4206000</v>
      </c>
      <c r="L41" s="106">
        <v>102.2632</v>
      </c>
      <c r="M41" s="87">
        <v>4301.3279299999995</v>
      </c>
      <c r="N41" s="80"/>
      <c r="O41" s="88">
        <f t="shared" si="0"/>
        <v>2.027410501081928E-3</v>
      </c>
      <c r="P41" s="88">
        <f>M41/'סכום נכסי הקרן'!$C$42</f>
        <v>1.2265189981255891E-3</v>
      </c>
    </row>
    <row r="42" spans="2:16">
      <c r="B42" s="86" t="s">
        <v>1628</v>
      </c>
      <c r="C42" s="80" t="s">
        <v>1629</v>
      </c>
      <c r="D42" s="80" t="s">
        <v>268</v>
      </c>
      <c r="E42" s="80"/>
      <c r="F42" s="107">
        <v>41730</v>
      </c>
      <c r="G42" s="87">
        <v>8.120000000000001</v>
      </c>
      <c r="H42" s="93" t="s">
        <v>173</v>
      </c>
      <c r="I42" s="94">
        <v>4.8000000000000001E-2</v>
      </c>
      <c r="J42" s="94">
        <v>4.8500000000000008E-2</v>
      </c>
      <c r="K42" s="87">
        <v>497000</v>
      </c>
      <c r="L42" s="106">
        <v>102.07040000000001</v>
      </c>
      <c r="M42" s="87">
        <v>507.37645000000003</v>
      </c>
      <c r="N42" s="80"/>
      <c r="O42" s="88">
        <f t="shared" si="0"/>
        <v>2.3914948115375849E-4</v>
      </c>
      <c r="P42" s="88">
        <f>M42/'סכום נכסי הקרן'!$C$42</f>
        <v>1.4467784490138099E-4</v>
      </c>
    </row>
    <row r="43" spans="2:16">
      <c r="B43" s="86" t="s">
        <v>1630</v>
      </c>
      <c r="C43" s="80" t="s">
        <v>1631</v>
      </c>
      <c r="D43" s="80" t="s">
        <v>268</v>
      </c>
      <c r="E43" s="80"/>
      <c r="F43" s="107">
        <v>41821</v>
      </c>
      <c r="G43" s="87">
        <v>8.18</v>
      </c>
      <c r="H43" s="93" t="s">
        <v>173</v>
      </c>
      <c r="I43" s="94">
        <v>4.8000000000000001E-2</v>
      </c>
      <c r="J43" s="94">
        <v>4.8599999999999997E-2</v>
      </c>
      <c r="K43" s="87">
        <v>7513000</v>
      </c>
      <c r="L43" s="106">
        <v>102.7817</v>
      </c>
      <c r="M43" s="87">
        <v>7722.0022800000006</v>
      </c>
      <c r="N43" s="80"/>
      <c r="O43" s="88">
        <f t="shared" si="0"/>
        <v>3.6397291177588951E-3</v>
      </c>
      <c r="P43" s="88">
        <f>M43/'סכום נכסי הקרן'!$C$42</f>
        <v>2.2019205822303156E-3</v>
      </c>
    </row>
    <row r="44" spans="2:16">
      <c r="B44" s="86" t="s">
        <v>1632</v>
      </c>
      <c r="C44" s="80" t="s">
        <v>1633</v>
      </c>
      <c r="D44" s="80" t="s">
        <v>268</v>
      </c>
      <c r="E44" s="80"/>
      <c r="F44" s="107">
        <v>41852</v>
      </c>
      <c r="G44" s="87">
        <v>8.259999999999998</v>
      </c>
      <c r="H44" s="93" t="s">
        <v>173</v>
      </c>
      <c r="I44" s="94">
        <v>4.8000000000000001E-2</v>
      </c>
      <c r="J44" s="94">
        <v>4.8500000000000008E-2</v>
      </c>
      <c r="K44" s="87">
        <v>11831000</v>
      </c>
      <c r="L44" s="106">
        <v>102.0762</v>
      </c>
      <c r="M44" s="87">
        <v>12076.693630000002</v>
      </c>
      <c r="N44" s="80"/>
      <c r="O44" s="88">
        <f t="shared" si="0"/>
        <v>5.6922922135377004E-3</v>
      </c>
      <c r="P44" s="88">
        <f>M44/'סכום נכסי הקרן'!$C$42</f>
        <v>3.4436561017418842E-3</v>
      </c>
    </row>
    <row r="45" spans="2:16">
      <c r="B45" s="86" t="s">
        <v>1634</v>
      </c>
      <c r="C45" s="80" t="s">
        <v>1635</v>
      </c>
      <c r="D45" s="80" t="s">
        <v>268</v>
      </c>
      <c r="E45" s="80"/>
      <c r="F45" s="107">
        <v>41913</v>
      </c>
      <c r="G45" s="87">
        <v>8.43</v>
      </c>
      <c r="H45" s="93" t="s">
        <v>173</v>
      </c>
      <c r="I45" s="94">
        <v>4.8000000000000001E-2</v>
      </c>
      <c r="J45" s="94">
        <v>4.8500000000000008E-2</v>
      </c>
      <c r="K45" s="87">
        <v>6882000</v>
      </c>
      <c r="L45" s="106">
        <v>101.27249999999999</v>
      </c>
      <c r="M45" s="87">
        <v>6969.9264299999995</v>
      </c>
      <c r="N45" s="80"/>
      <c r="O45" s="88">
        <f t="shared" si="0"/>
        <v>3.2852417360213861E-3</v>
      </c>
      <c r="P45" s="88">
        <f>M45/'סכום נכסי הקרן'!$C$42</f>
        <v>1.9874669685862956E-3</v>
      </c>
    </row>
    <row r="46" spans="2:16">
      <c r="B46" s="86" t="s">
        <v>1636</v>
      </c>
      <c r="C46" s="80" t="s">
        <v>1637</v>
      </c>
      <c r="D46" s="80" t="s">
        <v>268</v>
      </c>
      <c r="E46" s="80"/>
      <c r="F46" s="107">
        <v>41945</v>
      </c>
      <c r="G46" s="87">
        <v>8.5200000000000014</v>
      </c>
      <c r="H46" s="93" t="s">
        <v>173</v>
      </c>
      <c r="I46" s="94">
        <v>4.8000000000000001E-2</v>
      </c>
      <c r="J46" s="94">
        <v>4.8500000000000008E-2</v>
      </c>
      <c r="K46" s="87">
        <v>7386000</v>
      </c>
      <c r="L46" s="106">
        <v>101.1557</v>
      </c>
      <c r="M46" s="87">
        <v>7471.3935999999994</v>
      </c>
      <c r="N46" s="80"/>
      <c r="O46" s="88">
        <f t="shared" si="0"/>
        <v>3.521605906098936E-3</v>
      </c>
      <c r="P46" s="88">
        <f>M46/'סכום נכסי הקרן'!$C$42</f>
        <v>2.1304597886992399E-3</v>
      </c>
    </row>
    <row r="47" spans="2:16">
      <c r="B47" s="86" t="s">
        <v>1638</v>
      </c>
      <c r="C47" s="80" t="s">
        <v>1639</v>
      </c>
      <c r="D47" s="80" t="s">
        <v>268</v>
      </c>
      <c r="E47" s="80"/>
      <c r="F47" s="107">
        <v>41974</v>
      </c>
      <c r="G47" s="87">
        <v>8.6</v>
      </c>
      <c r="H47" s="93" t="s">
        <v>173</v>
      </c>
      <c r="I47" s="94">
        <v>4.8000000000000001E-2</v>
      </c>
      <c r="J47" s="94">
        <v>4.8499999999999995E-2</v>
      </c>
      <c r="K47" s="87">
        <v>74000</v>
      </c>
      <c r="L47" s="106">
        <v>100.4713</v>
      </c>
      <c r="M47" s="87">
        <v>74.351910000000004</v>
      </c>
      <c r="N47" s="80"/>
      <c r="O47" s="88">
        <f t="shared" si="0"/>
        <v>3.5045419824453712E-5</v>
      </c>
      <c r="P47" s="88">
        <f>M47/'סכום נכסי הקרן'!$C$42</f>
        <v>2.1201366565400185E-5</v>
      </c>
    </row>
    <row r="48" spans="2:16">
      <c r="B48" s="86" t="s">
        <v>1640</v>
      </c>
      <c r="C48" s="80" t="s">
        <v>1641</v>
      </c>
      <c r="D48" s="80" t="s">
        <v>268</v>
      </c>
      <c r="E48" s="80"/>
      <c r="F48" s="107">
        <v>42005</v>
      </c>
      <c r="G48" s="87">
        <v>8.48</v>
      </c>
      <c r="H48" s="93" t="s">
        <v>173</v>
      </c>
      <c r="I48" s="94">
        <v>4.8000000000000001E-2</v>
      </c>
      <c r="J48" s="94">
        <v>4.8499999999999995E-2</v>
      </c>
      <c r="K48" s="87">
        <v>4523000</v>
      </c>
      <c r="L48" s="106">
        <v>102.6811</v>
      </c>
      <c r="M48" s="87">
        <v>4644.2653799999998</v>
      </c>
      <c r="N48" s="80"/>
      <c r="O48" s="88">
        <f t="shared" si="0"/>
        <v>2.1890524401898489E-3</v>
      </c>
      <c r="P48" s="88">
        <f>M48/'סכום נכסי הקרן'!$C$42</f>
        <v>1.3243072403705241E-3</v>
      </c>
    </row>
    <row r="49" spans="2:16">
      <c r="B49" s="86" t="s">
        <v>1642</v>
      </c>
      <c r="C49" s="80" t="s">
        <v>1643</v>
      </c>
      <c r="D49" s="80" t="s">
        <v>268</v>
      </c>
      <c r="E49" s="80"/>
      <c r="F49" s="107">
        <v>42036</v>
      </c>
      <c r="G49" s="87">
        <v>8.5600000000000023</v>
      </c>
      <c r="H49" s="93" t="s">
        <v>173</v>
      </c>
      <c r="I49" s="94">
        <v>4.8000000000000001E-2</v>
      </c>
      <c r="J49" s="94">
        <v>4.8500000000000008E-2</v>
      </c>
      <c r="K49" s="87">
        <v>23460000</v>
      </c>
      <c r="L49" s="106">
        <v>102.276</v>
      </c>
      <c r="M49" s="87">
        <v>23993.947489999999</v>
      </c>
      <c r="N49" s="80"/>
      <c r="O49" s="88">
        <f t="shared" si="0"/>
        <v>1.1309433248358345E-2</v>
      </c>
      <c r="P49" s="88">
        <f>M49/'סכום נכסי הקרן'!$C$42</f>
        <v>6.8418481258444288E-3</v>
      </c>
    </row>
    <row r="50" spans="2:16">
      <c r="B50" s="86" t="s">
        <v>1644</v>
      </c>
      <c r="C50" s="80" t="s">
        <v>1645</v>
      </c>
      <c r="D50" s="80" t="s">
        <v>268</v>
      </c>
      <c r="E50" s="80"/>
      <c r="F50" s="107">
        <v>42064</v>
      </c>
      <c r="G50" s="87">
        <v>8.64</v>
      </c>
      <c r="H50" s="93" t="s">
        <v>173</v>
      </c>
      <c r="I50" s="94">
        <v>4.8000000000000001E-2</v>
      </c>
      <c r="J50" s="94">
        <v>4.8599999999999997E-2</v>
      </c>
      <c r="K50" s="87">
        <v>15659000</v>
      </c>
      <c r="L50" s="106">
        <v>102.7895</v>
      </c>
      <c r="M50" s="87">
        <v>16095.815199999999</v>
      </c>
      <c r="N50" s="80"/>
      <c r="O50" s="88">
        <f t="shared" si="0"/>
        <v>7.586686086488206E-3</v>
      </c>
      <c r="P50" s="88">
        <f>M50/'סכום נכסי הקרן'!$C$42</f>
        <v>4.589704262125076E-3</v>
      </c>
    </row>
    <row r="51" spans="2:16">
      <c r="B51" s="86" t="s">
        <v>1646</v>
      </c>
      <c r="C51" s="80" t="s">
        <v>1647</v>
      </c>
      <c r="D51" s="80" t="s">
        <v>268</v>
      </c>
      <c r="E51" s="80"/>
      <c r="F51" s="107">
        <v>42095</v>
      </c>
      <c r="G51" s="87">
        <v>8.7200000000000006</v>
      </c>
      <c r="H51" s="93" t="s">
        <v>173</v>
      </c>
      <c r="I51" s="94">
        <v>4.8000000000000001E-2</v>
      </c>
      <c r="J51" s="94">
        <v>4.8600000000000004E-2</v>
      </c>
      <c r="K51" s="87">
        <v>30858000</v>
      </c>
      <c r="L51" s="106">
        <v>103.1168</v>
      </c>
      <c r="M51" s="87">
        <v>31819.790969999998</v>
      </c>
      <c r="N51" s="80"/>
      <c r="O51" s="88">
        <f t="shared" si="0"/>
        <v>1.4998107422795341E-2</v>
      </c>
      <c r="P51" s="88">
        <f>M51/'סכום נכסי הקרן'!$C$42</f>
        <v>9.0733789137277133E-3</v>
      </c>
    </row>
    <row r="52" spans="2:16">
      <c r="B52" s="86" t="s">
        <v>1648</v>
      </c>
      <c r="C52" s="80" t="s">
        <v>1649</v>
      </c>
      <c r="D52" s="80" t="s">
        <v>268</v>
      </c>
      <c r="E52" s="80"/>
      <c r="F52" s="107">
        <v>42125</v>
      </c>
      <c r="G52" s="87">
        <v>8.81</v>
      </c>
      <c r="H52" s="93" t="s">
        <v>173</v>
      </c>
      <c r="I52" s="94">
        <v>4.8000000000000001E-2</v>
      </c>
      <c r="J52" s="94">
        <v>4.8599999999999997E-2</v>
      </c>
      <c r="K52" s="87">
        <v>3766000</v>
      </c>
      <c r="L52" s="106">
        <v>102.3981</v>
      </c>
      <c r="M52" s="87">
        <v>3856.3141800000003</v>
      </c>
      <c r="N52" s="80"/>
      <c r="O52" s="88">
        <f t="shared" si="0"/>
        <v>1.8176553825327952E-3</v>
      </c>
      <c r="P52" s="88">
        <f>M52/'סכום נכסי הקרן'!$C$42</f>
        <v>1.0996238095501601E-3</v>
      </c>
    </row>
    <row r="53" spans="2:16">
      <c r="B53" s="86" t="s">
        <v>1650</v>
      </c>
      <c r="C53" s="80" t="s">
        <v>1651</v>
      </c>
      <c r="D53" s="80" t="s">
        <v>268</v>
      </c>
      <c r="E53" s="80"/>
      <c r="F53" s="107">
        <v>42156</v>
      </c>
      <c r="G53" s="87">
        <v>8.8899999999999988</v>
      </c>
      <c r="H53" s="93" t="s">
        <v>173</v>
      </c>
      <c r="I53" s="94">
        <v>4.8000000000000001E-2</v>
      </c>
      <c r="J53" s="94">
        <v>4.8499999999999995E-2</v>
      </c>
      <c r="K53" s="87">
        <v>33682000</v>
      </c>
      <c r="L53" s="106">
        <v>101.379</v>
      </c>
      <c r="M53" s="87">
        <v>34146.845670000002</v>
      </c>
      <c r="N53" s="80"/>
      <c r="O53" s="88">
        <f t="shared" si="0"/>
        <v>1.609495360893862E-2</v>
      </c>
      <c r="P53" s="88">
        <f>M53/'סכום נכסי הקרן'!$C$42</f>
        <v>9.7369360397307637E-3</v>
      </c>
    </row>
    <row r="54" spans="2:16">
      <c r="B54" s="86" t="s">
        <v>1652</v>
      </c>
      <c r="C54" s="80" t="s">
        <v>1653</v>
      </c>
      <c r="D54" s="80" t="s">
        <v>268</v>
      </c>
      <c r="E54" s="80"/>
      <c r="F54" s="107">
        <v>42218</v>
      </c>
      <c r="G54" s="87">
        <v>8.85</v>
      </c>
      <c r="H54" s="93" t="s">
        <v>173</v>
      </c>
      <c r="I54" s="94">
        <v>4.8000000000000001E-2</v>
      </c>
      <c r="J54" s="94">
        <v>4.8499999999999995E-2</v>
      </c>
      <c r="K54" s="87">
        <v>14923000</v>
      </c>
      <c r="L54" s="106">
        <v>102.4652</v>
      </c>
      <c r="M54" s="87">
        <v>15290.883330000001</v>
      </c>
      <c r="N54" s="80"/>
      <c r="O54" s="88">
        <f t="shared" si="0"/>
        <v>7.2072852706351557E-3</v>
      </c>
      <c r="P54" s="88">
        <f>M54/'סכום נכסי הקרן'!$C$42</f>
        <v>4.3601788116552362E-3</v>
      </c>
    </row>
    <row r="55" spans="2:16">
      <c r="B55" s="86" t="s">
        <v>1654</v>
      </c>
      <c r="C55" s="80" t="s">
        <v>1655</v>
      </c>
      <c r="D55" s="80" t="s">
        <v>268</v>
      </c>
      <c r="E55" s="80"/>
      <c r="F55" s="107">
        <v>42309</v>
      </c>
      <c r="G55" s="87">
        <v>9.1000000000000014</v>
      </c>
      <c r="H55" s="93" t="s">
        <v>173</v>
      </c>
      <c r="I55" s="94">
        <v>4.8000000000000001E-2</v>
      </c>
      <c r="J55" s="94">
        <v>4.8499999999999995E-2</v>
      </c>
      <c r="K55" s="87">
        <v>14985000</v>
      </c>
      <c r="L55" s="106">
        <v>101.67749999999999</v>
      </c>
      <c r="M55" s="87">
        <v>15236.370699999999</v>
      </c>
      <c r="N55" s="80"/>
      <c r="O55" s="88">
        <f t="shared" si="0"/>
        <v>7.181591001260164E-3</v>
      </c>
      <c r="P55" s="88">
        <f>M55/'סכום נכסי הקרן'!$C$42</f>
        <v>4.3446345942830924E-3</v>
      </c>
    </row>
    <row r="56" spans="2:16">
      <c r="B56" s="86" t="s">
        <v>1656</v>
      </c>
      <c r="C56" s="80" t="s">
        <v>1657</v>
      </c>
      <c r="D56" s="80" t="s">
        <v>268</v>
      </c>
      <c r="E56" s="80"/>
      <c r="F56" s="107">
        <v>42339</v>
      </c>
      <c r="G56" s="87">
        <v>9.19</v>
      </c>
      <c r="H56" s="93" t="s">
        <v>173</v>
      </c>
      <c r="I56" s="94">
        <v>4.8000000000000001E-2</v>
      </c>
      <c r="J56" s="94">
        <v>4.8500000000000008E-2</v>
      </c>
      <c r="K56" s="87">
        <v>25372000</v>
      </c>
      <c r="L56" s="106">
        <v>101.1746</v>
      </c>
      <c r="M56" s="87">
        <v>25670.0154</v>
      </c>
      <c r="N56" s="80"/>
      <c r="O56" s="88">
        <f t="shared" si="0"/>
        <v>1.2099439901317828E-2</v>
      </c>
      <c r="P56" s="88">
        <f>M56/'סכום נכסי הקרן'!$C$42</f>
        <v>7.3197770741177713E-3</v>
      </c>
    </row>
    <row r="57" spans="2:16">
      <c r="B57" s="86" t="s">
        <v>1658</v>
      </c>
      <c r="C57" s="80" t="s">
        <v>1659</v>
      </c>
      <c r="D57" s="80" t="s">
        <v>268</v>
      </c>
      <c r="E57" s="80"/>
      <c r="F57" s="107">
        <v>42370</v>
      </c>
      <c r="G57" s="87">
        <v>9.0500000000000007</v>
      </c>
      <c r="H57" s="93" t="s">
        <v>173</v>
      </c>
      <c r="I57" s="94">
        <v>4.8000000000000001E-2</v>
      </c>
      <c r="J57" s="94">
        <v>4.8499999999999995E-2</v>
      </c>
      <c r="K57" s="87">
        <v>15147000</v>
      </c>
      <c r="L57" s="106">
        <v>103.6103</v>
      </c>
      <c r="M57" s="87">
        <v>15693.85808</v>
      </c>
      <c r="N57" s="80"/>
      <c r="O57" s="88">
        <f t="shared" si="0"/>
        <v>7.3972255060965487E-3</v>
      </c>
      <c r="P57" s="88">
        <f>M57/'סכום נכסי הקרן'!$C$42</f>
        <v>4.4750866249360314E-3</v>
      </c>
    </row>
    <row r="58" spans="2:16">
      <c r="B58" s="86" t="s">
        <v>1660</v>
      </c>
      <c r="C58" s="80" t="s">
        <v>1661</v>
      </c>
      <c r="D58" s="80" t="s">
        <v>268</v>
      </c>
      <c r="E58" s="80"/>
      <c r="F58" s="107">
        <v>42461</v>
      </c>
      <c r="G58" s="87">
        <v>9.2999999999999989</v>
      </c>
      <c r="H58" s="93" t="s">
        <v>173</v>
      </c>
      <c r="I58" s="94">
        <v>4.8000000000000001E-2</v>
      </c>
      <c r="J58" s="94">
        <v>4.8499999999999995E-2</v>
      </c>
      <c r="K58" s="87">
        <v>36491000</v>
      </c>
      <c r="L58" s="106">
        <v>103.3261</v>
      </c>
      <c r="M58" s="87">
        <v>37704.719819999998</v>
      </c>
      <c r="N58" s="80"/>
      <c r="O58" s="88">
        <f t="shared" si="0"/>
        <v>1.7771940700047929E-2</v>
      </c>
      <c r="P58" s="88">
        <f>M58/'סכום נכסי הקרן'!$C$42</f>
        <v>1.0751459998129567E-2</v>
      </c>
    </row>
    <row r="59" spans="2:16">
      <c r="B59" s="86" t="s">
        <v>1662</v>
      </c>
      <c r="C59" s="80" t="s">
        <v>1663</v>
      </c>
      <c r="D59" s="80" t="s">
        <v>268</v>
      </c>
      <c r="E59" s="80"/>
      <c r="F59" s="107">
        <v>42491</v>
      </c>
      <c r="G59" s="87">
        <v>9.3800000000000008</v>
      </c>
      <c r="H59" s="93" t="s">
        <v>173</v>
      </c>
      <c r="I59" s="94">
        <v>4.8000000000000001E-2</v>
      </c>
      <c r="J59" s="94">
        <v>4.8600000000000004E-2</v>
      </c>
      <c r="K59" s="87">
        <v>15511000</v>
      </c>
      <c r="L59" s="106">
        <v>103.12820000000001</v>
      </c>
      <c r="M59" s="87">
        <v>15996.212439999999</v>
      </c>
      <c r="N59" s="80"/>
      <c r="O59" s="88">
        <f t="shared" si="0"/>
        <v>7.5397387983839152E-3</v>
      </c>
      <c r="P59" s="88">
        <f>M59/'סכום נכסי הקרן'!$C$42</f>
        <v>4.561302643045142E-3</v>
      </c>
    </row>
    <row r="60" spans="2:16">
      <c r="B60" s="86" t="s">
        <v>1664</v>
      </c>
      <c r="C60" s="80" t="s">
        <v>1665</v>
      </c>
      <c r="D60" s="80" t="s">
        <v>268</v>
      </c>
      <c r="E60" s="80"/>
      <c r="F60" s="107">
        <v>42522</v>
      </c>
      <c r="G60" s="87">
        <v>9.4700000000000006</v>
      </c>
      <c r="H60" s="93" t="s">
        <v>173</v>
      </c>
      <c r="I60" s="94">
        <v>4.8000000000000001E-2</v>
      </c>
      <c r="J60" s="94">
        <v>4.8600000000000004E-2</v>
      </c>
      <c r="K60" s="87">
        <v>13911000</v>
      </c>
      <c r="L60" s="106">
        <v>102.30410000000001</v>
      </c>
      <c r="M60" s="87">
        <v>14231.52349</v>
      </c>
      <c r="N60" s="80"/>
      <c r="O60" s="88">
        <f t="shared" si="0"/>
        <v>6.7079610389111002E-3</v>
      </c>
      <c r="P60" s="88">
        <f>M60/'סכום נכסי הקרן'!$C$42</f>
        <v>4.0581035012495761E-3</v>
      </c>
    </row>
    <row r="61" spans="2:16">
      <c r="B61" s="86" t="s">
        <v>1666</v>
      </c>
      <c r="C61" s="80" t="s">
        <v>1667</v>
      </c>
      <c r="D61" s="80" t="s">
        <v>268</v>
      </c>
      <c r="E61" s="80"/>
      <c r="F61" s="107">
        <v>42552</v>
      </c>
      <c r="G61" s="87">
        <v>9.3199999999999985</v>
      </c>
      <c r="H61" s="93" t="s">
        <v>173</v>
      </c>
      <c r="I61" s="94">
        <v>4.8000000000000001E-2</v>
      </c>
      <c r="J61" s="94">
        <v>4.8600000000000004E-2</v>
      </c>
      <c r="K61" s="87">
        <v>15879000</v>
      </c>
      <c r="L61" s="106">
        <v>104.02889999999999</v>
      </c>
      <c r="M61" s="87">
        <v>16518.838810000001</v>
      </c>
      <c r="N61" s="80"/>
      <c r="O61" s="88">
        <f t="shared" si="0"/>
        <v>7.7860762569371706E-3</v>
      </c>
      <c r="P61" s="88">
        <f>M61/'סכום נכסי הקרן'!$C$42</f>
        <v>4.7103289861090188E-3</v>
      </c>
    </row>
    <row r="62" spans="2:16">
      <c r="B62" s="86" t="s">
        <v>1668</v>
      </c>
      <c r="C62" s="80" t="s">
        <v>1669</v>
      </c>
      <c r="D62" s="80" t="s">
        <v>268</v>
      </c>
      <c r="E62" s="80"/>
      <c r="F62" s="107">
        <v>42583</v>
      </c>
      <c r="G62" s="87">
        <v>9.41</v>
      </c>
      <c r="H62" s="93" t="s">
        <v>173</v>
      </c>
      <c r="I62" s="94">
        <v>4.8000000000000001E-2</v>
      </c>
      <c r="J62" s="94">
        <v>4.8500000000000008E-2</v>
      </c>
      <c r="K62" s="87">
        <v>26211000</v>
      </c>
      <c r="L62" s="106">
        <v>103.3173</v>
      </c>
      <c r="M62" s="87">
        <v>27080.665399999998</v>
      </c>
      <c r="N62" s="80"/>
      <c r="O62" s="88">
        <f t="shared" si="0"/>
        <v>1.2764343082357367E-2</v>
      </c>
      <c r="P62" s="88">
        <f>M62/'סכום נכסי הקרן'!$C$42</f>
        <v>7.7220223929734899E-3</v>
      </c>
    </row>
    <row r="63" spans="2:16">
      <c r="B63" s="86" t="s">
        <v>1670</v>
      </c>
      <c r="C63" s="80" t="s">
        <v>1671</v>
      </c>
      <c r="D63" s="80" t="s">
        <v>268</v>
      </c>
      <c r="E63" s="80"/>
      <c r="F63" s="107">
        <v>42614</v>
      </c>
      <c r="G63" s="87">
        <v>9.49</v>
      </c>
      <c r="H63" s="93" t="s">
        <v>173</v>
      </c>
      <c r="I63" s="94">
        <v>4.8000000000000001E-2</v>
      </c>
      <c r="J63" s="94">
        <v>4.8500000000000008E-2</v>
      </c>
      <c r="K63" s="87">
        <v>10891000</v>
      </c>
      <c r="L63" s="106">
        <v>102.48480000000001</v>
      </c>
      <c r="M63" s="87">
        <v>11162.719529999998</v>
      </c>
      <c r="N63" s="80"/>
      <c r="O63" s="88">
        <f t="shared" si="0"/>
        <v>5.2614948602057237E-3</v>
      </c>
      <c r="P63" s="88">
        <f>M63/'סכום נכסי הקרן'!$C$42</f>
        <v>3.1830373775506458E-3</v>
      </c>
    </row>
    <row r="64" spans="2:16">
      <c r="B64" s="86" t="s">
        <v>1672</v>
      </c>
      <c r="C64" s="80" t="s">
        <v>1673</v>
      </c>
      <c r="D64" s="80" t="s">
        <v>268</v>
      </c>
      <c r="E64" s="80"/>
      <c r="F64" s="107">
        <v>42644</v>
      </c>
      <c r="G64" s="87">
        <v>9.57</v>
      </c>
      <c r="H64" s="93" t="s">
        <v>173</v>
      </c>
      <c r="I64" s="94">
        <v>4.8000000000000001E-2</v>
      </c>
      <c r="J64" s="94">
        <v>4.8599999999999997E-2</v>
      </c>
      <c r="K64" s="87">
        <v>11173000</v>
      </c>
      <c r="L64" s="106">
        <v>102.3888</v>
      </c>
      <c r="M64" s="87">
        <v>11440.432769999999</v>
      </c>
      <c r="N64" s="80"/>
      <c r="O64" s="88">
        <f t="shared" si="0"/>
        <v>5.3923936775543205E-3</v>
      </c>
      <c r="P64" s="88">
        <f>M64/'סכום נכסי הקרן'!$C$42</f>
        <v>3.2622270069939912E-3</v>
      </c>
    </row>
    <row r="65" spans="2:16">
      <c r="B65" s="86" t="s">
        <v>1674</v>
      </c>
      <c r="C65" s="80" t="s">
        <v>1675</v>
      </c>
      <c r="D65" s="80" t="s">
        <v>268</v>
      </c>
      <c r="E65" s="80"/>
      <c r="F65" s="107">
        <v>42705</v>
      </c>
      <c r="G65" s="87">
        <v>9.74</v>
      </c>
      <c r="H65" s="93" t="s">
        <v>173</v>
      </c>
      <c r="I65" s="94">
        <v>4.8000000000000001E-2</v>
      </c>
      <c r="J65" s="94">
        <v>4.8500000000000008E-2</v>
      </c>
      <c r="K65" s="87">
        <v>74559000</v>
      </c>
      <c r="L65" s="106">
        <v>101.4794</v>
      </c>
      <c r="M65" s="87">
        <v>75662.140530000004</v>
      </c>
      <c r="N65" s="80"/>
      <c r="O65" s="88">
        <f t="shared" si="0"/>
        <v>3.5662990765007445E-2</v>
      </c>
      <c r="P65" s="88">
        <f>M65/'סכום נכסי הקרן'!$C$42</f>
        <v>2.1574977381204494E-2</v>
      </c>
    </row>
    <row r="66" spans="2:16">
      <c r="B66" s="86" t="s">
        <v>1676</v>
      </c>
      <c r="C66" s="80" t="s">
        <v>1677</v>
      </c>
      <c r="D66" s="80" t="s">
        <v>268</v>
      </c>
      <c r="E66" s="80"/>
      <c r="F66" s="107">
        <v>42736</v>
      </c>
      <c r="G66" s="87">
        <v>9.6</v>
      </c>
      <c r="H66" s="93" t="s">
        <v>173</v>
      </c>
      <c r="I66" s="94">
        <v>4.8000000000000001E-2</v>
      </c>
      <c r="J66" s="94">
        <v>4.8499999999999988E-2</v>
      </c>
      <c r="K66" s="87">
        <v>24952000</v>
      </c>
      <c r="L66" s="106">
        <v>103.9239</v>
      </c>
      <c r="M66" s="87">
        <v>25931.101119999999</v>
      </c>
      <c r="N66" s="80"/>
      <c r="O66" s="88">
        <f t="shared" si="0"/>
        <v>1.2222501416046498E-2</v>
      </c>
      <c r="P66" s="88">
        <f>M66/'סכום נכסי הקרן'!$C$42</f>
        <v>7.3942253842514509E-3</v>
      </c>
    </row>
    <row r="67" spans="2:16">
      <c r="B67" s="86" t="s">
        <v>1678</v>
      </c>
      <c r="C67" s="80" t="s">
        <v>1679</v>
      </c>
      <c r="D67" s="80" t="s">
        <v>268</v>
      </c>
      <c r="E67" s="80"/>
      <c r="F67" s="107">
        <v>42767</v>
      </c>
      <c r="G67" s="87">
        <v>9.6800000000000015</v>
      </c>
      <c r="H67" s="93" t="s">
        <v>173</v>
      </c>
      <c r="I67" s="94">
        <v>4.8000000000000001E-2</v>
      </c>
      <c r="J67" s="94">
        <v>4.8500000000000008E-2</v>
      </c>
      <c r="K67" s="87">
        <v>34384000</v>
      </c>
      <c r="L67" s="106">
        <v>103.51390000000001</v>
      </c>
      <c r="M67" s="87">
        <v>35592.205159999998</v>
      </c>
      <c r="N67" s="80"/>
      <c r="O67" s="88">
        <f t="shared" si="0"/>
        <v>1.6776216943321126E-2</v>
      </c>
      <c r="P67" s="88">
        <f>M67/'סכום נכסי הקרן'!$C$42</f>
        <v>1.0149078732047205E-2</v>
      </c>
    </row>
    <row r="68" spans="2:16">
      <c r="B68" s="86" t="s">
        <v>1680</v>
      </c>
      <c r="C68" s="80" t="s">
        <v>1681</v>
      </c>
      <c r="D68" s="80" t="s">
        <v>268</v>
      </c>
      <c r="E68" s="80"/>
      <c r="F68" s="107">
        <v>42795</v>
      </c>
      <c r="G68" s="87">
        <v>9.76</v>
      </c>
      <c r="H68" s="93" t="s">
        <v>173</v>
      </c>
      <c r="I68" s="94">
        <v>4.8000000000000001E-2</v>
      </c>
      <c r="J68" s="94">
        <v>4.8500000000000008E-2</v>
      </c>
      <c r="K68" s="87">
        <v>19027000</v>
      </c>
      <c r="L68" s="106">
        <v>103.3121</v>
      </c>
      <c r="M68" s="87">
        <v>19657.186699999998</v>
      </c>
      <c r="N68" s="80"/>
      <c r="O68" s="88">
        <f t="shared" si="0"/>
        <v>9.2653216369178379E-3</v>
      </c>
      <c r="P68" s="88">
        <f>M68/'סכום נכסי הקרן'!$C$42</f>
        <v>5.6052254860864924E-3</v>
      </c>
    </row>
    <row r="69" spans="2:16">
      <c r="B69" s="86" t="s">
        <v>1682</v>
      </c>
      <c r="C69" s="80" t="s">
        <v>1683</v>
      </c>
      <c r="D69" s="80" t="s">
        <v>268</v>
      </c>
      <c r="E69" s="80"/>
      <c r="F69" s="107">
        <v>42826</v>
      </c>
      <c r="G69" s="87">
        <v>9.85</v>
      </c>
      <c r="H69" s="93" t="s">
        <v>173</v>
      </c>
      <c r="I69" s="94">
        <v>4.8000000000000001E-2</v>
      </c>
      <c r="J69" s="94">
        <v>4.8500000000000008E-2</v>
      </c>
      <c r="K69" s="87">
        <v>10097000</v>
      </c>
      <c r="L69" s="106">
        <v>102.9044</v>
      </c>
      <c r="M69" s="87">
        <v>10390.25743</v>
      </c>
      <c r="N69" s="80"/>
      <c r="O69" s="88">
        <f t="shared" si="0"/>
        <v>4.8973985163057602E-3</v>
      </c>
      <c r="P69" s="88">
        <f>M69/'סכום נכסי הקרן'!$C$42</f>
        <v>2.9627706468105908E-3</v>
      </c>
    </row>
    <row r="70" spans="2:16">
      <c r="B70" s="86" t="s">
        <v>1684</v>
      </c>
      <c r="C70" s="80" t="s">
        <v>1685</v>
      </c>
      <c r="D70" s="80" t="s">
        <v>268</v>
      </c>
      <c r="E70" s="80"/>
      <c r="F70" s="107">
        <v>42856</v>
      </c>
      <c r="G70" s="87">
        <v>9.93</v>
      </c>
      <c r="H70" s="93" t="s">
        <v>173</v>
      </c>
      <c r="I70" s="94">
        <v>4.8000000000000001E-2</v>
      </c>
      <c r="J70" s="94">
        <v>4.8600000000000004E-2</v>
      </c>
      <c r="K70" s="87">
        <v>1355000</v>
      </c>
      <c r="L70" s="106">
        <v>102.1872</v>
      </c>
      <c r="M70" s="87">
        <v>1384.6892600000001</v>
      </c>
      <c r="N70" s="80"/>
      <c r="O70" s="88">
        <f t="shared" si="0"/>
        <v>6.5266670947810408E-4</v>
      </c>
      <c r="P70" s="88">
        <f>M70/'סכום נכסי הקרן'!$C$42</f>
        <v>3.9484264197695425E-4</v>
      </c>
    </row>
    <row r="71" spans="2:16">
      <c r="B71" s="86" t="s">
        <v>1686</v>
      </c>
      <c r="C71" s="80" t="s">
        <v>1687</v>
      </c>
      <c r="D71" s="80" t="s">
        <v>268</v>
      </c>
      <c r="E71" s="80"/>
      <c r="F71" s="107">
        <v>42887</v>
      </c>
      <c r="G71" s="87">
        <v>10.010000000000002</v>
      </c>
      <c r="H71" s="93" t="s">
        <v>173</v>
      </c>
      <c r="I71" s="94">
        <v>4.8000000000000001E-2</v>
      </c>
      <c r="J71" s="94">
        <v>4.8499999999999995E-2</v>
      </c>
      <c r="K71" s="87">
        <v>13174000</v>
      </c>
      <c r="L71" s="106">
        <v>101.5849</v>
      </c>
      <c r="M71" s="87">
        <v>13382.799640000001</v>
      </c>
      <c r="N71" s="80"/>
      <c r="O71" s="88">
        <f t="shared" si="0"/>
        <v>6.3079190811688359E-3</v>
      </c>
      <c r="P71" s="88">
        <f>M71/'סכום נכסי הקרן'!$C$42</f>
        <v>3.8160908151377102E-3</v>
      </c>
    </row>
    <row r="72" spans="2:16">
      <c r="B72" s="86" t="s">
        <v>1688</v>
      </c>
      <c r="C72" s="80" t="s">
        <v>1689</v>
      </c>
      <c r="D72" s="80" t="s">
        <v>268</v>
      </c>
      <c r="E72" s="80"/>
      <c r="F72" s="107">
        <v>42918</v>
      </c>
      <c r="G72" s="87">
        <v>9.86</v>
      </c>
      <c r="H72" s="93" t="s">
        <v>173</v>
      </c>
      <c r="I72" s="94">
        <v>4.8000000000000001E-2</v>
      </c>
      <c r="J72" s="94">
        <v>4.8499999999999995E-2</v>
      </c>
      <c r="K72" s="87">
        <v>115948000</v>
      </c>
      <c r="L72" s="106">
        <v>103.1865</v>
      </c>
      <c r="M72" s="87">
        <v>119642.88279</v>
      </c>
      <c r="N72" s="80"/>
      <c r="O72" s="88">
        <f t="shared" si="0"/>
        <v>5.6393104849404109E-2</v>
      </c>
      <c r="P72" s="88">
        <f>M72/'סכום נכסי הקרן'!$C$42</f>
        <v>3.4116038377117672E-2</v>
      </c>
    </row>
    <row r="73" spans="2:16">
      <c r="B73" s="86" t="s">
        <v>1690</v>
      </c>
      <c r="C73" s="80" t="s">
        <v>1691</v>
      </c>
      <c r="D73" s="80" t="s">
        <v>268</v>
      </c>
      <c r="E73" s="80"/>
      <c r="F73" s="107">
        <v>42949</v>
      </c>
      <c r="G73" s="87">
        <v>9.9499999999999993</v>
      </c>
      <c r="H73" s="93" t="s">
        <v>173</v>
      </c>
      <c r="I73" s="94">
        <v>4.8000000000000001E-2</v>
      </c>
      <c r="J73" s="94">
        <v>4.8499999999999995E-2</v>
      </c>
      <c r="K73" s="87">
        <v>23562000</v>
      </c>
      <c r="L73" s="106">
        <v>103.5125</v>
      </c>
      <c r="M73" s="87">
        <v>24389.6191</v>
      </c>
      <c r="N73" s="80"/>
      <c r="O73" s="88">
        <f t="shared" si="0"/>
        <v>1.1495931183449286E-2</v>
      </c>
      <c r="P73" s="88">
        <f>M73/'סכום נכסי הקרן'!$C$42</f>
        <v>6.9546734566682386E-3</v>
      </c>
    </row>
    <row r="74" spans="2:16">
      <c r="B74" s="86" t="s">
        <v>1692</v>
      </c>
      <c r="C74" s="80" t="s">
        <v>1693</v>
      </c>
      <c r="D74" s="80" t="s">
        <v>268</v>
      </c>
      <c r="E74" s="80"/>
      <c r="F74" s="107">
        <v>42979</v>
      </c>
      <c r="G74" s="87">
        <v>10.029999999999999</v>
      </c>
      <c r="H74" s="93" t="s">
        <v>173</v>
      </c>
      <c r="I74" s="94">
        <v>4.8000000000000001E-2</v>
      </c>
      <c r="J74" s="94">
        <v>4.8499999999999995E-2</v>
      </c>
      <c r="K74" s="87">
        <v>72355000</v>
      </c>
      <c r="L74" s="106">
        <v>103.221</v>
      </c>
      <c r="M74" s="87">
        <v>74685.550790000008</v>
      </c>
      <c r="N74" s="80"/>
      <c r="O74" s="88">
        <f t="shared" si="0"/>
        <v>3.5202679827002571E-2</v>
      </c>
      <c r="P74" s="88">
        <f>M74/'סכום נכסי הקרן'!$C$42</f>
        <v>2.1296503875120405E-2</v>
      </c>
    </row>
    <row r="75" spans="2:16">
      <c r="B75" s="86" t="s">
        <v>1694</v>
      </c>
      <c r="C75" s="80" t="s">
        <v>1695</v>
      </c>
      <c r="D75" s="80" t="s">
        <v>268</v>
      </c>
      <c r="E75" s="80"/>
      <c r="F75" s="107">
        <v>43040</v>
      </c>
      <c r="G75" s="87">
        <v>10.200000000000001</v>
      </c>
      <c r="H75" s="93" t="s">
        <v>173</v>
      </c>
      <c r="I75" s="94">
        <v>4.8000000000000001E-2</v>
      </c>
      <c r="J75" s="94">
        <v>4.8500000000000008E-2</v>
      </c>
      <c r="K75" s="87">
        <v>2502000</v>
      </c>
      <c r="L75" s="106">
        <v>101.9997</v>
      </c>
      <c r="M75" s="87">
        <v>2552.0351700000001</v>
      </c>
      <c r="N75" s="80"/>
      <c r="O75" s="88">
        <f t="shared" si="0"/>
        <v>1.2028896626787543E-3</v>
      </c>
      <c r="P75" s="88">
        <f>M75/'סכום נכסי הקרן'!$C$42</f>
        <v>7.2771006322451407E-4</v>
      </c>
    </row>
    <row r="76" spans="2:16">
      <c r="B76" s="86" t="s">
        <v>1696</v>
      </c>
      <c r="C76" s="80" t="s">
        <v>1697</v>
      </c>
      <c r="D76" s="80" t="s">
        <v>268</v>
      </c>
      <c r="E76" s="80"/>
      <c r="F76" s="107">
        <v>43070</v>
      </c>
      <c r="G76" s="87">
        <v>10.280000000000001</v>
      </c>
      <c r="H76" s="93" t="s">
        <v>173</v>
      </c>
      <c r="I76" s="94">
        <v>4.8000000000000001E-2</v>
      </c>
      <c r="J76" s="94">
        <v>4.8499999999999995E-2</v>
      </c>
      <c r="K76" s="87">
        <v>2723000</v>
      </c>
      <c r="L76" s="106">
        <v>101.2944</v>
      </c>
      <c r="M76" s="87">
        <v>2758.2459800000001</v>
      </c>
      <c r="N76" s="80"/>
      <c r="O76" s="88">
        <f t="shared" ref="O76:O100" si="1">M76/$M$11</f>
        <v>1.3000861490742035E-3</v>
      </c>
      <c r="P76" s="88">
        <f>M76/'סכום נכסי הקרן'!$C$42</f>
        <v>7.8651085223663351E-4</v>
      </c>
    </row>
    <row r="77" spans="2:16">
      <c r="B77" s="86" t="s">
        <v>1698</v>
      </c>
      <c r="C77" s="80" t="s">
        <v>1699</v>
      </c>
      <c r="D77" s="80" t="s">
        <v>268</v>
      </c>
      <c r="E77" s="80"/>
      <c r="F77" s="107">
        <v>43101</v>
      </c>
      <c r="G77" s="87">
        <v>10.119999999999999</v>
      </c>
      <c r="H77" s="93" t="s">
        <v>173</v>
      </c>
      <c r="I77" s="94">
        <v>4.8000000000000001E-2</v>
      </c>
      <c r="J77" s="94">
        <v>4.8499999999999995E-2</v>
      </c>
      <c r="K77" s="87">
        <v>48365000</v>
      </c>
      <c r="L77" s="106">
        <v>103.6253</v>
      </c>
      <c r="M77" s="87">
        <v>50118.396000000001</v>
      </c>
      <c r="N77" s="80"/>
      <c r="O77" s="88">
        <f t="shared" si="1"/>
        <v>2.3623068038846905E-2</v>
      </c>
      <c r="P77" s="88">
        <f>M77/'סכום נכסי הקרן'!$C$42</f>
        <v>1.4291206308834384E-2</v>
      </c>
    </row>
    <row r="78" spans="2:16">
      <c r="B78" s="86" t="s">
        <v>1700</v>
      </c>
      <c r="C78" s="80" t="s">
        <v>1701</v>
      </c>
      <c r="D78" s="80" t="s">
        <v>268</v>
      </c>
      <c r="E78" s="80"/>
      <c r="F78" s="107">
        <v>43132</v>
      </c>
      <c r="G78" s="87">
        <v>10.199999999999999</v>
      </c>
      <c r="H78" s="93" t="s">
        <v>173</v>
      </c>
      <c r="I78" s="94">
        <v>4.8000000000000001E-2</v>
      </c>
      <c r="J78" s="94">
        <v>4.8500000000000008E-2</v>
      </c>
      <c r="K78" s="87">
        <v>87680000</v>
      </c>
      <c r="L78" s="106">
        <v>103.11069999999999</v>
      </c>
      <c r="M78" s="87">
        <v>90410.107129999989</v>
      </c>
      <c r="N78" s="80"/>
      <c r="O78" s="88">
        <f t="shared" si="1"/>
        <v>4.2614374812223188E-2</v>
      </c>
      <c r="P78" s="88">
        <f>M78/'סכום נכסי הקרן'!$C$42</f>
        <v>2.5780344075629406E-2</v>
      </c>
    </row>
    <row r="79" spans="2:16">
      <c r="B79" s="86" t="s">
        <v>1702</v>
      </c>
      <c r="C79" s="80" t="s">
        <v>1703</v>
      </c>
      <c r="D79" s="80" t="s">
        <v>268</v>
      </c>
      <c r="E79" s="80"/>
      <c r="F79" s="107">
        <v>43345</v>
      </c>
      <c r="G79" s="87">
        <v>10.540000000000001</v>
      </c>
      <c r="H79" s="93" t="s">
        <v>173</v>
      </c>
      <c r="I79" s="94">
        <v>4.8000000000000001E-2</v>
      </c>
      <c r="J79" s="94">
        <v>4.8499999999999995E-2</v>
      </c>
      <c r="K79" s="87">
        <v>1428000</v>
      </c>
      <c r="L79" s="106">
        <v>101.78100000000001</v>
      </c>
      <c r="M79" s="87">
        <v>1453.4331000000002</v>
      </c>
      <c r="N79" s="80"/>
      <c r="O79" s="88">
        <f t="shared" si="1"/>
        <v>6.8506879212998318E-4</v>
      </c>
      <c r="P79" s="88">
        <f>M79/'סכום נכסי הקרן'!$C$42</f>
        <v>4.1444487345901332E-4</v>
      </c>
    </row>
    <row r="80" spans="2:16">
      <c r="B80" s="86" t="s">
        <v>1704</v>
      </c>
      <c r="C80" s="80" t="s">
        <v>1705</v>
      </c>
      <c r="D80" s="80" t="s">
        <v>268</v>
      </c>
      <c r="E80" s="80"/>
      <c r="F80" s="107">
        <v>40057</v>
      </c>
      <c r="G80" s="87">
        <v>4.96</v>
      </c>
      <c r="H80" s="93" t="s">
        <v>173</v>
      </c>
      <c r="I80" s="94">
        <v>4.8000000000000001E-2</v>
      </c>
      <c r="J80" s="94">
        <v>4.8500000000000008E-2</v>
      </c>
      <c r="K80" s="87">
        <v>15840</v>
      </c>
      <c r="L80" s="106">
        <v>111.1019</v>
      </c>
      <c r="M80" s="87">
        <v>17.600729999999999</v>
      </c>
      <c r="N80" s="80"/>
      <c r="O80" s="88">
        <f t="shared" si="1"/>
        <v>8.296020533525731E-6</v>
      </c>
      <c r="P80" s="88">
        <f>M80/'סכום נכסי הקרן'!$C$42</f>
        <v>5.0188290865511855E-6</v>
      </c>
    </row>
    <row r="81" spans="2:16">
      <c r="B81" s="86" t="s">
        <v>1706</v>
      </c>
      <c r="C81" s="80" t="s">
        <v>1707</v>
      </c>
      <c r="D81" s="80" t="s">
        <v>268</v>
      </c>
      <c r="E81" s="80"/>
      <c r="F81" s="107">
        <v>39600</v>
      </c>
      <c r="G81" s="87">
        <v>4.0200000000000005</v>
      </c>
      <c r="H81" s="93" t="s">
        <v>173</v>
      </c>
      <c r="I81" s="94">
        <v>4.8000000000000001E-2</v>
      </c>
      <c r="J81" s="94">
        <v>4.87E-2</v>
      </c>
      <c r="K81" s="87">
        <v>4784054</v>
      </c>
      <c r="L81" s="106">
        <v>115.8248</v>
      </c>
      <c r="M81" s="87">
        <v>5537.5700199999992</v>
      </c>
      <c r="N81" s="80"/>
      <c r="O81" s="88">
        <f t="shared" si="1"/>
        <v>2.6101073416702879E-3</v>
      </c>
      <c r="P81" s="88">
        <f>M81/'סכום נכסי הקרן'!$C$42</f>
        <v>1.5790320904411255E-3</v>
      </c>
    </row>
    <row r="82" spans="2:16">
      <c r="B82" s="86" t="s">
        <v>1708</v>
      </c>
      <c r="C82" s="80" t="s">
        <v>1709</v>
      </c>
      <c r="D82" s="80" t="s">
        <v>268</v>
      </c>
      <c r="E82" s="80"/>
      <c r="F82" s="107">
        <v>39965</v>
      </c>
      <c r="G82" s="87">
        <v>4.82</v>
      </c>
      <c r="H82" s="93" t="s">
        <v>173</v>
      </c>
      <c r="I82" s="94">
        <v>4.8000000000000001E-2</v>
      </c>
      <c r="J82" s="94">
        <v>4.8499999999999995E-2</v>
      </c>
      <c r="K82" s="87">
        <v>7756077</v>
      </c>
      <c r="L82" s="106">
        <v>112.3627</v>
      </c>
      <c r="M82" s="87">
        <v>8716.1042600000001</v>
      </c>
      <c r="N82" s="80"/>
      <c r="O82" s="88">
        <f t="shared" si="1"/>
        <v>4.1082943669558652E-3</v>
      </c>
      <c r="P82" s="88">
        <f>M82/'סכום נכסי הקרן'!$C$42</f>
        <v>2.4853876845733502E-3</v>
      </c>
    </row>
    <row r="83" spans="2:16">
      <c r="B83" s="86" t="s">
        <v>1710</v>
      </c>
      <c r="C83" s="80" t="s">
        <v>1711</v>
      </c>
      <c r="D83" s="80" t="s">
        <v>268</v>
      </c>
      <c r="E83" s="80"/>
      <c r="F83" s="107">
        <v>39995</v>
      </c>
      <c r="G83" s="87">
        <v>4.79</v>
      </c>
      <c r="H83" s="93" t="s">
        <v>173</v>
      </c>
      <c r="I83" s="94">
        <v>4.8000000000000001E-2</v>
      </c>
      <c r="J83" s="94">
        <v>4.8600000000000004E-2</v>
      </c>
      <c r="K83" s="87">
        <v>3571000</v>
      </c>
      <c r="L83" s="106">
        <v>114.1627</v>
      </c>
      <c r="M83" s="87">
        <v>4077.0345899999998</v>
      </c>
      <c r="N83" s="80"/>
      <c r="O83" s="88">
        <f t="shared" si="1"/>
        <v>1.9216909000100938E-3</v>
      </c>
      <c r="P83" s="88">
        <f>M83/'סכום נכסי הקרן'!$C$42</f>
        <v>1.162561995279019E-3</v>
      </c>
    </row>
    <row r="84" spans="2:16">
      <c r="B84" s="86" t="s">
        <v>1712</v>
      </c>
      <c r="C84" s="80" t="s">
        <v>1713</v>
      </c>
      <c r="D84" s="80" t="s">
        <v>268</v>
      </c>
      <c r="E84" s="80"/>
      <c r="F84" s="107">
        <v>40027</v>
      </c>
      <c r="G84" s="87">
        <v>4.88</v>
      </c>
      <c r="H84" s="93" t="s">
        <v>173</v>
      </c>
      <c r="I84" s="94">
        <v>4.8000000000000001E-2</v>
      </c>
      <c r="J84" s="94">
        <v>4.8500000000000008E-2</v>
      </c>
      <c r="K84" s="87">
        <v>5717141</v>
      </c>
      <c r="L84" s="106">
        <v>112.71429999999999</v>
      </c>
      <c r="M84" s="87">
        <v>6444.5086300000003</v>
      </c>
      <c r="N84" s="80"/>
      <c r="O84" s="88">
        <f t="shared" si="1"/>
        <v>3.0375885501887582E-3</v>
      </c>
      <c r="P84" s="88">
        <f>M84/'סכום נכסי הקרן'!$C$42</f>
        <v>1.8376446522828393E-3</v>
      </c>
    </row>
    <row r="85" spans="2:16">
      <c r="B85" s="86" t="s">
        <v>1714</v>
      </c>
      <c r="C85" s="80" t="s">
        <v>1715</v>
      </c>
      <c r="D85" s="80" t="s">
        <v>268</v>
      </c>
      <c r="E85" s="80"/>
      <c r="F85" s="107">
        <v>40179</v>
      </c>
      <c r="G85" s="87">
        <v>5.17</v>
      </c>
      <c r="H85" s="93" t="s">
        <v>173</v>
      </c>
      <c r="I85" s="94">
        <v>4.8000000000000001E-2</v>
      </c>
      <c r="J85" s="94">
        <v>4.8499999999999995E-2</v>
      </c>
      <c r="K85" s="87">
        <v>2322000</v>
      </c>
      <c r="L85" s="106">
        <v>111.2383</v>
      </c>
      <c r="M85" s="87">
        <v>2582.9526599999999</v>
      </c>
      <c r="N85" s="80"/>
      <c r="O85" s="88">
        <f t="shared" si="1"/>
        <v>1.2174624748226299E-3</v>
      </c>
      <c r="P85" s="88">
        <f>M85/'סכום נכסי הקרן'!$C$42</f>
        <v>7.3652615199442046E-4</v>
      </c>
    </row>
    <row r="86" spans="2:16">
      <c r="B86" s="86" t="s">
        <v>1716</v>
      </c>
      <c r="C86" s="80" t="s">
        <v>1717</v>
      </c>
      <c r="D86" s="80" t="s">
        <v>268</v>
      </c>
      <c r="E86" s="80"/>
      <c r="F86" s="107">
        <v>40210</v>
      </c>
      <c r="G86" s="87">
        <v>5.2499999999999991</v>
      </c>
      <c r="H86" s="93" t="s">
        <v>173</v>
      </c>
      <c r="I86" s="94">
        <v>4.8000000000000001E-2</v>
      </c>
      <c r="J86" s="94">
        <v>4.8499999999999995E-2</v>
      </c>
      <c r="K86" s="87">
        <v>5987000</v>
      </c>
      <c r="L86" s="106">
        <v>110.7997</v>
      </c>
      <c r="M86" s="87">
        <v>6633.5879500000001</v>
      </c>
      <c r="N86" s="80"/>
      <c r="O86" s="88">
        <f t="shared" si="1"/>
        <v>3.1267101900971641E-3</v>
      </c>
      <c r="P86" s="88">
        <f>M86/'סכום נכסי הקרן'!$C$42</f>
        <v>1.8915604154859176E-3</v>
      </c>
    </row>
    <row r="87" spans="2:16">
      <c r="B87" s="86" t="s">
        <v>1718</v>
      </c>
      <c r="C87" s="80" t="s">
        <v>1719</v>
      </c>
      <c r="D87" s="80" t="s">
        <v>268</v>
      </c>
      <c r="E87" s="80"/>
      <c r="F87" s="107">
        <v>40238</v>
      </c>
      <c r="G87" s="87">
        <v>5.33</v>
      </c>
      <c r="H87" s="93" t="s">
        <v>173</v>
      </c>
      <c r="I87" s="94">
        <v>4.8000000000000001E-2</v>
      </c>
      <c r="J87" s="94">
        <v>4.8600000000000004E-2</v>
      </c>
      <c r="K87" s="87">
        <v>1288000</v>
      </c>
      <c r="L87" s="106">
        <v>111.1015</v>
      </c>
      <c r="M87" s="87">
        <v>1430.97227</v>
      </c>
      <c r="N87" s="80"/>
      <c r="O87" s="88">
        <f t="shared" si="1"/>
        <v>6.7448198653271348E-4</v>
      </c>
      <c r="P87" s="88">
        <f>M87/'סכום נכסי הקרן'!$C$42</f>
        <v>4.0804019212408674E-4</v>
      </c>
    </row>
    <row r="88" spans="2:16">
      <c r="B88" s="86" t="s">
        <v>1720</v>
      </c>
      <c r="C88" s="80" t="s">
        <v>1721</v>
      </c>
      <c r="D88" s="80" t="s">
        <v>268</v>
      </c>
      <c r="E88" s="80"/>
      <c r="F88" s="107">
        <v>40360</v>
      </c>
      <c r="G88" s="87">
        <v>5.53</v>
      </c>
      <c r="H88" s="93" t="s">
        <v>173</v>
      </c>
      <c r="I88" s="94">
        <v>4.8000000000000001E-2</v>
      </c>
      <c r="J88" s="94">
        <v>4.8600000000000004E-2</v>
      </c>
      <c r="K88" s="87">
        <v>4867000</v>
      </c>
      <c r="L88" s="106">
        <v>110.81570000000001</v>
      </c>
      <c r="M88" s="87">
        <v>5393.3981100000001</v>
      </c>
      <c r="N88" s="80"/>
      <c r="O88" s="88">
        <f t="shared" si="1"/>
        <v>2.5421525962865672E-3</v>
      </c>
      <c r="P88" s="88">
        <f>M88/'סכום נכסי הקרן'!$C$42</f>
        <v>1.5379216265358421E-3</v>
      </c>
    </row>
    <row r="89" spans="2:16">
      <c r="B89" s="86" t="s">
        <v>1722</v>
      </c>
      <c r="C89" s="80" t="s">
        <v>1723</v>
      </c>
      <c r="D89" s="80" t="s">
        <v>268</v>
      </c>
      <c r="E89" s="80"/>
      <c r="F89" s="107">
        <v>40422</v>
      </c>
      <c r="G89" s="87">
        <v>5.7</v>
      </c>
      <c r="H89" s="93" t="s">
        <v>173</v>
      </c>
      <c r="I89" s="94">
        <v>4.8000000000000001E-2</v>
      </c>
      <c r="J89" s="94">
        <v>4.8600000000000004E-2</v>
      </c>
      <c r="K89" s="87">
        <v>11362000</v>
      </c>
      <c r="L89" s="106">
        <v>109.1121</v>
      </c>
      <c r="M89" s="87">
        <v>12397.007019999999</v>
      </c>
      <c r="N89" s="80"/>
      <c r="O89" s="88">
        <f t="shared" si="1"/>
        <v>5.843270409362715E-3</v>
      </c>
      <c r="P89" s="88">
        <f>M89/'סכום נכסי הקרן'!$C$42</f>
        <v>3.5349931177942754E-3</v>
      </c>
    </row>
    <row r="90" spans="2:16">
      <c r="B90" s="86" t="s">
        <v>1724</v>
      </c>
      <c r="C90" s="80" t="s">
        <v>1725</v>
      </c>
      <c r="D90" s="80" t="s">
        <v>268</v>
      </c>
      <c r="E90" s="80"/>
      <c r="F90" s="107">
        <v>40483</v>
      </c>
      <c r="G90" s="87">
        <v>5.87</v>
      </c>
      <c r="H90" s="93" t="s">
        <v>173</v>
      </c>
      <c r="I90" s="94">
        <v>4.8000000000000001E-2</v>
      </c>
      <c r="J90" s="94">
        <v>4.8499999999999995E-2</v>
      </c>
      <c r="K90" s="87">
        <v>4769000</v>
      </c>
      <c r="L90" s="106">
        <v>107.4453</v>
      </c>
      <c r="M90" s="87">
        <v>5124.0712800000001</v>
      </c>
      <c r="N90" s="80"/>
      <c r="O90" s="88">
        <f t="shared" si="1"/>
        <v>2.4152066734805587E-3</v>
      </c>
      <c r="P90" s="88">
        <f>M90/'סכום נכסי הקרן'!$C$42</f>
        <v>1.461123372816103E-3</v>
      </c>
    </row>
    <row r="91" spans="2:16">
      <c r="B91" s="86" t="s">
        <v>1726</v>
      </c>
      <c r="C91" s="80" t="s">
        <v>1727</v>
      </c>
      <c r="D91" s="80" t="s">
        <v>268</v>
      </c>
      <c r="E91" s="80"/>
      <c r="F91" s="107">
        <v>40513</v>
      </c>
      <c r="G91" s="87">
        <v>5.95</v>
      </c>
      <c r="H91" s="93" t="s">
        <v>173</v>
      </c>
      <c r="I91" s="94">
        <v>4.8000000000000001E-2</v>
      </c>
      <c r="J91" s="94">
        <v>4.8500000000000008E-2</v>
      </c>
      <c r="K91" s="87">
        <v>6258000</v>
      </c>
      <c r="L91" s="106">
        <v>106.72539999999999</v>
      </c>
      <c r="M91" s="87">
        <v>6678.8203899999999</v>
      </c>
      <c r="N91" s="80"/>
      <c r="O91" s="88">
        <f t="shared" si="1"/>
        <v>3.1480302859694075E-3</v>
      </c>
      <c r="P91" s="88">
        <f>M91/'סכום נכסי הקרן'!$C$42</f>
        <v>1.9044583967359953E-3</v>
      </c>
    </row>
    <row r="92" spans="2:16">
      <c r="B92" s="86" t="s">
        <v>1728</v>
      </c>
      <c r="C92" s="80" t="s">
        <v>1729</v>
      </c>
      <c r="D92" s="80" t="s">
        <v>268</v>
      </c>
      <c r="E92" s="80"/>
      <c r="F92" s="107">
        <v>40544</v>
      </c>
      <c r="G92" s="87">
        <v>5.89</v>
      </c>
      <c r="H92" s="93" t="s">
        <v>173</v>
      </c>
      <c r="I92" s="94">
        <v>4.8000000000000001E-2</v>
      </c>
      <c r="J92" s="94">
        <v>4.8499999999999995E-2</v>
      </c>
      <c r="K92" s="87">
        <v>3197000</v>
      </c>
      <c r="L92" s="106">
        <v>108.75579999999999</v>
      </c>
      <c r="M92" s="87">
        <v>3476.9229399999999</v>
      </c>
      <c r="N92" s="80"/>
      <c r="O92" s="88">
        <f t="shared" si="1"/>
        <v>1.6388311225572264E-3</v>
      </c>
      <c r="P92" s="88">
        <f>M92/'סכום נכסי הקרן'!$C$42</f>
        <v>9.9144080858970421E-4</v>
      </c>
    </row>
    <row r="93" spans="2:16">
      <c r="B93" s="86" t="s">
        <v>1730</v>
      </c>
      <c r="C93" s="80" t="s">
        <v>1731</v>
      </c>
      <c r="D93" s="80" t="s">
        <v>268</v>
      </c>
      <c r="E93" s="80"/>
      <c r="F93" s="107">
        <v>40603</v>
      </c>
      <c r="G93" s="87">
        <v>6.06</v>
      </c>
      <c r="H93" s="93" t="s">
        <v>173</v>
      </c>
      <c r="I93" s="94">
        <v>4.8000000000000001E-2</v>
      </c>
      <c r="J93" s="94">
        <v>4.8599999999999997E-2</v>
      </c>
      <c r="K93" s="87">
        <v>99173000</v>
      </c>
      <c r="L93" s="106">
        <v>107.2792</v>
      </c>
      <c r="M93" s="87">
        <v>106392.82158</v>
      </c>
      <c r="N93" s="80"/>
      <c r="O93" s="88">
        <f t="shared" si="1"/>
        <v>5.0147751397096568E-2</v>
      </c>
      <c r="P93" s="88">
        <f>M93/'סכום נכסי הקרן'!$C$42</f>
        <v>3.0337797781453082E-2</v>
      </c>
    </row>
    <row r="94" spans="2:16">
      <c r="B94" s="86" t="s">
        <v>1732</v>
      </c>
      <c r="C94" s="80" t="s">
        <v>1733</v>
      </c>
      <c r="D94" s="80" t="s">
        <v>268</v>
      </c>
      <c r="E94" s="80"/>
      <c r="F94" s="107">
        <v>40664</v>
      </c>
      <c r="G94" s="87">
        <v>6.22</v>
      </c>
      <c r="H94" s="93" t="s">
        <v>173</v>
      </c>
      <c r="I94" s="94">
        <v>4.8000000000000001E-2</v>
      </c>
      <c r="J94" s="94">
        <v>4.8599999999999997E-2</v>
      </c>
      <c r="K94" s="87">
        <v>138000</v>
      </c>
      <c r="L94" s="106">
        <v>105.92</v>
      </c>
      <c r="M94" s="87">
        <v>146.17076</v>
      </c>
      <c r="N94" s="80"/>
      <c r="O94" s="88">
        <f t="shared" si="1"/>
        <v>6.889689384253162E-5</v>
      </c>
      <c r="P94" s="88">
        <f>M94/'סכום נכסי הקרן'!$C$42</f>
        <v>4.1680433816739002E-5</v>
      </c>
    </row>
    <row r="95" spans="2:16">
      <c r="B95" s="86" t="s">
        <v>1734</v>
      </c>
      <c r="C95" s="80" t="s">
        <v>1735</v>
      </c>
      <c r="D95" s="80" t="s">
        <v>268</v>
      </c>
      <c r="E95" s="80"/>
      <c r="F95" s="107">
        <v>40756</v>
      </c>
      <c r="G95" s="87">
        <v>6.33</v>
      </c>
      <c r="H95" s="93" t="s">
        <v>173</v>
      </c>
      <c r="I95" s="94">
        <v>4.8000000000000001E-2</v>
      </c>
      <c r="J95" s="94">
        <v>4.8599999999999997E-2</v>
      </c>
      <c r="K95" s="87">
        <v>71597000</v>
      </c>
      <c r="L95" s="106">
        <v>105.6315</v>
      </c>
      <c r="M95" s="87">
        <v>75628.892469999992</v>
      </c>
      <c r="N95" s="80"/>
      <c r="O95" s="88">
        <f t="shared" si="1"/>
        <v>3.564731944975745E-2</v>
      </c>
      <c r="P95" s="88">
        <f>M95/'סכום נכסי הקרן'!$C$42</f>
        <v>2.1565496732924596E-2</v>
      </c>
    </row>
    <row r="96" spans="2:16">
      <c r="B96" s="86" t="s">
        <v>1736</v>
      </c>
      <c r="C96" s="80" t="s">
        <v>1737</v>
      </c>
      <c r="D96" s="80" t="s">
        <v>268</v>
      </c>
      <c r="E96" s="80"/>
      <c r="F96" s="107">
        <v>40848</v>
      </c>
      <c r="G96" s="87">
        <v>6.5800000000000018</v>
      </c>
      <c r="H96" s="93" t="s">
        <v>173</v>
      </c>
      <c r="I96" s="94">
        <v>4.8000000000000001E-2</v>
      </c>
      <c r="J96" s="94">
        <v>4.8500000000000008E-2</v>
      </c>
      <c r="K96" s="87">
        <v>206678000</v>
      </c>
      <c r="L96" s="106">
        <v>104.3883</v>
      </c>
      <c r="M96" s="87">
        <v>215747.79009999998</v>
      </c>
      <c r="N96" s="80"/>
      <c r="O96" s="88">
        <f t="shared" si="1"/>
        <v>0.10169169669283032</v>
      </c>
      <c r="P96" s="88">
        <f>M96/'סכום נכסי הקרן'!$C$42</f>
        <v>6.1520248552930472E-2</v>
      </c>
    </row>
    <row r="97" spans="2:16">
      <c r="B97" s="86" t="s">
        <v>1738</v>
      </c>
      <c r="C97" s="80" t="s">
        <v>1739</v>
      </c>
      <c r="D97" s="80" t="s">
        <v>268</v>
      </c>
      <c r="E97" s="80"/>
      <c r="F97" s="107">
        <v>40940</v>
      </c>
      <c r="G97" s="87">
        <v>6.6700000000000008</v>
      </c>
      <c r="H97" s="93" t="s">
        <v>173</v>
      </c>
      <c r="I97" s="94">
        <v>4.8000000000000001E-2</v>
      </c>
      <c r="J97" s="94">
        <v>4.8499999999999995E-2</v>
      </c>
      <c r="K97" s="87">
        <v>258650000</v>
      </c>
      <c r="L97" s="106">
        <v>105.6434</v>
      </c>
      <c r="M97" s="87">
        <v>273246.55838999996</v>
      </c>
      <c r="N97" s="80"/>
      <c r="O97" s="88">
        <f t="shared" si="1"/>
        <v>0.12879346817539258</v>
      </c>
      <c r="P97" s="88">
        <f>M97/'סכום נכסי הקרן'!$C$42</f>
        <v>7.7915960022552411E-2</v>
      </c>
    </row>
    <row r="98" spans="2:16">
      <c r="B98" s="86" t="s">
        <v>1740</v>
      </c>
      <c r="C98" s="80" t="s">
        <v>1741</v>
      </c>
      <c r="D98" s="80" t="s">
        <v>268</v>
      </c>
      <c r="E98" s="80"/>
      <c r="F98" s="107">
        <v>40969</v>
      </c>
      <c r="G98" s="87">
        <v>6.7499999999999991</v>
      </c>
      <c r="H98" s="93" t="s">
        <v>173</v>
      </c>
      <c r="I98" s="94">
        <v>4.8000000000000001E-2</v>
      </c>
      <c r="J98" s="94">
        <v>4.8600000000000004E-2</v>
      </c>
      <c r="K98" s="87">
        <v>146134000</v>
      </c>
      <c r="L98" s="106">
        <v>105.20489999999999</v>
      </c>
      <c r="M98" s="87">
        <v>153745.23958000002</v>
      </c>
      <c r="N98" s="80"/>
      <c r="O98" s="88">
        <f t="shared" si="1"/>
        <v>7.2467088835946755E-2</v>
      </c>
      <c r="P98" s="88">
        <f>M98/'סכום נכסי הקרן'!$C$42</f>
        <v>4.3840288460926607E-2</v>
      </c>
    </row>
    <row r="99" spans="2:16">
      <c r="B99" s="86" t="s">
        <v>1742</v>
      </c>
      <c r="C99" s="80">
        <v>8789</v>
      </c>
      <c r="D99" s="80" t="s">
        <v>268</v>
      </c>
      <c r="E99" s="80"/>
      <c r="F99" s="107">
        <v>41000</v>
      </c>
      <c r="G99" s="87">
        <v>6.830000000000001</v>
      </c>
      <c r="H99" s="93" t="s">
        <v>173</v>
      </c>
      <c r="I99" s="94">
        <v>4.8000000000000001E-2</v>
      </c>
      <c r="J99" s="94">
        <v>4.8600000000000004E-2</v>
      </c>
      <c r="K99" s="87">
        <v>84207000</v>
      </c>
      <c r="L99" s="106">
        <v>104.8026</v>
      </c>
      <c r="M99" s="87">
        <v>88251.007519999999</v>
      </c>
      <c r="N99" s="80"/>
      <c r="O99" s="88">
        <f t="shared" si="1"/>
        <v>4.1596693460456115E-2</v>
      </c>
      <c r="P99" s="88">
        <f>M99/'סכום נכסי הקרן'!$C$42</f>
        <v>2.516467916153611E-2</v>
      </c>
    </row>
    <row r="100" spans="2:16">
      <c r="B100" s="86" t="s">
        <v>1743</v>
      </c>
      <c r="C100" s="80" t="s">
        <v>1744</v>
      </c>
      <c r="D100" s="80" t="s">
        <v>268</v>
      </c>
      <c r="E100" s="80"/>
      <c r="F100" s="107">
        <v>41640</v>
      </c>
      <c r="G100" s="87">
        <v>7.8800000000000008</v>
      </c>
      <c r="H100" s="93" t="s">
        <v>173</v>
      </c>
      <c r="I100" s="94">
        <v>4.8000000000000001E-2</v>
      </c>
      <c r="J100" s="94">
        <v>4.8500000000000008E-2</v>
      </c>
      <c r="K100" s="87">
        <v>1888000</v>
      </c>
      <c r="L100" s="106">
        <v>102.5813</v>
      </c>
      <c r="M100" s="87">
        <v>1936.7341299999998</v>
      </c>
      <c r="N100" s="80"/>
      <c r="O100" s="88">
        <f t="shared" si="1"/>
        <v>9.1287043835455066E-4</v>
      </c>
      <c r="P100" s="88">
        <f>M100/'סכום נכסי הקרן'!$C$42</f>
        <v>5.5225763843661055E-4</v>
      </c>
    </row>
    <row r="104" spans="2:16">
      <c r="B104" s="95" t="s">
        <v>123</v>
      </c>
    </row>
    <row r="105" spans="2:16">
      <c r="B105" s="95" t="s">
        <v>245</v>
      </c>
    </row>
    <row r="106" spans="2:16">
      <c r="B106" s="95" t="s">
        <v>253</v>
      </c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188</v>
      </c>
      <c r="C1" s="78" t="s" vm="1">
        <v>263</v>
      </c>
    </row>
    <row r="2" spans="2:65">
      <c r="B2" s="57" t="s">
        <v>187</v>
      </c>
      <c r="C2" s="78" t="s">
        <v>264</v>
      </c>
    </row>
    <row r="3" spans="2:65">
      <c r="B3" s="57" t="s">
        <v>189</v>
      </c>
      <c r="C3" s="78" t="s">
        <v>265</v>
      </c>
    </row>
    <row r="4" spans="2:65">
      <c r="B4" s="57" t="s">
        <v>190</v>
      </c>
      <c r="C4" s="78">
        <v>2207</v>
      </c>
    </row>
    <row r="6" spans="2:65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</row>
    <row r="7" spans="2:65" ht="26.25" customHeight="1">
      <c r="B7" s="173" t="s">
        <v>98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</row>
    <row r="8" spans="2:65" s="3" customFormat="1" ht="78.75">
      <c r="B8" s="23" t="s">
        <v>127</v>
      </c>
      <c r="C8" s="31" t="s">
        <v>47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113</v>
      </c>
      <c r="J8" s="31" t="s">
        <v>18</v>
      </c>
      <c r="K8" s="31" t="s">
        <v>112</v>
      </c>
      <c r="L8" s="31" t="s">
        <v>17</v>
      </c>
      <c r="M8" s="71" t="s">
        <v>19</v>
      </c>
      <c r="N8" s="31" t="s">
        <v>247</v>
      </c>
      <c r="O8" s="31" t="s">
        <v>246</v>
      </c>
      <c r="P8" s="31" t="s">
        <v>121</v>
      </c>
      <c r="Q8" s="31" t="s">
        <v>63</v>
      </c>
      <c r="R8" s="31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254</v>
      </c>
      <c r="O9" s="33"/>
      <c r="P9" s="33" t="s">
        <v>250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194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262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123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245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253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0" zoomScaleNormal="80" workbookViewId="0">
      <selection activeCell="A39" sqref="A11:XFD39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0.140625" style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188</v>
      </c>
      <c r="C1" s="78" t="s" vm="1">
        <v>263</v>
      </c>
    </row>
    <row r="2" spans="2:81">
      <c r="B2" s="57" t="s">
        <v>187</v>
      </c>
      <c r="C2" s="78" t="s">
        <v>264</v>
      </c>
    </row>
    <row r="3" spans="2:81">
      <c r="B3" s="57" t="s">
        <v>189</v>
      </c>
      <c r="C3" s="78" t="s">
        <v>265</v>
      </c>
    </row>
    <row r="4" spans="2:81">
      <c r="B4" s="57" t="s">
        <v>190</v>
      </c>
      <c r="C4" s="78">
        <v>2207</v>
      </c>
    </row>
    <row r="6" spans="2:81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5"/>
    </row>
    <row r="7" spans="2:81" ht="26.25" customHeight="1">
      <c r="B7" s="173" t="s">
        <v>99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5"/>
    </row>
    <row r="8" spans="2:81" s="3" customFormat="1" ht="78.75">
      <c r="B8" s="23" t="s">
        <v>127</v>
      </c>
      <c r="C8" s="31" t="s">
        <v>47</v>
      </c>
      <c r="D8" s="31" t="s">
        <v>129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113</v>
      </c>
      <c r="J8" s="31" t="s">
        <v>18</v>
      </c>
      <c r="K8" s="31" t="s">
        <v>112</v>
      </c>
      <c r="L8" s="31" t="s">
        <v>17</v>
      </c>
      <c r="M8" s="71" t="s">
        <v>19</v>
      </c>
      <c r="N8" s="71" t="s">
        <v>247</v>
      </c>
      <c r="O8" s="31" t="s">
        <v>246</v>
      </c>
      <c r="P8" s="31" t="s">
        <v>121</v>
      </c>
      <c r="Q8" s="31" t="s">
        <v>63</v>
      </c>
      <c r="R8" s="31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254</v>
      </c>
      <c r="O9" s="33"/>
      <c r="P9" s="33" t="s">
        <v>250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21" t="s">
        <v>194</v>
      </c>
      <c r="T10" s="5"/>
      <c r="BZ10" s="1"/>
    </row>
    <row r="11" spans="2:81" s="139" customFormat="1" ht="18" customHeight="1">
      <c r="B11" s="108" t="s">
        <v>55</v>
      </c>
      <c r="C11" s="98"/>
      <c r="D11" s="98"/>
      <c r="E11" s="98"/>
      <c r="F11" s="98"/>
      <c r="G11" s="98"/>
      <c r="H11" s="98"/>
      <c r="I11" s="98"/>
      <c r="J11" s="102">
        <v>6.584299354103206</v>
      </c>
      <c r="K11" s="98"/>
      <c r="L11" s="98"/>
      <c r="M11" s="103">
        <v>2.5639346383499503E-2</v>
      </c>
      <c r="N11" s="100"/>
      <c r="O11" s="102"/>
      <c r="P11" s="100">
        <v>50904.415930000003</v>
      </c>
      <c r="Q11" s="98"/>
      <c r="R11" s="103">
        <f>P11/$P$11</f>
        <v>1</v>
      </c>
      <c r="S11" s="103">
        <f>P11/'סכום נכסי הקרן'!$C$42</f>
        <v>1.4515339040107062E-2</v>
      </c>
      <c r="T11" s="138"/>
      <c r="BZ11" s="134"/>
      <c r="CC11" s="134"/>
    </row>
    <row r="12" spans="2:81" s="134" customFormat="1" ht="17.25" customHeight="1">
      <c r="B12" s="109" t="s">
        <v>241</v>
      </c>
      <c r="C12" s="82"/>
      <c r="D12" s="82"/>
      <c r="E12" s="82"/>
      <c r="F12" s="82"/>
      <c r="G12" s="82"/>
      <c r="H12" s="82"/>
      <c r="I12" s="82"/>
      <c r="J12" s="92">
        <v>6.5565776198176779</v>
      </c>
      <c r="K12" s="82"/>
      <c r="L12" s="82"/>
      <c r="M12" s="91">
        <v>2.4609214900061918E-2</v>
      </c>
      <c r="N12" s="90"/>
      <c r="O12" s="92"/>
      <c r="P12" s="90">
        <v>48645.120510000015</v>
      </c>
      <c r="Q12" s="82"/>
      <c r="R12" s="91">
        <f t="shared" ref="R12:R22" si="0">P12/$P$11</f>
        <v>0.95561690712438774</v>
      </c>
      <c r="S12" s="91">
        <f>P12/'סכום נכסי הקרן'!$C$42</f>
        <v>1.3871103399368988E-2</v>
      </c>
    </row>
    <row r="13" spans="2:81" s="134" customFormat="1">
      <c r="B13" s="110" t="s">
        <v>64</v>
      </c>
      <c r="C13" s="82"/>
      <c r="D13" s="82"/>
      <c r="E13" s="82"/>
      <c r="F13" s="82"/>
      <c r="G13" s="82"/>
      <c r="H13" s="82"/>
      <c r="I13" s="82"/>
      <c r="J13" s="92">
        <v>7.510819308265626</v>
      </c>
      <c r="K13" s="82"/>
      <c r="L13" s="82"/>
      <c r="M13" s="91">
        <v>1.9151288670192154E-2</v>
      </c>
      <c r="N13" s="90"/>
      <c r="O13" s="92"/>
      <c r="P13" s="90">
        <v>31876.868690000003</v>
      </c>
      <c r="Q13" s="82"/>
      <c r="R13" s="91">
        <f t="shared" si="0"/>
        <v>0.62621028269599877</v>
      </c>
      <c r="S13" s="91">
        <f>P13/'סכום נכסי הקרן'!$C$42</f>
        <v>9.0896545637337098E-3</v>
      </c>
    </row>
    <row r="14" spans="2:81" s="134" customFormat="1">
      <c r="B14" s="111" t="s">
        <v>1745</v>
      </c>
      <c r="C14" s="80" t="s">
        <v>1746</v>
      </c>
      <c r="D14" s="93" t="s">
        <v>1747</v>
      </c>
      <c r="E14" s="80" t="s">
        <v>1748</v>
      </c>
      <c r="F14" s="93" t="s">
        <v>558</v>
      </c>
      <c r="G14" s="80" t="s">
        <v>294</v>
      </c>
      <c r="H14" s="80" t="s">
        <v>343</v>
      </c>
      <c r="I14" s="107">
        <v>39076</v>
      </c>
      <c r="J14" s="89">
        <v>8.34</v>
      </c>
      <c r="K14" s="93" t="s">
        <v>173</v>
      </c>
      <c r="L14" s="94">
        <v>4.9000000000000002E-2</v>
      </c>
      <c r="M14" s="88">
        <v>2.3199999999999998E-2</v>
      </c>
      <c r="N14" s="87">
        <v>2339669</v>
      </c>
      <c r="O14" s="89">
        <v>148.15</v>
      </c>
      <c r="P14" s="87">
        <v>3466.2193700000003</v>
      </c>
      <c r="Q14" s="88">
        <v>1.1918261572986535E-3</v>
      </c>
      <c r="R14" s="88">
        <f t="shared" si="0"/>
        <v>6.8092704860153772E-2</v>
      </c>
      <c r="S14" s="88">
        <f>P14/'סכום נכסי הקרן'!$C$42</f>
        <v>9.8838869720307781E-4</v>
      </c>
    </row>
    <row r="15" spans="2:81" s="134" customFormat="1">
      <c r="B15" s="111" t="s">
        <v>1749</v>
      </c>
      <c r="C15" s="80" t="s">
        <v>1750</v>
      </c>
      <c r="D15" s="93" t="s">
        <v>1747</v>
      </c>
      <c r="E15" s="80" t="s">
        <v>1748</v>
      </c>
      <c r="F15" s="93" t="s">
        <v>558</v>
      </c>
      <c r="G15" s="80" t="s">
        <v>294</v>
      </c>
      <c r="H15" s="80" t="s">
        <v>343</v>
      </c>
      <c r="I15" s="107">
        <v>42639</v>
      </c>
      <c r="J15" s="89">
        <v>11.249999999999998</v>
      </c>
      <c r="K15" s="93" t="s">
        <v>173</v>
      </c>
      <c r="L15" s="94">
        <v>4.0999999999999995E-2</v>
      </c>
      <c r="M15" s="88">
        <v>2.8300000000000002E-2</v>
      </c>
      <c r="N15" s="87">
        <v>10914861.710000001</v>
      </c>
      <c r="O15" s="89">
        <v>120.95</v>
      </c>
      <c r="P15" s="87">
        <v>13201.526220000002</v>
      </c>
      <c r="Q15" s="88">
        <v>2.5048226892817414E-3</v>
      </c>
      <c r="R15" s="88">
        <f t="shared" si="0"/>
        <v>0.25933950874033729</v>
      </c>
      <c r="S15" s="88">
        <f>P15/'סכום נכסי הקרן'!$C$42</f>
        <v>3.7644008958608046E-3</v>
      </c>
    </row>
    <row r="16" spans="2:81" s="134" customFormat="1">
      <c r="B16" s="111" t="s">
        <v>1751</v>
      </c>
      <c r="C16" s="80" t="s">
        <v>1752</v>
      </c>
      <c r="D16" s="93" t="s">
        <v>1747</v>
      </c>
      <c r="E16" s="80" t="s">
        <v>1753</v>
      </c>
      <c r="F16" s="93" t="s">
        <v>547</v>
      </c>
      <c r="G16" s="80" t="s">
        <v>294</v>
      </c>
      <c r="H16" s="80" t="s">
        <v>343</v>
      </c>
      <c r="I16" s="107">
        <v>38918</v>
      </c>
      <c r="J16" s="89">
        <v>1.3499999999999999</v>
      </c>
      <c r="K16" s="93" t="s">
        <v>173</v>
      </c>
      <c r="L16" s="94">
        <v>0.05</v>
      </c>
      <c r="M16" s="88">
        <v>2.2000000000000001E-3</v>
      </c>
      <c r="N16" s="87">
        <v>4786.1000000000004</v>
      </c>
      <c r="O16" s="89">
        <v>127.01</v>
      </c>
      <c r="P16" s="87">
        <v>6.0788199999999994</v>
      </c>
      <c r="Q16" s="88">
        <v>2.4919779096449349E-4</v>
      </c>
      <c r="R16" s="88">
        <f t="shared" si="0"/>
        <v>1.1941635885497919E-4</v>
      </c>
      <c r="S16" s="88">
        <f>P16/'סכום נכסי הקרן'!$C$42</f>
        <v>1.733368935715114E-6</v>
      </c>
    </row>
    <row r="17" spans="2:19" s="134" customFormat="1">
      <c r="B17" s="111" t="s">
        <v>1754</v>
      </c>
      <c r="C17" s="80" t="s">
        <v>1755</v>
      </c>
      <c r="D17" s="93" t="s">
        <v>1747</v>
      </c>
      <c r="E17" s="80" t="s">
        <v>1756</v>
      </c>
      <c r="F17" s="93" t="s">
        <v>558</v>
      </c>
      <c r="G17" s="80" t="s">
        <v>294</v>
      </c>
      <c r="H17" s="80" t="s">
        <v>171</v>
      </c>
      <c r="I17" s="107">
        <v>42796</v>
      </c>
      <c r="J17" s="89">
        <v>7.83</v>
      </c>
      <c r="K17" s="93" t="s">
        <v>173</v>
      </c>
      <c r="L17" s="94">
        <v>2.1400000000000002E-2</v>
      </c>
      <c r="M17" s="88">
        <v>1.9199999999999998E-2</v>
      </c>
      <c r="N17" s="87">
        <v>3124000</v>
      </c>
      <c r="O17" s="89">
        <v>104.14</v>
      </c>
      <c r="P17" s="87">
        <v>3253.3337499999998</v>
      </c>
      <c r="Q17" s="88">
        <v>1.2031766328000432E-2</v>
      </c>
      <c r="R17" s="88">
        <f t="shared" si="0"/>
        <v>6.3910638999841271E-2</v>
      </c>
      <c r="S17" s="88">
        <f>P17/'סכום נכסי הקרן'!$C$42</f>
        <v>9.2768459335258496E-4</v>
      </c>
    </row>
    <row r="18" spans="2:19" s="134" customFormat="1">
      <c r="B18" s="111" t="s">
        <v>1757</v>
      </c>
      <c r="C18" s="80" t="s">
        <v>1758</v>
      </c>
      <c r="D18" s="93" t="s">
        <v>1747</v>
      </c>
      <c r="E18" s="80" t="s">
        <v>412</v>
      </c>
      <c r="F18" s="93" t="s">
        <v>413</v>
      </c>
      <c r="G18" s="80" t="s">
        <v>328</v>
      </c>
      <c r="H18" s="80" t="s">
        <v>343</v>
      </c>
      <c r="I18" s="107">
        <v>39856</v>
      </c>
      <c r="J18" s="89">
        <v>1.07</v>
      </c>
      <c r="K18" s="93" t="s">
        <v>173</v>
      </c>
      <c r="L18" s="94">
        <v>6.8499999999999991E-2</v>
      </c>
      <c r="M18" s="88">
        <v>1.4000000000000002E-2</v>
      </c>
      <c r="N18" s="87">
        <v>843900</v>
      </c>
      <c r="O18" s="89">
        <v>122.65</v>
      </c>
      <c r="P18" s="87">
        <v>1035.0433399999999</v>
      </c>
      <c r="Q18" s="88">
        <v>1.6709203624980448E-3</v>
      </c>
      <c r="R18" s="88">
        <f t="shared" si="0"/>
        <v>2.0333075649533336E-2</v>
      </c>
      <c r="S18" s="88">
        <f>P18/'סכום נכסי הקרן'!$C$42</f>
        <v>2.951414867811215E-4</v>
      </c>
    </row>
    <row r="19" spans="2:19" s="134" customFormat="1">
      <c r="B19" s="111" t="s">
        <v>1759</v>
      </c>
      <c r="C19" s="80" t="s">
        <v>1760</v>
      </c>
      <c r="D19" s="93" t="s">
        <v>1747</v>
      </c>
      <c r="E19" s="80" t="s">
        <v>1761</v>
      </c>
      <c r="F19" s="93" t="s">
        <v>558</v>
      </c>
      <c r="G19" s="80" t="s">
        <v>328</v>
      </c>
      <c r="H19" s="80" t="s">
        <v>171</v>
      </c>
      <c r="I19" s="107">
        <v>39350</v>
      </c>
      <c r="J19" s="89">
        <v>4.3</v>
      </c>
      <c r="K19" s="93" t="s">
        <v>173</v>
      </c>
      <c r="L19" s="94">
        <v>5.5999999999999994E-2</v>
      </c>
      <c r="M19" s="88">
        <v>9.3999999999999986E-3</v>
      </c>
      <c r="N19" s="87">
        <v>767958.86</v>
      </c>
      <c r="O19" s="89">
        <v>146.83000000000001</v>
      </c>
      <c r="P19" s="87">
        <v>1127.5939799999999</v>
      </c>
      <c r="Q19" s="88">
        <v>9.3657507722993505E-4</v>
      </c>
      <c r="R19" s="88">
        <f t="shared" si="0"/>
        <v>2.2151201607942695E-2</v>
      </c>
      <c r="S19" s="88">
        <f>P19/'סכום נכסי הקרן'!$C$42</f>
        <v>3.2153220148505295E-4</v>
      </c>
    </row>
    <row r="20" spans="2:19" s="134" customFormat="1">
      <c r="B20" s="111" t="s">
        <v>1762</v>
      </c>
      <c r="C20" s="80" t="s">
        <v>1763</v>
      </c>
      <c r="D20" s="93" t="s">
        <v>1747</v>
      </c>
      <c r="E20" s="80" t="s">
        <v>412</v>
      </c>
      <c r="F20" s="93" t="s">
        <v>413</v>
      </c>
      <c r="G20" s="80" t="s">
        <v>357</v>
      </c>
      <c r="H20" s="80" t="s">
        <v>171</v>
      </c>
      <c r="I20" s="107">
        <v>42935</v>
      </c>
      <c r="J20" s="89">
        <v>2.59</v>
      </c>
      <c r="K20" s="93" t="s">
        <v>173</v>
      </c>
      <c r="L20" s="94">
        <v>0.06</v>
      </c>
      <c r="M20" s="88">
        <v>8.0000000000000002E-3</v>
      </c>
      <c r="N20" s="87">
        <v>3130000</v>
      </c>
      <c r="O20" s="89">
        <v>123.89</v>
      </c>
      <c r="P20" s="87">
        <v>3877.7568500000002</v>
      </c>
      <c r="Q20" s="88">
        <v>8.4577478216011238E-4</v>
      </c>
      <c r="R20" s="88">
        <f t="shared" si="0"/>
        <v>7.6177219189242945E-2</v>
      </c>
      <c r="S20" s="88">
        <f>P20/'סכום נכסי הקרן'!$C$42</f>
        <v>1.1057381636644108E-3</v>
      </c>
    </row>
    <row r="21" spans="2:19" s="134" customFormat="1">
      <c r="B21" s="111" t="s">
        <v>1764</v>
      </c>
      <c r="C21" s="80" t="s">
        <v>1765</v>
      </c>
      <c r="D21" s="93" t="s">
        <v>1747</v>
      </c>
      <c r="E21" s="80" t="s">
        <v>316</v>
      </c>
      <c r="F21" s="93" t="s">
        <v>293</v>
      </c>
      <c r="G21" s="80" t="s">
        <v>562</v>
      </c>
      <c r="H21" s="80" t="s">
        <v>343</v>
      </c>
      <c r="I21" s="107">
        <v>39656</v>
      </c>
      <c r="J21" s="89">
        <v>3.48</v>
      </c>
      <c r="K21" s="93" t="s">
        <v>173</v>
      </c>
      <c r="L21" s="94">
        <v>5.7500000000000002E-2</v>
      </c>
      <c r="M21" s="88">
        <v>5.3E-3</v>
      </c>
      <c r="N21" s="87">
        <v>4101971</v>
      </c>
      <c r="O21" s="89">
        <v>143.04</v>
      </c>
      <c r="P21" s="87">
        <v>5867.45921</v>
      </c>
      <c r="Q21" s="88">
        <v>3.1505153609831028E-3</v>
      </c>
      <c r="R21" s="88">
        <f t="shared" si="0"/>
        <v>0.11526424776326866</v>
      </c>
      <c r="S21" s="88">
        <f>P21/'סכום נכסי הקרן'!$C$42</f>
        <v>1.6730996354867465E-3</v>
      </c>
    </row>
    <row r="22" spans="2:19" s="134" customFormat="1">
      <c r="B22" s="111" t="s">
        <v>1766</v>
      </c>
      <c r="C22" s="80" t="s">
        <v>1767</v>
      </c>
      <c r="D22" s="93" t="s">
        <v>1747</v>
      </c>
      <c r="E22" s="80" t="s">
        <v>1768</v>
      </c>
      <c r="F22" s="93" t="s">
        <v>852</v>
      </c>
      <c r="G22" s="80" t="s">
        <v>1534</v>
      </c>
      <c r="H22" s="80"/>
      <c r="I22" s="107">
        <v>39104</v>
      </c>
      <c r="J22" s="89">
        <v>2.29</v>
      </c>
      <c r="K22" s="93" t="s">
        <v>173</v>
      </c>
      <c r="L22" s="94">
        <v>5.5999999999999994E-2</v>
      </c>
      <c r="M22" s="88">
        <v>0.16039999999999999</v>
      </c>
      <c r="N22" s="87">
        <v>42146</v>
      </c>
      <c r="O22" s="89">
        <v>99.314599999999999</v>
      </c>
      <c r="P22" s="87">
        <v>41.857150000000004</v>
      </c>
      <c r="Q22" s="88">
        <v>6.668670337387884E-5</v>
      </c>
      <c r="R22" s="88">
        <f t="shared" si="0"/>
        <v>8.2226952682374092E-4</v>
      </c>
      <c r="S22" s="88">
        <f>P22/'סכום נכסי הקרן'!$C$42</f>
        <v>1.1935520964195008E-5</v>
      </c>
    </row>
    <row r="23" spans="2:19" s="134" customFormat="1">
      <c r="B23" s="112"/>
      <c r="C23" s="80"/>
      <c r="D23" s="80"/>
      <c r="E23" s="80"/>
      <c r="F23" s="80"/>
      <c r="G23" s="80"/>
      <c r="H23" s="80"/>
      <c r="I23" s="80"/>
      <c r="J23" s="89"/>
      <c r="K23" s="80"/>
      <c r="L23" s="80"/>
      <c r="M23" s="88"/>
      <c r="N23" s="87"/>
      <c r="O23" s="89"/>
      <c r="P23" s="80"/>
      <c r="Q23" s="80"/>
      <c r="R23" s="88"/>
      <c r="S23" s="80"/>
    </row>
    <row r="24" spans="2:19" s="134" customFormat="1">
      <c r="B24" s="110" t="s">
        <v>65</v>
      </c>
      <c r="C24" s="82"/>
      <c r="D24" s="82"/>
      <c r="E24" s="82"/>
      <c r="F24" s="82"/>
      <c r="G24" s="82"/>
      <c r="H24" s="82"/>
      <c r="I24" s="82"/>
      <c r="J24" s="92">
        <v>5.1734114510990548</v>
      </c>
      <c r="K24" s="82"/>
      <c r="L24" s="82"/>
      <c r="M24" s="91">
        <v>3.1047097834837386E-2</v>
      </c>
      <c r="N24" s="90"/>
      <c r="O24" s="92"/>
      <c r="P24" s="90">
        <v>13288.44116</v>
      </c>
      <c r="Q24" s="82"/>
      <c r="R24" s="91">
        <f t="shared" ref="R24:R29" si="1">P24/$P$11</f>
        <v>0.2610469232821232</v>
      </c>
      <c r="S24" s="91">
        <f>P24/'סכום נכסי הקרן'!$C$42</f>
        <v>3.7891845968168357E-3</v>
      </c>
    </row>
    <row r="25" spans="2:19" s="134" customFormat="1">
      <c r="B25" s="111" t="s">
        <v>1769</v>
      </c>
      <c r="C25" s="80" t="s">
        <v>1770</v>
      </c>
      <c r="D25" s="93" t="s">
        <v>1747</v>
      </c>
      <c r="E25" s="80" t="s">
        <v>1756</v>
      </c>
      <c r="F25" s="93" t="s">
        <v>558</v>
      </c>
      <c r="G25" s="80" t="s">
        <v>294</v>
      </c>
      <c r="H25" s="80" t="s">
        <v>171</v>
      </c>
      <c r="I25" s="107">
        <v>42796</v>
      </c>
      <c r="J25" s="89">
        <v>7.23</v>
      </c>
      <c r="K25" s="93" t="s">
        <v>173</v>
      </c>
      <c r="L25" s="94">
        <v>3.7400000000000003E-2</v>
      </c>
      <c r="M25" s="88">
        <v>3.5699999999999996E-2</v>
      </c>
      <c r="N25" s="87">
        <v>3126000</v>
      </c>
      <c r="O25" s="89">
        <v>102.52</v>
      </c>
      <c r="P25" s="87">
        <v>3204.7752700000001</v>
      </c>
      <c r="Q25" s="88">
        <v>6.0692193888843586E-3</v>
      </c>
      <c r="R25" s="88">
        <f t="shared" si="1"/>
        <v>6.295672411617434E-2</v>
      </c>
      <c r="S25" s="88">
        <f>P25/'סכום נכסי הקרן'!$C$42</f>
        <v>9.1383819540075508E-4</v>
      </c>
    </row>
    <row r="26" spans="2:19" s="134" customFormat="1">
      <c r="B26" s="111" t="s">
        <v>1771</v>
      </c>
      <c r="C26" s="80" t="s">
        <v>1772</v>
      </c>
      <c r="D26" s="93" t="s">
        <v>1747</v>
      </c>
      <c r="E26" s="80" t="s">
        <v>1756</v>
      </c>
      <c r="F26" s="93" t="s">
        <v>558</v>
      </c>
      <c r="G26" s="80" t="s">
        <v>294</v>
      </c>
      <c r="H26" s="80" t="s">
        <v>171</v>
      </c>
      <c r="I26" s="107">
        <v>42796</v>
      </c>
      <c r="J26" s="89">
        <v>3.9600000000000004</v>
      </c>
      <c r="K26" s="93" t="s">
        <v>173</v>
      </c>
      <c r="L26" s="94">
        <v>2.5000000000000001E-2</v>
      </c>
      <c r="M26" s="88">
        <v>2.23E-2</v>
      </c>
      <c r="N26" s="87">
        <v>4957438</v>
      </c>
      <c r="O26" s="89">
        <v>101.83</v>
      </c>
      <c r="P26" s="87">
        <v>5048.1591699999999</v>
      </c>
      <c r="Q26" s="88">
        <v>6.8350549292978315E-3</v>
      </c>
      <c r="R26" s="88">
        <f t="shared" si="1"/>
        <v>9.9169376129211576E-2</v>
      </c>
      <c r="S26" s="88">
        <f>P26/'סכום נכסי הקרן'!$C$42</f>
        <v>1.4394771169114061E-3</v>
      </c>
    </row>
    <row r="27" spans="2:19" s="134" customFormat="1">
      <c r="B27" s="111" t="s">
        <v>1773</v>
      </c>
      <c r="C27" s="80" t="s">
        <v>1774</v>
      </c>
      <c r="D27" s="93" t="s">
        <v>1747</v>
      </c>
      <c r="E27" s="80" t="s">
        <v>1775</v>
      </c>
      <c r="F27" s="93" t="s">
        <v>342</v>
      </c>
      <c r="G27" s="80" t="s">
        <v>357</v>
      </c>
      <c r="H27" s="80" t="s">
        <v>171</v>
      </c>
      <c r="I27" s="107">
        <v>42598</v>
      </c>
      <c r="J27" s="89">
        <v>5.4</v>
      </c>
      <c r="K27" s="93" t="s">
        <v>173</v>
      </c>
      <c r="L27" s="94">
        <v>3.1E-2</v>
      </c>
      <c r="M27" s="88">
        <v>3.4700000000000002E-2</v>
      </c>
      <c r="N27" s="87">
        <v>2998802.84</v>
      </c>
      <c r="O27" s="89">
        <v>98.29</v>
      </c>
      <c r="P27" s="87">
        <v>2947.52331</v>
      </c>
      <c r="Q27" s="88">
        <v>4.2236659718309861E-3</v>
      </c>
      <c r="R27" s="88">
        <f t="shared" si="1"/>
        <v>5.7903096541824912E-2</v>
      </c>
      <c r="S27" s="88">
        <f>P27/'סכום נכסי הקרן'!$C$42</f>
        <v>8.4048307777663935E-4</v>
      </c>
    </row>
    <row r="28" spans="2:19" s="134" customFormat="1">
      <c r="B28" s="111" t="s">
        <v>1776</v>
      </c>
      <c r="C28" s="80" t="s">
        <v>1777</v>
      </c>
      <c r="D28" s="93" t="s">
        <v>1747</v>
      </c>
      <c r="E28" s="80" t="s">
        <v>1778</v>
      </c>
      <c r="F28" s="93" t="s">
        <v>342</v>
      </c>
      <c r="G28" s="80" t="s">
        <v>562</v>
      </c>
      <c r="H28" s="80" t="s">
        <v>343</v>
      </c>
      <c r="I28" s="107">
        <v>43312</v>
      </c>
      <c r="J28" s="89">
        <v>4.92</v>
      </c>
      <c r="K28" s="93" t="s">
        <v>173</v>
      </c>
      <c r="L28" s="94">
        <v>3.5499999999999997E-2</v>
      </c>
      <c r="M28" s="88">
        <v>4.0999999999999995E-2</v>
      </c>
      <c r="N28" s="87">
        <v>1959000</v>
      </c>
      <c r="O28" s="89">
        <v>97.54</v>
      </c>
      <c r="P28" s="87">
        <v>1910.8086000000001</v>
      </c>
      <c r="Q28" s="88">
        <v>6.1218749999999997E-3</v>
      </c>
      <c r="R28" s="88">
        <f t="shared" si="1"/>
        <v>3.7537187395050423E-2</v>
      </c>
      <c r="S28" s="88">
        <f>P28/'סכום נכסי הקרן'!$C$42</f>
        <v>5.448650016511901E-4</v>
      </c>
    </row>
    <row r="29" spans="2:19" s="134" customFormat="1">
      <c r="B29" s="111" t="s">
        <v>1779</v>
      </c>
      <c r="C29" s="80" t="s">
        <v>1780</v>
      </c>
      <c r="D29" s="93" t="s">
        <v>1747</v>
      </c>
      <c r="E29" s="80" t="s">
        <v>1781</v>
      </c>
      <c r="F29" s="93" t="s">
        <v>342</v>
      </c>
      <c r="G29" s="80" t="s">
        <v>638</v>
      </c>
      <c r="H29" s="80" t="s">
        <v>171</v>
      </c>
      <c r="I29" s="107">
        <v>41903</v>
      </c>
      <c r="J29" s="89">
        <v>1.51</v>
      </c>
      <c r="K29" s="93" t="s">
        <v>173</v>
      </c>
      <c r="L29" s="94">
        <v>5.1500000000000004E-2</v>
      </c>
      <c r="M29" s="88">
        <v>2.7999999999999997E-2</v>
      </c>
      <c r="N29" s="87">
        <v>167557.04</v>
      </c>
      <c r="O29" s="89">
        <v>105.74</v>
      </c>
      <c r="P29" s="87">
        <v>177.17481000000001</v>
      </c>
      <c r="Q29" s="88">
        <v>2.6470586655498569E-3</v>
      </c>
      <c r="R29" s="88">
        <f t="shared" si="1"/>
        <v>3.4805390998619398E-3</v>
      </c>
      <c r="S29" s="88">
        <f>P29/'סכום נכסי הקרן'!$C$42</f>
        <v>5.0521205076845106E-5</v>
      </c>
    </row>
    <row r="30" spans="2:19" s="134" customFormat="1">
      <c r="B30" s="112"/>
      <c r="C30" s="80"/>
      <c r="D30" s="80"/>
      <c r="E30" s="80"/>
      <c r="F30" s="80"/>
      <c r="G30" s="80"/>
      <c r="H30" s="80"/>
      <c r="I30" s="80"/>
      <c r="J30" s="89"/>
      <c r="K30" s="80"/>
      <c r="L30" s="80"/>
      <c r="M30" s="88"/>
      <c r="N30" s="87"/>
      <c r="O30" s="89"/>
      <c r="P30" s="80"/>
      <c r="Q30" s="80"/>
      <c r="R30" s="88"/>
      <c r="S30" s="80"/>
    </row>
    <row r="31" spans="2:19" s="134" customFormat="1">
      <c r="B31" s="110" t="s">
        <v>49</v>
      </c>
      <c r="C31" s="82"/>
      <c r="D31" s="82"/>
      <c r="E31" s="82"/>
      <c r="F31" s="82"/>
      <c r="G31" s="82"/>
      <c r="H31" s="82"/>
      <c r="I31" s="82"/>
      <c r="J31" s="92">
        <v>3.0971610222321697</v>
      </c>
      <c r="K31" s="82"/>
      <c r="L31" s="82"/>
      <c r="M31" s="91">
        <v>5.0022140434215469E-2</v>
      </c>
      <c r="N31" s="90"/>
      <c r="O31" s="92"/>
      <c r="P31" s="90">
        <v>3479.8106600000001</v>
      </c>
      <c r="Q31" s="82"/>
      <c r="R31" s="91">
        <f t="shared" ref="R31:R34" si="2">P31/$P$11</f>
        <v>6.8359701146265564E-2</v>
      </c>
      <c r="S31" s="91">
        <f>P31/'סכום נכסי הקרן'!$C$42</f>
        <v>9.9226423881843993E-4</v>
      </c>
    </row>
    <row r="32" spans="2:19" s="134" customFormat="1">
      <c r="B32" s="111" t="s">
        <v>1782</v>
      </c>
      <c r="C32" s="80" t="s">
        <v>1783</v>
      </c>
      <c r="D32" s="93" t="s">
        <v>1747</v>
      </c>
      <c r="E32" s="80" t="s">
        <v>886</v>
      </c>
      <c r="F32" s="93" t="s">
        <v>199</v>
      </c>
      <c r="G32" s="80" t="s">
        <v>460</v>
      </c>
      <c r="H32" s="80" t="s">
        <v>343</v>
      </c>
      <c r="I32" s="107">
        <v>42954</v>
      </c>
      <c r="J32" s="89">
        <v>1.6600000000000001</v>
      </c>
      <c r="K32" s="93" t="s">
        <v>172</v>
      </c>
      <c r="L32" s="94">
        <v>3.7000000000000005E-2</v>
      </c>
      <c r="M32" s="88">
        <v>3.9300000000000002E-2</v>
      </c>
      <c r="N32" s="87">
        <v>161013</v>
      </c>
      <c r="O32" s="89">
        <v>100.76</v>
      </c>
      <c r="P32" s="87">
        <v>608.06318999999996</v>
      </c>
      <c r="Q32" s="88">
        <v>2.3958841735610974E-3</v>
      </c>
      <c r="R32" s="88">
        <f t="shared" si="2"/>
        <v>1.1945195301644628E-2</v>
      </c>
      <c r="S32" s="88">
        <f>P32/'סכום נכסי הקרן'!$C$42</f>
        <v>1.733885597036657E-4</v>
      </c>
    </row>
    <row r="33" spans="2:19" s="134" customFormat="1">
      <c r="B33" s="111" t="s">
        <v>1784</v>
      </c>
      <c r="C33" s="80" t="s">
        <v>1785</v>
      </c>
      <c r="D33" s="93" t="s">
        <v>1747</v>
      </c>
      <c r="E33" s="80" t="s">
        <v>886</v>
      </c>
      <c r="F33" s="93" t="s">
        <v>199</v>
      </c>
      <c r="G33" s="80" t="s">
        <v>460</v>
      </c>
      <c r="H33" s="80" t="s">
        <v>343</v>
      </c>
      <c r="I33" s="107">
        <v>42625</v>
      </c>
      <c r="J33" s="89">
        <v>3.41</v>
      </c>
      <c r="K33" s="93" t="s">
        <v>172</v>
      </c>
      <c r="L33" s="94">
        <v>4.4500000000000005E-2</v>
      </c>
      <c r="M33" s="88">
        <v>4.9599999999999998E-2</v>
      </c>
      <c r="N33" s="87">
        <v>765197</v>
      </c>
      <c r="O33" s="89">
        <v>99.77</v>
      </c>
      <c r="P33" s="87">
        <v>2861.36195</v>
      </c>
      <c r="Q33" s="88">
        <v>5.5801582039392613E-3</v>
      </c>
      <c r="R33" s="88">
        <f t="shared" si="2"/>
        <v>5.6210485823759058E-2</v>
      </c>
      <c r="S33" s="88">
        <f>P33/'סכום נכסי הקרן'!$C$42</f>
        <v>8.1591425934099437E-4</v>
      </c>
    </row>
    <row r="34" spans="2:19" s="134" customFormat="1">
      <c r="B34" s="111" t="s">
        <v>1786</v>
      </c>
      <c r="C34" s="80" t="s">
        <v>1787</v>
      </c>
      <c r="D34" s="93" t="s">
        <v>1747</v>
      </c>
      <c r="E34" s="80" t="s">
        <v>1788</v>
      </c>
      <c r="F34" s="93" t="s">
        <v>558</v>
      </c>
      <c r="G34" s="80" t="s">
        <v>1534</v>
      </c>
      <c r="H34" s="80"/>
      <c r="I34" s="107">
        <v>41840</v>
      </c>
      <c r="J34" s="89">
        <v>1.05</v>
      </c>
      <c r="K34" s="93" t="s">
        <v>172</v>
      </c>
      <c r="L34" s="94">
        <v>5.5999999999999994E-2</v>
      </c>
      <c r="M34" s="88">
        <v>0.57140000000000002</v>
      </c>
      <c r="N34" s="87">
        <v>4948.13</v>
      </c>
      <c r="O34" s="89">
        <v>56</v>
      </c>
      <c r="P34" s="87">
        <v>10.38552</v>
      </c>
      <c r="Q34" s="88">
        <v>1.9578888482522878E-4</v>
      </c>
      <c r="R34" s="88">
        <f t="shared" si="2"/>
        <v>2.0402002086187179E-4</v>
      </c>
      <c r="S34" s="88">
        <f>P34/'סכום נכסי הקרן'!$C$42</f>
        <v>2.9614197737797846E-6</v>
      </c>
    </row>
    <row r="35" spans="2:19" s="134" customFormat="1">
      <c r="B35" s="112"/>
      <c r="C35" s="80"/>
      <c r="D35" s="80"/>
      <c r="E35" s="80"/>
      <c r="F35" s="80"/>
      <c r="G35" s="80"/>
      <c r="H35" s="80"/>
      <c r="I35" s="80"/>
      <c r="J35" s="89"/>
      <c r="K35" s="80"/>
      <c r="L35" s="80"/>
      <c r="M35" s="88"/>
      <c r="N35" s="87"/>
      <c r="O35" s="89"/>
      <c r="P35" s="80"/>
      <c r="Q35" s="80"/>
      <c r="R35" s="88"/>
      <c r="S35" s="80"/>
    </row>
    <row r="36" spans="2:19" s="134" customFormat="1">
      <c r="B36" s="109" t="s">
        <v>240</v>
      </c>
      <c r="C36" s="82"/>
      <c r="D36" s="82"/>
      <c r="E36" s="82"/>
      <c r="F36" s="82"/>
      <c r="G36" s="82"/>
      <c r="H36" s="82"/>
      <c r="I36" s="82"/>
      <c r="J36" s="92">
        <v>7.1811788472089226</v>
      </c>
      <c r="K36" s="82"/>
      <c r="L36" s="82"/>
      <c r="M36" s="91">
        <v>4.7819212597261858E-2</v>
      </c>
      <c r="N36" s="90"/>
      <c r="O36" s="92"/>
      <c r="P36" s="90">
        <v>2259.2954199999999</v>
      </c>
      <c r="Q36" s="82"/>
      <c r="R36" s="91">
        <f t="shared" ref="R36:R39" si="3">P36/$P$11</f>
        <v>4.4383092875612526E-2</v>
      </c>
      <c r="S36" s="91">
        <f>P36/'סכום נכסי הקרן'!$C$42</f>
        <v>6.4423564073807604E-4</v>
      </c>
    </row>
    <row r="37" spans="2:19" s="134" customFormat="1">
      <c r="B37" s="110" t="s">
        <v>75</v>
      </c>
      <c r="C37" s="82"/>
      <c r="D37" s="82"/>
      <c r="E37" s="82"/>
      <c r="F37" s="82"/>
      <c r="G37" s="82"/>
      <c r="H37" s="82"/>
      <c r="I37" s="82"/>
      <c r="J37" s="92">
        <v>7.1811788472089226</v>
      </c>
      <c r="K37" s="82"/>
      <c r="L37" s="82"/>
      <c r="M37" s="91">
        <v>4.7819212597261858E-2</v>
      </c>
      <c r="N37" s="90"/>
      <c r="O37" s="92"/>
      <c r="P37" s="90">
        <v>2259.2954199999999</v>
      </c>
      <c r="Q37" s="82"/>
      <c r="R37" s="91">
        <f t="shared" si="3"/>
        <v>4.4383092875612526E-2</v>
      </c>
      <c r="S37" s="91">
        <f>P37/'סכום נכסי הקרן'!$C$42</f>
        <v>6.4423564073807604E-4</v>
      </c>
    </row>
    <row r="38" spans="2:19" s="134" customFormat="1">
      <c r="B38" s="111" t="s">
        <v>1789</v>
      </c>
      <c r="C38" s="80">
        <v>4279</v>
      </c>
      <c r="D38" s="93" t="s">
        <v>1747</v>
      </c>
      <c r="E38" s="80"/>
      <c r="F38" s="93" t="s">
        <v>1280</v>
      </c>
      <c r="G38" s="80" t="s">
        <v>1790</v>
      </c>
      <c r="H38" s="80" t="s">
        <v>1791</v>
      </c>
      <c r="I38" s="107">
        <v>43465</v>
      </c>
      <c r="J38" s="89">
        <v>2.42</v>
      </c>
      <c r="K38" s="93" t="s">
        <v>172</v>
      </c>
      <c r="L38" s="94">
        <v>0.06</v>
      </c>
      <c r="M38" s="88">
        <v>4.6799999999999987E-2</v>
      </c>
      <c r="N38" s="87">
        <v>295999.99</v>
      </c>
      <c r="O38" s="89">
        <v>104.81</v>
      </c>
      <c r="P38" s="87">
        <v>1162.7704899999999</v>
      </c>
      <c r="Q38" s="88">
        <v>3.5878786666666666E-4</v>
      </c>
      <c r="R38" s="88">
        <f t="shared" si="3"/>
        <v>2.2842232225961615E-2</v>
      </c>
      <c r="S38" s="88">
        <f>P38/'סכום נכסי הקרן'!$C$42</f>
        <v>3.3156274519269226E-4</v>
      </c>
    </row>
    <row r="39" spans="2:19" s="134" customFormat="1">
      <c r="B39" s="111" t="s">
        <v>1792</v>
      </c>
      <c r="C39" s="80">
        <v>5168</v>
      </c>
      <c r="D39" s="93" t="s">
        <v>1747</v>
      </c>
      <c r="E39" s="80"/>
      <c r="F39" s="93" t="s">
        <v>1305</v>
      </c>
      <c r="G39" s="80" t="s">
        <v>1534</v>
      </c>
      <c r="H39" s="80"/>
      <c r="I39" s="107">
        <v>43465</v>
      </c>
      <c r="J39" s="89">
        <v>12.23</v>
      </c>
      <c r="K39" s="93" t="s">
        <v>181</v>
      </c>
      <c r="L39" s="94">
        <v>3.9510000000000003E-2</v>
      </c>
      <c r="M39" s="88">
        <v>4.8900000000000006E-2</v>
      </c>
      <c r="N39" s="87">
        <v>444000</v>
      </c>
      <c r="O39" s="89">
        <v>89.75</v>
      </c>
      <c r="P39" s="87">
        <v>1096.52493</v>
      </c>
      <c r="Q39" s="88">
        <v>1.1253412141012352E-3</v>
      </c>
      <c r="R39" s="88">
        <f t="shared" si="3"/>
        <v>2.1540860649650911E-2</v>
      </c>
      <c r="S39" s="88">
        <f>P39/'סכום נכסי הקרן'!$C$42</f>
        <v>3.1267289554538384E-4</v>
      </c>
    </row>
    <row r="40" spans="2:19">
      <c r="C40" s="1"/>
      <c r="D40" s="1"/>
      <c r="E40" s="1"/>
    </row>
    <row r="41" spans="2:19">
      <c r="C41" s="1"/>
      <c r="D41" s="1"/>
      <c r="E41" s="1"/>
    </row>
    <row r="42" spans="2:19">
      <c r="C42" s="1"/>
      <c r="D42" s="1"/>
      <c r="E42" s="1"/>
    </row>
    <row r="43" spans="2:19">
      <c r="B43" s="95" t="s">
        <v>262</v>
      </c>
      <c r="C43" s="1"/>
      <c r="D43" s="1"/>
      <c r="E43" s="1"/>
    </row>
    <row r="44" spans="2:19">
      <c r="B44" s="95" t="s">
        <v>123</v>
      </c>
      <c r="C44" s="1"/>
      <c r="D44" s="1"/>
      <c r="E44" s="1"/>
    </row>
    <row r="45" spans="2:19">
      <c r="B45" s="95" t="s">
        <v>245</v>
      </c>
      <c r="C45" s="1"/>
      <c r="D45" s="1"/>
      <c r="E45" s="1"/>
    </row>
    <row r="46" spans="2:19">
      <c r="B46" s="95" t="s">
        <v>253</v>
      </c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2:B39">
    <cfRule type="cellIs" dxfId="153" priority="1" operator="equal">
      <formula>"NR3"</formula>
    </cfRule>
  </conditionalFormatting>
  <dataValidations count="1">
    <dataValidation allowBlank="1" showInputMessage="1" showErrorMessage="1" sqref="C5:C1048576 A1:B1048576 AH32:XFD35 D36:XFD1048576 D1:XFD31 D32:AF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topLeftCell="A10" workbookViewId="0">
      <selection activeCell="A12" sqref="A12:XFD40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.28515625" style="1" bestFit="1" customWidth="1"/>
    <col min="8" max="9" width="11.28515625" style="1" bestFit="1" customWidth="1"/>
    <col min="10" max="10" width="10.140625" style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188</v>
      </c>
      <c r="C1" s="78" t="s" vm="1">
        <v>263</v>
      </c>
    </row>
    <row r="2" spans="2:98">
      <c r="B2" s="57" t="s">
        <v>187</v>
      </c>
      <c r="C2" s="78" t="s">
        <v>264</v>
      </c>
    </row>
    <row r="3" spans="2:98">
      <c r="B3" s="57" t="s">
        <v>189</v>
      </c>
      <c r="C3" s="78" t="s">
        <v>265</v>
      </c>
    </row>
    <row r="4" spans="2:98">
      <c r="B4" s="57" t="s">
        <v>190</v>
      </c>
      <c r="C4" s="78">
        <v>2207</v>
      </c>
    </row>
    <row r="6" spans="2:98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5"/>
    </row>
    <row r="7" spans="2:98" ht="26.25" customHeight="1">
      <c r="B7" s="173" t="s">
        <v>100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5"/>
    </row>
    <row r="8" spans="2:98" s="3" customFormat="1" ht="63">
      <c r="B8" s="23" t="s">
        <v>127</v>
      </c>
      <c r="C8" s="31" t="s">
        <v>47</v>
      </c>
      <c r="D8" s="31" t="s">
        <v>129</v>
      </c>
      <c r="E8" s="31" t="s">
        <v>128</v>
      </c>
      <c r="F8" s="31" t="s">
        <v>69</v>
      </c>
      <c r="G8" s="31" t="s">
        <v>112</v>
      </c>
      <c r="H8" s="31" t="s">
        <v>247</v>
      </c>
      <c r="I8" s="31" t="s">
        <v>246</v>
      </c>
      <c r="J8" s="31" t="s">
        <v>121</v>
      </c>
      <c r="K8" s="31" t="s">
        <v>63</v>
      </c>
      <c r="L8" s="31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254</v>
      </c>
      <c r="I9" s="33"/>
      <c r="J9" s="33" t="s">
        <v>250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4" t="s">
        <v>29</v>
      </c>
      <c r="C11" s="121"/>
      <c r="D11" s="121"/>
      <c r="E11" s="121"/>
      <c r="F11" s="121"/>
      <c r="G11" s="121"/>
      <c r="H11" s="122"/>
      <c r="I11" s="122"/>
      <c r="J11" s="122">
        <v>21635.771579999997</v>
      </c>
      <c r="K11" s="121"/>
      <c r="L11" s="123">
        <f>J11/J$11</f>
        <v>1</v>
      </c>
      <c r="M11" s="123">
        <f>J11/'סכום נכסי הקרן'!$C$42</f>
        <v>6.1694168205342331E-3</v>
      </c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CT11" s="96"/>
    </row>
    <row r="12" spans="2:98" s="135" customFormat="1" ht="17.25" customHeight="1">
      <c r="B12" s="126" t="s">
        <v>241</v>
      </c>
      <c r="C12" s="121"/>
      <c r="D12" s="121"/>
      <c r="E12" s="121"/>
      <c r="F12" s="121"/>
      <c r="G12" s="121"/>
      <c r="H12" s="122"/>
      <c r="I12" s="122"/>
      <c r="J12" s="122">
        <v>2553.3741</v>
      </c>
      <c r="K12" s="121"/>
      <c r="L12" s="123">
        <f t="shared" ref="L12:L16" si="0">J12/J$11</f>
        <v>0.11801631804803886</v>
      </c>
      <c r="M12" s="123">
        <f>J12/'סכום נכסי הקרן'!$C$42</f>
        <v>7.2809185766308882E-4</v>
      </c>
    </row>
    <row r="13" spans="2:98" s="134" customFormat="1">
      <c r="B13" s="99" t="s">
        <v>241</v>
      </c>
      <c r="C13" s="82"/>
      <c r="D13" s="82"/>
      <c r="E13" s="82"/>
      <c r="F13" s="82"/>
      <c r="G13" s="82"/>
      <c r="H13" s="90"/>
      <c r="I13" s="90"/>
      <c r="J13" s="90">
        <v>2553.3741</v>
      </c>
      <c r="K13" s="82"/>
      <c r="L13" s="91">
        <f t="shared" si="0"/>
        <v>0.11801631804803886</v>
      </c>
      <c r="M13" s="91">
        <f>J13/'סכום נכסי הקרן'!$C$42</f>
        <v>7.2809185766308882E-4</v>
      </c>
    </row>
    <row r="14" spans="2:98" s="134" customFormat="1">
      <c r="B14" s="86" t="s">
        <v>1793</v>
      </c>
      <c r="C14" s="80">
        <v>5992</v>
      </c>
      <c r="D14" s="93" t="s">
        <v>27</v>
      </c>
      <c r="E14" s="80" t="s">
        <v>1768</v>
      </c>
      <c r="F14" s="93" t="s">
        <v>852</v>
      </c>
      <c r="G14" s="93" t="s">
        <v>173</v>
      </c>
      <c r="H14" s="87">
        <v>1821</v>
      </c>
      <c r="I14" s="87">
        <v>150.63999999999999</v>
      </c>
      <c r="J14" s="87">
        <v>2.74316</v>
      </c>
      <c r="K14" s="88">
        <v>6.6703296703296699E-5</v>
      </c>
      <c r="L14" s="88">
        <f t="shared" si="0"/>
        <v>1.267881753075894E-4</v>
      </c>
      <c r="M14" s="88">
        <f>J14/'סכום נכסי הקרן'!$C$42</f>
        <v>7.8220910138748516E-7</v>
      </c>
    </row>
    <row r="15" spans="2:98" s="134" customFormat="1">
      <c r="B15" s="86" t="s">
        <v>1794</v>
      </c>
      <c r="C15" s="80" t="s">
        <v>1795</v>
      </c>
      <c r="D15" s="93" t="s">
        <v>27</v>
      </c>
      <c r="E15" s="80" t="s">
        <v>1796</v>
      </c>
      <c r="F15" s="93" t="s">
        <v>342</v>
      </c>
      <c r="G15" s="93" t="s">
        <v>172</v>
      </c>
      <c r="H15" s="87">
        <v>84344.21</v>
      </c>
      <c r="I15" s="87">
        <v>799.94719999999995</v>
      </c>
      <c r="J15" s="87">
        <v>2528.8098999999997</v>
      </c>
      <c r="K15" s="88">
        <v>1.4550858248719618E-3</v>
      </c>
      <c r="L15" s="88">
        <f t="shared" si="0"/>
        <v>0.11688096681227765</v>
      </c>
      <c r="M15" s="88">
        <f>J15/'סכום נכסי הקרן'!$C$42</f>
        <v>7.2108740265196931E-4</v>
      </c>
    </row>
    <row r="16" spans="2:98" s="134" customFormat="1">
      <c r="B16" s="86" t="s">
        <v>1797</v>
      </c>
      <c r="C16" s="80" t="s">
        <v>1798</v>
      </c>
      <c r="D16" s="93" t="s">
        <v>27</v>
      </c>
      <c r="E16" s="80" t="s">
        <v>1788</v>
      </c>
      <c r="F16" s="93" t="s">
        <v>558</v>
      </c>
      <c r="G16" s="93" t="s">
        <v>172</v>
      </c>
      <c r="H16" s="87">
        <v>401.41</v>
      </c>
      <c r="I16" s="87">
        <v>1450.4</v>
      </c>
      <c r="J16" s="87">
        <v>21.82104</v>
      </c>
      <c r="K16" s="88">
        <v>4.0938796600050538E-5</v>
      </c>
      <c r="L16" s="88">
        <f t="shared" si="0"/>
        <v>1.0085630604536083E-3</v>
      </c>
      <c r="M16" s="88">
        <f>J16/'סכום נכסי הקרן'!$C$42</f>
        <v>6.222245909731977E-6</v>
      </c>
    </row>
    <row r="17" spans="2:13" s="134" customFormat="1">
      <c r="B17" s="83"/>
      <c r="C17" s="80"/>
      <c r="D17" s="80"/>
      <c r="E17" s="80"/>
      <c r="F17" s="80"/>
      <c r="G17" s="80"/>
      <c r="H17" s="87"/>
      <c r="I17" s="87"/>
      <c r="J17" s="80"/>
      <c r="K17" s="80"/>
      <c r="L17" s="88"/>
      <c r="M17" s="80"/>
    </row>
    <row r="18" spans="2:13" s="135" customFormat="1">
      <c r="B18" s="126" t="s">
        <v>240</v>
      </c>
      <c r="C18" s="121"/>
      <c r="D18" s="121"/>
      <c r="E18" s="121"/>
      <c r="F18" s="121"/>
      <c r="G18" s="121"/>
      <c r="H18" s="122"/>
      <c r="I18" s="122"/>
      <c r="J18" s="122">
        <v>19082.39748</v>
      </c>
      <c r="K18" s="121"/>
      <c r="L18" s="123">
        <f t="shared" ref="L18:L35" si="1">J18/J$11</f>
        <v>0.88198368195196131</v>
      </c>
      <c r="M18" s="123">
        <f>J18/'סכום נכסי הקרן'!$C$42</f>
        <v>5.4413249628711456E-3</v>
      </c>
    </row>
    <row r="19" spans="2:13" s="134" customFormat="1">
      <c r="B19" s="99" t="s">
        <v>67</v>
      </c>
      <c r="C19" s="82"/>
      <c r="D19" s="82"/>
      <c r="E19" s="82"/>
      <c r="F19" s="82"/>
      <c r="G19" s="82"/>
      <c r="H19" s="90"/>
      <c r="I19" s="90"/>
      <c r="J19" s="90">
        <v>19082.39748</v>
      </c>
      <c r="K19" s="82"/>
      <c r="L19" s="91">
        <f t="shared" si="1"/>
        <v>0.88198368195196131</v>
      </c>
      <c r="M19" s="91">
        <f>J19/'סכום נכסי הקרן'!$C$42</f>
        <v>5.4413249628711456E-3</v>
      </c>
    </row>
    <row r="20" spans="2:13" s="134" customFormat="1">
      <c r="B20" s="86" t="s">
        <v>1799</v>
      </c>
      <c r="C20" s="80" t="s">
        <v>1800</v>
      </c>
      <c r="D20" s="93" t="s">
        <v>27</v>
      </c>
      <c r="E20" s="80"/>
      <c r="F20" s="93" t="s">
        <v>1255</v>
      </c>
      <c r="G20" s="93" t="s">
        <v>172</v>
      </c>
      <c r="H20" s="87">
        <v>209.78</v>
      </c>
      <c r="I20" s="87">
        <v>112108.8554</v>
      </c>
      <c r="J20" s="87">
        <v>881.47457999999995</v>
      </c>
      <c r="K20" s="88">
        <v>2.4750562397479782E-3</v>
      </c>
      <c r="L20" s="88">
        <f t="shared" si="1"/>
        <v>4.0741536614059597E-2</v>
      </c>
      <c r="M20" s="88">
        <f>J20/'סכום נכסי הקרן'!$C$42</f>
        <v>2.513515212811906E-4</v>
      </c>
    </row>
    <row r="21" spans="2:13" s="134" customFormat="1">
      <c r="B21" s="86" t="s">
        <v>1801</v>
      </c>
      <c r="C21" s="80">
        <v>3610</v>
      </c>
      <c r="D21" s="93" t="s">
        <v>27</v>
      </c>
      <c r="E21" s="80"/>
      <c r="F21" s="93" t="s">
        <v>1255</v>
      </c>
      <c r="G21" s="93" t="s">
        <v>172</v>
      </c>
      <c r="H21" s="87">
        <v>27000</v>
      </c>
      <c r="I21" s="87">
        <v>477.98070000000001</v>
      </c>
      <c r="J21" s="87">
        <v>483.69734999999997</v>
      </c>
      <c r="K21" s="88">
        <v>3.9525664446511555E-3</v>
      </c>
      <c r="L21" s="88">
        <f t="shared" si="1"/>
        <v>2.2356371632575724E-2</v>
      </c>
      <c r="M21" s="88">
        <f>J21/'סכום נכסי הקרן'!$C$42</f>
        <v>1.3792577519612705E-4</v>
      </c>
    </row>
    <row r="22" spans="2:13" s="134" customFormat="1">
      <c r="B22" s="86" t="s">
        <v>1802</v>
      </c>
      <c r="C22" s="80" t="s">
        <v>1803</v>
      </c>
      <c r="D22" s="93" t="s">
        <v>27</v>
      </c>
      <c r="E22" s="80"/>
      <c r="F22" s="93" t="s">
        <v>1255</v>
      </c>
      <c r="G22" s="93" t="s">
        <v>172</v>
      </c>
      <c r="H22" s="87">
        <v>125549.98</v>
      </c>
      <c r="I22" s="87">
        <v>299.87169999999998</v>
      </c>
      <c r="J22" s="87">
        <v>1411.08025</v>
      </c>
      <c r="K22" s="88">
        <v>4.2264089215579403E-3</v>
      </c>
      <c r="L22" s="88">
        <f t="shared" si="1"/>
        <v>6.5219779418654783E-2</v>
      </c>
      <c r="M22" s="88">
        <f>J22/'סכום נכסי הקרן'!$C$42</f>
        <v>4.0236800417698125E-4</v>
      </c>
    </row>
    <row r="23" spans="2:13" s="134" customFormat="1">
      <c r="B23" s="86" t="s">
        <v>1804</v>
      </c>
      <c r="C23" s="80" t="s">
        <v>1805</v>
      </c>
      <c r="D23" s="93" t="s">
        <v>27</v>
      </c>
      <c r="E23" s="80"/>
      <c r="F23" s="93" t="s">
        <v>1255</v>
      </c>
      <c r="G23" s="93" t="s">
        <v>172</v>
      </c>
      <c r="H23" s="87">
        <v>153.26</v>
      </c>
      <c r="I23" s="87">
        <v>0</v>
      </c>
      <c r="J23" s="87">
        <v>0</v>
      </c>
      <c r="K23" s="88">
        <v>2.9400452152327566E-3</v>
      </c>
      <c r="L23" s="88">
        <f t="shared" si="1"/>
        <v>0</v>
      </c>
      <c r="M23" s="88">
        <f>J23/'סכום נכסי הקרן'!$C$42</f>
        <v>0</v>
      </c>
    </row>
    <row r="24" spans="2:13" s="134" customFormat="1">
      <c r="B24" s="86" t="s">
        <v>1806</v>
      </c>
      <c r="C24" s="80">
        <v>2994</v>
      </c>
      <c r="D24" s="93" t="s">
        <v>27</v>
      </c>
      <c r="E24" s="80"/>
      <c r="F24" s="93" t="s">
        <v>1255</v>
      </c>
      <c r="G24" s="93" t="s">
        <v>174</v>
      </c>
      <c r="H24" s="87">
        <v>913.97</v>
      </c>
      <c r="I24" s="87">
        <v>20235.105899999999</v>
      </c>
      <c r="J24" s="87">
        <v>793.70051999999998</v>
      </c>
      <c r="K24" s="88">
        <v>1.6914981439362631E-3</v>
      </c>
      <c r="L24" s="88">
        <f t="shared" si="1"/>
        <v>3.668464131566692E-2</v>
      </c>
      <c r="M24" s="88">
        <f>J24/'סכום נכסי הקרן'!$C$42</f>
        <v>2.2632284318814056E-4</v>
      </c>
    </row>
    <row r="25" spans="2:13" s="134" customFormat="1">
      <c r="B25" s="86" t="s">
        <v>1807</v>
      </c>
      <c r="C25" s="80" t="s">
        <v>1808</v>
      </c>
      <c r="D25" s="93" t="s">
        <v>27</v>
      </c>
      <c r="E25" s="80"/>
      <c r="F25" s="93" t="s">
        <v>1255</v>
      </c>
      <c r="G25" s="93" t="s">
        <v>174</v>
      </c>
      <c r="H25" s="87">
        <v>41.46</v>
      </c>
      <c r="I25" s="87">
        <v>94077.189599999998</v>
      </c>
      <c r="J25" s="87">
        <v>167.38910000000001</v>
      </c>
      <c r="K25" s="88">
        <v>1.3995139845067793E-3</v>
      </c>
      <c r="L25" s="88">
        <f t="shared" si="1"/>
        <v>7.7366827145990804E-3</v>
      </c>
      <c r="M25" s="88">
        <f>J25/'סכום נכסי הקרן'!$C$42</f>
        <v>4.7730820474584017E-5</v>
      </c>
    </row>
    <row r="26" spans="2:13" s="134" customFormat="1">
      <c r="B26" s="86" t="s">
        <v>2096</v>
      </c>
      <c r="C26" s="80">
        <v>4654</v>
      </c>
      <c r="D26" s="93" t="s">
        <v>27</v>
      </c>
      <c r="E26" s="80"/>
      <c r="F26" s="93" t="s">
        <v>1255</v>
      </c>
      <c r="G26" s="93" t="s">
        <v>175</v>
      </c>
      <c r="H26" s="87">
        <v>145700.5</v>
      </c>
      <c r="I26" s="87">
        <v>497.35860000000002</v>
      </c>
      <c r="J26" s="87">
        <v>3473.5563399999996</v>
      </c>
      <c r="K26" s="88">
        <v>1.4749999999999999E-2</v>
      </c>
      <c r="L26" s="88">
        <f t="shared" si="1"/>
        <v>0.16054691311360203</v>
      </c>
      <c r="M26" s="88">
        <f>J26/'סכום נכסי הקרן'!$C$42</f>
        <v>9.9048082624790448E-4</v>
      </c>
    </row>
    <row r="27" spans="2:13" s="134" customFormat="1">
      <c r="B27" s="86" t="s">
        <v>1809</v>
      </c>
      <c r="C27" s="80" t="s">
        <v>1810</v>
      </c>
      <c r="D27" s="93" t="s">
        <v>27</v>
      </c>
      <c r="E27" s="80"/>
      <c r="F27" s="93" t="s">
        <v>1255</v>
      </c>
      <c r="G27" s="93" t="s">
        <v>172</v>
      </c>
      <c r="H27" s="87">
        <v>12.49</v>
      </c>
      <c r="I27" s="87">
        <v>0</v>
      </c>
      <c r="J27" s="87">
        <v>0</v>
      </c>
      <c r="K27" s="88">
        <v>2.3595968999921978E-4</v>
      </c>
      <c r="L27" s="88">
        <f t="shared" si="1"/>
        <v>0</v>
      </c>
      <c r="M27" s="88">
        <f>J27/'סכום נכסי הקרן'!$C$42</f>
        <v>0</v>
      </c>
    </row>
    <row r="28" spans="2:13" s="134" customFormat="1">
      <c r="B28" s="86" t="s">
        <v>1811</v>
      </c>
      <c r="C28" s="80" t="s">
        <v>1812</v>
      </c>
      <c r="D28" s="93" t="s">
        <v>27</v>
      </c>
      <c r="E28" s="80"/>
      <c r="F28" s="93" t="s">
        <v>1255</v>
      </c>
      <c r="G28" s="93" t="s">
        <v>172</v>
      </c>
      <c r="H28" s="87">
        <v>14944</v>
      </c>
      <c r="I28" s="87">
        <v>397.72309999999999</v>
      </c>
      <c r="J28" s="87">
        <v>222.76516000000001</v>
      </c>
      <c r="K28" s="88">
        <v>4.1582684613958145E-3</v>
      </c>
      <c r="L28" s="88">
        <f t="shared" si="1"/>
        <v>1.029615048283848E-2</v>
      </c>
      <c r="M28" s="88">
        <f>J28/'סכום נכסי הקרן'!$C$42</f>
        <v>6.3521243975575383E-5</v>
      </c>
    </row>
    <row r="29" spans="2:13" s="134" customFormat="1">
      <c r="B29" s="86" t="s">
        <v>1813</v>
      </c>
      <c r="C29" s="80" t="s">
        <v>1814</v>
      </c>
      <c r="D29" s="93" t="s">
        <v>27</v>
      </c>
      <c r="E29" s="80"/>
      <c r="F29" s="93" t="s">
        <v>1255</v>
      </c>
      <c r="G29" s="93" t="s">
        <v>172</v>
      </c>
      <c r="H29" s="87">
        <v>105683</v>
      </c>
      <c r="I29" s="87">
        <v>355.19690000000003</v>
      </c>
      <c r="J29" s="87">
        <v>1406.93451</v>
      </c>
      <c r="K29" s="88">
        <v>2.4030848918492162E-3</v>
      </c>
      <c r="L29" s="88">
        <f t="shared" si="1"/>
        <v>6.5028164343376757E-2</v>
      </c>
      <c r="M29" s="88">
        <f>J29/'סכום נכסי הקרן'!$C$42</f>
        <v>4.0118585090849306E-4</v>
      </c>
    </row>
    <row r="30" spans="2:13" s="134" customFormat="1">
      <c r="B30" s="86" t="s">
        <v>1815</v>
      </c>
      <c r="C30" s="80">
        <v>4637</v>
      </c>
      <c r="D30" s="93" t="s">
        <v>27</v>
      </c>
      <c r="E30" s="80"/>
      <c r="F30" s="93" t="s">
        <v>1255</v>
      </c>
      <c r="G30" s="93" t="s">
        <v>175</v>
      </c>
      <c r="H30" s="87">
        <v>553370</v>
      </c>
      <c r="I30" s="87">
        <v>51.076500000000003</v>
      </c>
      <c r="J30" s="87">
        <v>1354.8163100000002</v>
      </c>
      <c r="K30" s="88">
        <v>4.3336441942712148E-3</v>
      </c>
      <c r="L30" s="88">
        <f t="shared" si="1"/>
        <v>6.261927405687652E-2</v>
      </c>
      <c r="M30" s="88">
        <f>J30/'סכום נכסי הקרן'!$C$42</f>
        <v>3.8632440265613696E-4</v>
      </c>
    </row>
    <row r="31" spans="2:13" s="134" customFormat="1">
      <c r="B31" s="86" t="s">
        <v>1816</v>
      </c>
      <c r="C31" s="80">
        <v>5691</v>
      </c>
      <c r="D31" s="93" t="s">
        <v>27</v>
      </c>
      <c r="E31" s="80"/>
      <c r="F31" s="93" t="s">
        <v>1255</v>
      </c>
      <c r="G31" s="93" t="s">
        <v>172</v>
      </c>
      <c r="H31" s="87">
        <v>881846.7</v>
      </c>
      <c r="I31" s="87">
        <v>118.2774</v>
      </c>
      <c r="J31" s="87">
        <v>3909.25902</v>
      </c>
      <c r="K31" s="88">
        <v>1.0038565137847573E-2</v>
      </c>
      <c r="L31" s="88">
        <f t="shared" si="1"/>
        <v>0.18068498299426031</v>
      </c>
      <c r="M31" s="88">
        <f>J31/'סכום נכסי הקרן'!$C$42</f>
        <v>1.1147209733027314E-3</v>
      </c>
    </row>
    <row r="32" spans="2:13" s="134" customFormat="1">
      <c r="B32" s="86" t="s">
        <v>1817</v>
      </c>
      <c r="C32" s="80">
        <v>3865</v>
      </c>
      <c r="D32" s="93" t="s">
        <v>27</v>
      </c>
      <c r="E32" s="80"/>
      <c r="F32" s="93" t="s">
        <v>1255</v>
      </c>
      <c r="G32" s="93" t="s">
        <v>172</v>
      </c>
      <c r="H32" s="87">
        <v>13855</v>
      </c>
      <c r="I32" s="87">
        <v>438.62169999999998</v>
      </c>
      <c r="J32" s="87">
        <v>227.76985000000002</v>
      </c>
      <c r="K32" s="88">
        <v>3.2035806704400448E-3</v>
      </c>
      <c r="L32" s="88">
        <f t="shared" si="1"/>
        <v>1.0527466014225689E-2</v>
      </c>
      <c r="M32" s="88">
        <f>J32/'סכום נכסי הקרן'!$C$42</f>
        <v>6.4948325905766447E-5</v>
      </c>
    </row>
    <row r="33" spans="2:13" s="134" customFormat="1">
      <c r="B33" s="86" t="s">
        <v>1818</v>
      </c>
      <c r="C33" s="80" t="s">
        <v>1819</v>
      </c>
      <c r="D33" s="93" t="s">
        <v>27</v>
      </c>
      <c r="E33" s="80"/>
      <c r="F33" s="93" t="s">
        <v>1255</v>
      </c>
      <c r="G33" s="93" t="s">
        <v>172</v>
      </c>
      <c r="H33" s="87">
        <v>36.43</v>
      </c>
      <c r="I33" s="87">
        <v>132573.6067</v>
      </c>
      <c r="J33" s="87">
        <v>181.01304000000002</v>
      </c>
      <c r="K33" s="88">
        <v>2.9401842397085483E-3</v>
      </c>
      <c r="L33" s="88">
        <f t="shared" si="1"/>
        <v>8.366377844704535E-3</v>
      </c>
      <c r="M33" s="88">
        <f>J33/'סכום נכסי הקרן'!$C$42</f>
        <v>5.1615672202065108E-5</v>
      </c>
    </row>
    <row r="34" spans="2:13" s="134" customFormat="1">
      <c r="B34" s="86" t="s">
        <v>1820</v>
      </c>
      <c r="C34" s="80">
        <v>4811</v>
      </c>
      <c r="D34" s="93" t="s">
        <v>27</v>
      </c>
      <c r="E34" s="80"/>
      <c r="F34" s="93" t="s">
        <v>1255</v>
      </c>
      <c r="G34" s="93" t="s">
        <v>172</v>
      </c>
      <c r="H34" s="87">
        <v>163790</v>
      </c>
      <c r="I34" s="87">
        <v>264.4074</v>
      </c>
      <c r="J34" s="87">
        <v>1623.15715</v>
      </c>
      <c r="K34" s="88">
        <v>8.4557595568595934E-3</v>
      </c>
      <c r="L34" s="88">
        <f t="shared" si="1"/>
        <v>7.5021921173379302E-2</v>
      </c>
      <c r="M34" s="88">
        <f>J34/'סכום נכסי הקרן'!$C$42</f>
        <v>4.6284150239583963E-4</v>
      </c>
    </row>
    <row r="35" spans="2:13" s="134" customFormat="1">
      <c r="B35" s="86" t="s">
        <v>1821</v>
      </c>
      <c r="C35" s="80">
        <v>5356</v>
      </c>
      <c r="D35" s="93" t="s">
        <v>27</v>
      </c>
      <c r="E35" s="80"/>
      <c r="F35" s="93" t="s">
        <v>1255</v>
      </c>
      <c r="G35" s="93" t="s">
        <v>172</v>
      </c>
      <c r="H35" s="87">
        <v>252563</v>
      </c>
      <c r="I35" s="87">
        <v>311.1943</v>
      </c>
      <c r="J35" s="87">
        <v>2945.7842999999998</v>
      </c>
      <c r="K35" s="88">
        <v>1.0657587149427834E-2</v>
      </c>
      <c r="L35" s="88">
        <f t="shared" si="1"/>
        <v>0.13615342023314153</v>
      </c>
      <c r="M35" s="88">
        <f>J35/'סכום נכסי הקרן'!$C$42</f>
        <v>8.3998720095960924E-4</v>
      </c>
    </row>
    <row r="36" spans="2:13" s="134" customFormat="1">
      <c r="B36" s="83"/>
      <c r="C36" s="80"/>
      <c r="D36" s="80"/>
      <c r="E36" s="80"/>
      <c r="F36" s="80"/>
      <c r="G36" s="80"/>
      <c r="H36" s="87"/>
      <c r="I36" s="87"/>
      <c r="J36" s="80"/>
      <c r="K36" s="80"/>
      <c r="L36" s="88"/>
      <c r="M36" s="80"/>
    </row>
    <row r="37" spans="2:13" s="134" customFormat="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 s="134" customFormat="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 s="134" customFormat="1">
      <c r="B39" s="143" t="s">
        <v>262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 s="134" customFormat="1">
      <c r="B40" s="143" t="s">
        <v>123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95" t="s">
        <v>245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95" t="s">
        <v>253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</row>
    <row r="112" spans="2:13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</row>
    <row r="113" spans="2:13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</row>
    <row r="114" spans="2:13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</row>
    <row r="115" spans="2:13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</row>
    <row r="116" spans="2:13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</row>
    <row r="117" spans="2:13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</row>
    <row r="118" spans="2:13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</row>
    <row r="119" spans="2:13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</row>
    <row r="120" spans="2:13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</row>
    <row r="121" spans="2:13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</row>
    <row r="122" spans="2:13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</row>
    <row r="123" spans="2:13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</row>
    <row r="124" spans="2:13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</row>
    <row r="125" spans="2:13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</row>
    <row r="126" spans="2:13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</row>
    <row r="127" spans="2:13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</row>
    <row r="128" spans="2:13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</row>
    <row r="129" spans="2:13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</row>
    <row r="130" spans="2:13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</row>
    <row r="131" spans="2:13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</row>
    <row r="132" spans="2:13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</row>
    <row r="133" spans="2:13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</row>
    <row r="134" spans="2:13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</row>
    <row r="135" spans="2:13"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</row>
    <row r="136" spans="2:13">
      <c r="C136" s="1"/>
      <c r="D136" s="1"/>
      <c r="E136" s="1"/>
    </row>
    <row r="137" spans="2:13">
      <c r="C137" s="1"/>
      <c r="D137" s="1"/>
      <c r="E137" s="1"/>
    </row>
    <row r="138" spans="2:13">
      <c r="C138" s="1"/>
      <c r="D138" s="1"/>
      <c r="E138" s="1"/>
    </row>
    <row r="139" spans="2:13">
      <c r="C139" s="1"/>
      <c r="D139" s="1"/>
      <c r="E139" s="1"/>
    </row>
    <row r="140" spans="2:13">
      <c r="C140" s="1"/>
      <c r="D140" s="1"/>
      <c r="E140" s="1"/>
    </row>
    <row r="141" spans="2:13">
      <c r="C141" s="1"/>
      <c r="D141" s="1"/>
      <c r="E141" s="1"/>
    </row>
    <row r="142" spans="2:13">
      <c r="C142" s="1"/>
      <c r="D142" s="1"/>
      <c r="E142" s="1"/>
    </row>
    <row r="143" spans="2:13">
      <c r="C143" s="1"/>
      <c r="D143" s="1"/>
      <c r="E143" s="1"/>
    </row>
    <row r="144" spans="2:13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A1:B1048576 D21:AF24 AH21:XFD24 D25:XFD1048576 C5:C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W637"/>
  <sheetViews>
    <sheetView rightToLeft="1" topLeftCell="A7" workbookViewId="0">
      <selection activeCell="L25" sqref="L1:Q1048576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8.1406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188</v>
      </c>
      <c r="C1" s="78" t="s" vm="1">
        <v>263</v>
      </c>
    </row>
    <row r="2" spans="2:49">
      <c r="B2" s="57" t="s">
        <v>187</v>
      </c>
      <c r="C2" s="78" t="s">
        <v>264</v>
      </c>
    </row>
    <row r="3" spans="2:49">
      <c r="B3" s="57" t="s">
        <v>189</v>
      </c>
      <c r="C3" s="78" t="s">
        <v>265</v>
      </c>
    </row>
    <row r="4" spans="2:49">
      <c r="B4" s="57" t="s">
        <v>190</v>
      </c>
      <c r="C4" s="78">
        <v>2207</v>
      </c>
    </row>
    <row r="6" spans="2:49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49" ht="26.25" customHeight="1">
      <c r="B7" s="173" t="s">
        <v>107</v>
      </c>
      <c r="C7" s="174"/>
      <c r="D7" s="174"/>
      <c r="E7" s="174"/>
      <c r="F7" s="174"/>
      <c r="G7" s="174"/>
      <c r="H7" s="174"/>
      <c r="I7" s="174"/>
      <c r="J7" s="174"/>
      <c r="K7" s="175"/>
    </row>
    <row r="8" spans="2:49" s="3" customFormat="1" ht="78.75">
      <c r="B8" s="23" t="s">
        <v>127</v>
      </c>
      <c r="C8" s="31" t="s">
        <v>47</v>
      </c>
      <c r="D8" s="31" t="s">
        <v>112</v>
      </c>
      <c r="E8" s="31" t="s">
        <v>113</v>
      </c>
      <c r="F8" s="31" t="s">
        <v>247</v>
      </c>
      <c r="G8" s="31" t="s">
        <v>246</v>
      </c>
      <c r="H8" s="31" t="s">
        <v>121</v>
      </c>
      <c r="I8" s="31" t="s">
        <v>63</v>
      </c>
      <c r="J8" s="31" t="s">
        <v>191</v>
      </c>
      <c r="K8" s="32" t="s">
        <v>193</v>
      </c>
      <c r="AW8" s="1"/>
    </row>
    <row r="9" spans="2:49" s="3" customFormat="1" ht="21" customHeight="1">
      <c r="B9" s="16"/>
      <c r="C9" s="17"/>
      <c r="D9" s="17"/>
      <c r="E9" s="33" t="s">
        <v>22</v>
      </c>
      <c r="F9" s="33" t="s">
        <v>254</v>
      </c>
      <c r="G9" s="33"/>
      <c r="H9" s="33" t="s">
        <v>250</v>
      </c>
      <c r="I9" s="33" t="s">
        <v>20</v>
      </c>
      <c r="J9" s="33" t="s">
        <v>20</v>
      </c>
      <c r="K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AW10" s="1"/>
    </row>
    <row r="11" spans="2:49" s="4" customFormat="1" ht="18" customHeight="1">
      <c r="B11" s="97" t="s">
        <v>1822</v>
      </c>
      <c r="C11" s="98"/>
      <c r="D11" s="98"/>
      <c r="E11" s="98"/>
      <c r="F11" s="100"/>
      <c r="G11" s="102"/>
      <c r="H11" s="100">
        <v>36222.918340000004</v>
      </c>
      <c r="I11" s="98"/>
      <c r="J11" s="103">
        <f>H11/$H$11</f>
        <v>1</v>
      </c>
      <c r="K11" s="103">
        <f>H11/'סכום נכסי הקרן'!$C$42</f>
        <v>1.0328925911854817E-2</v>
      </c>
      <c r="L11" s="3"/>
      <c r="M11" s="3"/>
      <c r="N11" s="3"/>
      <c r="O11" s="3"/>
      <c r="AW11" s="1"/>
    </row>
    <row r="12" spans="2:49" ht="21" customHeight="1">
      <c r="B12" s="81" t="s">
        <v>1823</v>
      </c>
      <c r="C12" s="82"/>
      <c r="D12" s="82"/>
      <c r="E12" s="82"/>
      <c r="F12" s="90"/>
      <c r="G12" s="92"/>
      <c r="H12" s="90">
        <v>2153.3631299999997</v>
      </c>
      <c r="I12" s="82"/>
      <c r="J12" s="91">
        <f t="shared" ref="J12:J14" si="0">H12/$H$11</f>
        <v>5.9447532906869577E-2</v>
      </c>
      <c r="K12" s="91">
        <f>H12/'סכום נכסי הקרן'!$C$42</f>
        <v>6.1402916303760705E-4</v>
      </c>
      <c r="P12" s="1"/>
    </row>
    <row r="13" spans="2:49">
      <c r="B13" s="99" t="s">
        <v>236</v>
      </c>
      <c r="C13" s="82"/>
      <c r="D13" s="82"/>
      <c r="E13" s="82"/>
      <c r="F13" s="90"/>
      <c r="G13" s="92"/>
      <c r="H13" s="90">
        <v>508.15527000000003</v>
      </c>
      <c r="I13" s="82"/>
      <c r="J13" s="91">
        <f t="shared" si="0"/>
        <v>1.4028556871930931E-2</v>
      </c>
      <c r="K13" s="91">
        <f>H13/'סכום נכסי הקרן'!$C$42</f>
        <v>1.4489992458041636E-4</v>
      </c>
      <c r="P13" s="1"/>
    </row>
    <row r="14" spans="2:49">
      <c r="B14" s="86" t="s">
        <v>1824</v>
      </c>
      <c r="C14" s="80">
        <v>5277</v>
      </c>
      <c r="D14" s="93" t="s">
        <v>172</v>
      </c>
      <c r="E14" s="107">
        <v>42545</v>
      </c>
      <c r="F14" s="87">
        <v>129727.46</v>
      </c>
      <c r="G14" s="89">
        <v>104.5117</v>
      </c>
      <c r="H14" s="87">
        <v>508.15527000000003</v>
      </c>
      <c r="I14" s="88">
        <v>1.7666666666666666E-3</v>
      </c>
      <c r="J14" s="88">
        <f t="shared" si="0"/>
        <v>1.4028556871930931E-2</v>
      </c>
      <c r="K14" s="88">
        <f>H14/'סכום נכסי הקרן'!$C$42</f>
        <v>1.4489992458041636E-4</v>
      </c>
      <c r="P14" s="1"/>
    </row>
    <row r="15" spans="2:49">
      <c r="B15" s="83"/>
      <c r="C15" s="80"/>
      <c r="D15" s="80"/>
      <c r="E15" s="80"/>
      <c r="F15" s="87"/>
      <c r="G15" s="89"/>
      <c r="H15" s="80"/>
      <c r="I15" s="80"/>
      <c r="J15" s="88"/>
      <c r="K15" s="80"/>
      <c r="P15" s="1"/>
    </row>
    <row r="16" spans="2:49">
      <c r="B16" s="99" t="s">
        <v>239</v>
      </c>
      <c r="C16" s="82"/>
      <c r="D16" s="82"/>
      <c r="E16" s="82"/>
      <c r="F16" s="90"/>
      <c r="G16" s="92"/>
      <c r="H16" s="90">
        <v>1645.2078600000002</v>
      </c>
      <c r="I16" s="82"/>
      <c r="J16" s="91">
        <f t="shared" ref="J16:J22" si="1">H16/$H$11</f>
        <v>4.5418976034938656E-2</v>
      </c>
      <c r="K16" s="91">
        <f>H16/'סכום נכסי הקרן'!$C$42</f>
        <v>4.6912923845719083E-4</v>
      </c>
      <c r="P16" s="1"/>
    </row>
    <row r="17" spans="2:16">
      <c r="B17" s="86" t="s">
        <v>1825</v>
      </c>
      <c r="C17" s="80">
        <v>5322</v>
      </c>
      <c r="D17" s="93" t="s">
        <v>174</v>
      </c>
      <c r="E17" s="107">
        <v>43191</v>
      </c>
      <c r="F17" s="87">
        <v>363811.42</v>
      </c>
      <c r="G17" s="89">
        <v>105.372</v>
      </c>
      <c r="H17" s="87">
        <v>1645.2078600000002</v>
      </c>
      <c r="I17" s="88">
        <v>4.0460446400000004E-3</v>
      </c>
      <c r="J17" s="88">
        <f t="shared" si="1"/>
        <v>4.5418976034938656E-2</v>
      </c>
      <c r="K17" s="88">
        <f>H17/'סכום נכסי הקרן'!$C$42</f>
        <v>4.6912923845719083E-4</v>
      </c>
      <c r="P17" s="1"/>
    </row>
    <row r="18" spans="2:16">
      <c r="B18" s="83"/>
      <c r="C18" s="80"/>
      <c r="D18" s="80"/>
      <c r="E18" s="80"/>
      <c r="F18" s="87"/>
      <c r="G18" s="89"/>
      <c r="H18" s="80"/>
      <c r="I18" s="80"/>
      <c r="J18" s="88"/>
      <c r="K18" s="80"/>
      <c r="P18" s="1"/>
    </row>
    <row r="19" spans="2:16">
      <c r="B19" s="81" t="s">
        <v>1826</v>
      </c>
      <c r="C19" s="82"/>
      <c r="D19" s="82"/>
      <c r="E19" s="82"/>
      <c r="F19" s="90"/>
      <c r="G19" s="92"/>
      <c r="H19" s="90">
        <v>34069.555209999999</v>
      </c>
      <c r="I19" s="82"/>
      <c r="J19" s="91">
        <f t="shared" si="1"/>
        <v>0.94055246709313023</v>
      </c>
      <c r="K19" s="91">
        <f>H19/'סכום נכסי הקרן'!$C$42</f>
        <v>9.7148967488172085E-3</v>
      </c>
      <c r="P19" s="1"/>
    </row>
    <row r="20" spans="2:16">
      <c r="B20" s="99" t="s">
        <v>236</v>
      </c>
      <c r="C20" s="82"/>
      <c r="D20" s="82"/>
      <c r="E20" s="82"/>
      <c r="F20" s="90"/>
      <c r="G20" s="92"/>
      <c r="H20" s="90">
        <v>2108.3250700000003</v>
      </c>
      <c r="I20" s="82"/>
      <c r="J20" s="91">
        <f t="shared" si="1"/>
        <v>5.820417477715574E-2</v>
      </c>
      <c r="K20" s="91">
        <f>H20/'סכום נכסי הקרן'!$C$42</f>
        <v>6.0118660903389046E-4</v>
      </c>
      <c r="P20" s="1"/>
    </row>
    <row r="21" spans="2:16">
      <c r="B21" s="86" t="s">
        <v>1827</v>
      </c>
      <c r="C21" s="80">
        <v>5295</v>
      </c>
      <c r="D21" s="93" t="s">
        <v>172</v>
      </c>
      <c r="E21" s="107">
        <v>43003</v>
      </c>
      <c r="F21" s="87">
        <v>185458.13</v>
      </c>
      <c r="G21" s="89">
        <v>98.068600000000004</v>
      </c>
      <c r="H21" s="87">
        <v>681.67196000000001</v>
      </c>
      <c r="I21" s="88">
        <v>6.8066023597847822E-4</v>
      </c>
      <c r="J21" s="88">
        <f t="shared" si="1"/>
        <v>1.881880288058535E-2</v>
      </c>
      <c r="K21" s="88">
        <f>H21/'סכום נכסי הקרן'!$C$42</f>
        <v>1.9437802070336609E-4</v>
      </c>
      <c r="P21" s="1"/>
    </row>
    <row r="22" spans="2:16" ht="16.5" customHeight="1">
      <c r="B22" s="86" t="s">
        <v>1828</v>
      </c>
      <c r="C22" s="80">
        <v>5288</v>
      </c>
      <c r="D22" s="93" t="s">
        <v>172</v>
      </c>
      <c r="E22" s="107">
        <v>42768</v>
      </c>
      <c r="F22" s="87">
        <v>323513.33</v>
      </c>
      <c r="G22" s="89">
        <v>117.65940000000001</v>
      </c>
      <c r="H22" s="87">
        <v>1426.6531100000002</v>
      </c>
      <c r="I22" s="88">
        <v>1.584045943296415E-3</v>
      </c>
      <c r="J22" s="88">
        <f t="shared" si="1"/>
        <v>3.938537189657039E-2</v>
      </c>
      <c r="K22" s="88">
        <f>H22/'סכום נכסי הקרן'!$C$42</f>
        <v>4.0680858833052437E-4</v>
      </c>
      <c r="P22" s="1"/>
    </row>
    <row r="23" spans="2:16" ht="16.5" customHeight="1">
      <c r="B23" s="83"/>
      <c r="C23" s="80"/>
      <c r="D23" s="80"/>
      <c r="E23" s="80"/>
      <c r="F23" s="87"/>
      <c r="G23" s="89"/>
      <c r="H23" s="80"/>
      <c r="I23" s="80"/>
      <c r="J23" s="88"/>
      <c r="K23" s="80"/>
      <c r="P23" s="1"/>
    </row>
    <row r="24" spans="2:16" ht="16.5" customHeight="1">
      <c r="B24" s="99" t="s">
        <v>238</v>
      </c>
      <c r="C24" s="82"/>
      <c r="D24" s="82"/>
      <c r="E24" s="82"/>
      <c r="F24" s="90"/>
      <c r="G24" s="92"/>
      <c r="H24" s="90">
        <v>2532.26278</v>
      </c>
      <c r="I24" s="82"/>
      <c r="J24" s="91">
        <f t="shared" ref="J24:J26" si="2">H24/$H$11</f>
        <v>6.9907751667918197E-2</v>
      </c>
      <c r="K24" s="91">
        <f>H24/'סכום נכסי הקרן'!$C$42</f>
        <v>7.2207198764227202E-4</v>
      </c>
      <c r="P24" s="1"/>
    </row>
    <row r="25" spans="2:16">
      <c r="B25" s="86" t="s">
        <v>1829</v>
      </c>
      <c r="C25" s="80">
        <v>5343</v>
      </c>
      <c r="D25" s="93" t="s">
        <v>172</v>
      </c>
      <c r="E25" s="107">
        <v>43437</v>
      </c>
      <c r="F25" s="87">
        <v>362440.94</v>
      </c>
      <c r="G25" s="89">
        <v>100</v>
      </c>
      <c r="H25" s="87">
        <v>1358.4286399999999</v>
      </c>
      <c r="I25" s="88">
        <v>3.358106418108559E-6</v>
      </c>
      <c r="J25" s="88">
        <f t="shared" si="2"/>
        <v>3.7501910454849338E-2</v>
      </c>
      <c r="K25" s="88">
        <f>H25/'סכום נכסי הקרן'!$C$42</f>
        <v>3.8735445464115233E-4</v>
      </c>
      <c r="P25" s="1"/>
    </row>
    <row r="26" spans="2:16">
      <c r="B26" s="86" t="s">
        <v>1830</v>
      </c>
      <c r="C26" s="80">
        <v>5299</v>
      </c>
      <c r="D26" s="93" t="s">
        <v>172</v>
      </c>
      <c r="E26" s="107">
        <v>43002</v>
      </c>
      <c r="F26" s="87">
        <v>323239.31</v>
      </c>
      <c r="G26" s="89">
        <v>96.890900000000002</v>
      </c>
      <c r="H26" s="87">
        <v>1173.8341399999999</v>
      </c>
      <c r="I26" s="88">
        <v>1.4627533333333334E-3</v>
      </c>
      <c r="J26" s="88">
        <f t="shared" si="2"/>
        <v>3.2405841213068859E-2</v>
      </c>
      <c r="K26" s="88">
        <f>H26/'סכום נכסי הקרן'!$C$42</f>
        <v>3.3471753300111964E-4</v>
      </c>
      <c r="P26" s="1"/>
    </row>
    <row r="27" spans="2:16">
      <c r="B27" s="83"/>
      <c r="C27" s="80"/>
      <c r="D27" s="80"/>
      <c r="E27" s="80"/>
      <c r="F27" s="87"/>
      <c r="G27" s="89"/>
      <c r="H27" s="80"/>
      <c r="I27" s="80"/>
      <c r="J27" s="88"/>
      <c r="K27" s="80"/>
      <c r="P27" s="1"/>
    </row>
    <row r="28" spans="2:16">
      <c r="B28" s="99" t="s">
        <v>239</v>
      </c>
      <c r="C28" s="82"/>
      <c r="D28" s="82"/>
      <c r="E28" s="82"/>
      <c r="F28" s="90"/>
      <c r="G28" s="92"/>
      <c r="H28" s="90">
        <v>29428.967359999999</v>
      </c>
      <c r="I28" s="82"/>
      <c r="J28" s="91">
        <f t="shared" ref="J28:J56" si="3">H28/$H$11</f>
        <v>0.81244054064805638</v>
      </c>
      <c r="K28" s="91">
        <f>H28/'סכום נכסי הקרן'!$C$42</f>
        <v>8.3916381521410462E-3</v>
      </c>
      <c r="P28" s="1"/>
    </row>
    <row r="29" spans="2:16">
      <c r="B29" s="86" t="s">
        <v>1831</v>
      </c>
      <c r="C29" s="80">
        <v>5281</v>
      </c>
      <c r="D29" s="93" t="s">
        <v>172</v>
      </c>
      <c r="E29" s="107">
        <v>42642</v>
      </c>
      <c r="F29" s="87">
        <v>951179.32</v>
      </c>
      <c r="G29" s="89">
        <v>76.128299999999996</v>
      </c>
      <c r="H29" s="87">
        <v>2713.9891699999998</v>
      </c>
      <c r="I29" s="88">
        <v>4.2016874766105476E-4</v>
      </c>
      <c r="J29" s="88">
        <f t="shared" si="3"/>
        <v>7.4924641480446752E-2</v>
      </c>
      <c r="K29" s="88">
        <f>H29/'סכום נכסי הקרן'!$C$42</f>
        <v>7.7389107082381867E-4</v>
      </c>
      <c r="P29" s="1"/>
    </row>
    <row r="30" spans="2:16">
      <c r="B30" s="86" t="s">
        <v>1832</v>
      </c>
      <c r="C30" s="80">
        <v>5291</v>
      </c>
      <c r="D30" s="93" t="s">
        <v>172</v>
      </c>
      <c r="E30" s="107">
        <v>42908</v>
      </c>
      <c r="F30" s="87">
        <v>470218.14</v>
      </c>
      <c r="G30" s="89">
        <v>101.9233</v>
      </c>
      <c r="H30" s="87">
        <v>1796.27341</v>
      </c>
      <c r="I30" s="88">
        <v>8.2763415164163225E-4</v>
      </c>
      <c r="J30" s="88">
        <f t="shared" si="3"/>
        <v>4.9589417206520964E-2</v>
      </c>
      <c r="K30" s="88">
        <f>H30/'סכום נכסי הקרן'!$C$42</f>
        <v>5.1220541633821353E-4</v>
      </c>
      <c r="P30" s="1"/>
    </row>
    <row r="31" spans="2:16">
      <c r="B31" s="86" t="s">
        <v>1833</v>
      </c>
      <c r="C31" s="80">
        <v>5307</v>
      </c>
      <c r="D31" s="93" t="s">
        <v>172</v>
      </c>
      <c r="E31" s="107">
        <v>43068</v>
      </c>
      <c r="F31" s="87">
        <v>35134</v>
      </c>
      <c r="G31" s="89">
        <v>100</v>
      </c>
      <c r="H31" s="87">
        <v>131.68223</v>
      </c>
      <c r="I31" s="88">
        <v>2.3901019523480128E-4</v>
      </c>
      <c r="J31" s="88">
        <f t="shared" si="3"/>
        <v>3.6353291240641653E-3</v>
      </c>
      <c r="K31" s="88">
        <f>H31/'סכום נכסי הקרן'!$C$42</f>
        <v>3.754904518766683E-5</v>
      </c>
      <c r="P31" s="1"/>
    </row>
    <row r="32" spans="2:16">
      <c r="B32" s="86" t="s">
        <v>1834</v>
      </c>
      <c r="C32" s="80">
        <v>5294</v>
      </c>
      <c r="D32" s="93" t="s">
        <v>175</v>
      </c>
      <c r="E32" s="107">
        <v>43002</v>
      </c>
      <c r="F32" s="87">
        <v>1405762.51</v>
      </c>
      <c r="G32" s="89">
        <v>102.6001</v>
      </c>
      <c r="H32" s="87">
        <v>6913.5866799999994</v>
      </c>
      <c r="I32" s="88">
        <v>4.3254230304262424E-3</v>
      </c>
      <c r="J32" s="88">
        <f t="shared" si="3"/>
        <v>0.1908622219531525</v>
      </c>
      <c r="K32" s="88">
        <f>H32/'סכום נכסי הקרן'!$C$42</f>
        <v>1.9714017499261023E-3</v>
      </c>
      <c r="P32" s="1"/>
    </row>
    <row r="33" spans="2:16">
      <c r="B33" s="86" t="s">
        <v>1835</v>
      </c>
      <c r="C33" s="80">
        <v>5290</v>
      </c>
      <c r="D33" s="93" t="s">
        <v>172</v>
      </c>
      <c r="E33" s="107">
        <v>42779</v>
      </c>
      <c r="F33" s="87">
        <v>489407.89</v>
      </c>
      <c r="G33" s="89">
        <v>82.226699999999994</v>
      </c>
      <c r="H33" s="87">
        <v>1508.2850000000001</v>
      </c>
      <c r="I33" s="88">
        <v>3.2935482125629801E-4</v>
      </c>
      <c r="J33" s="88">
        <f t="shared" si="3"/>
        <v>4.1638969721952003E-2</v>
      </c>
      <c r="K33" s="88">
        <f>H33/'סכום נכסי הקרן'!$C$42</f>
        <v>4.3008583330400818E-4</v>
      </c>
      <c r="P33" s="1"/>
    </row>
    <row r="34" spans="2:16">
      <c r="B34" s="86" t="s">
        <v>1836</v>
      </c>
      <c r="C34" s="80">
        <v>5285</v>
      </c>
      <c r="D34" s="93" t="s">
        <v>172</v>
      </c>
      <c r="E34" s="107">
        <v>42718</v>
      </c>
      <c r="F34" s="87">
        <v>520805.7</v>
      </c>
      <c r="G34" s="89">
        <v>101.82210000000001</v>
      </c>
      <c r="H34" s="87">
        <v>1987.5467800000001</v>
      </c>
      <c r="I34" s="88">
        <v>2.0710860350877188E-4</v>
      </c>
      <c r="J34" s="88">
        <f t="shared" si="3"/>
        <v>5.4869868886439369E-2</v>
      </c>
      <c r="K34" s="88">
        <f>H34/'סכום נכסי הקרן'!$C$42</f>
        <v>5.6674681052121994E-4</v>
      </c>
      <c r="P34" s="1"/>
    </row>
    <row r="35" spans="2:16">
      <c r="B35" s="86" t="s">
        <v>1837</v>
      </c>
      <c r="C35" s="80">
        <v>7000</v>
      </c>
      <c r="D35" s="93" t="s">
        <v>172</v>
      </c>
      <c r="E35" s="107">
        <v>43137</v>
      </c>
      <c r="F35" s="87">
        <v>211.44</v>
      </c>
      <c r="G35" s="89">
        <v>100</v>
      </c>
      <c r="H35" s="87">
        <v>0.79248000000000007</v>
      </c>
      <c r="I35" s="88">
        <v>1.0235678211051886E-3</v>
      </c>
      <c r="J35" s="88">
        <f t="shared" si="3"/>
        <v>2.1877861760378525E-5</v>
      </c>
      <c r="K35" s="88">
        <f>H35/'סכום נכסי הקרן'!$C$42</f>
        <v>2.2597481323275139E-7</v>
      </c>
      <c r="P35" s="1"/>
    </row>
    <row r="36" spans="2:16">
      <c r="B36" s="86" t="s">
        <v>1838</v>
      </c>
      <c r="C36" s="80">
        <v>5292</v>
      </c>
      <c r="D36" s="93" t="s">
        <v>174</v>
      </c>
      <c r="E36" s="107">
        <v>42814</v>
      </c>
      <c r="F36" s="87">
        <v>27984.63</v>
      </c>
      <c r="G36" s="89">
        <v>1E-4</v>
      </c>
      <c r="H36" s="87">
        <v>1.3000000000000002E-4</v>
      </c>
      <c r="I36" s="88">
        <v>1.3811792599298592E-4</v>
      </c>
      <c r="J36" s="88">
        <f t="shared" si="3"/>
        <v>3.5888880840515957E-9</v>
      </c>
      <c r="K36" s="88">
        <f>H36/'סכום נכסי הקרן'!$C$42</f>
        <v>3.7069359126107509E-11</v>
      </c>
      <c r="P36" s="1"/>
    </row>
    <row r="37" spans="2:16">
      <c r="B37" s="86" t="s">
        <v>1839</v>
      </c>
      <c r="C37" s="80">
        <v>5329</v>
      </c>
      <c r="D37" s="93" t="s">
        <v>172</v>
      </c>
      <c r="E37" s="107">
        <v>43261</v>
      </c>
      <c r="F37" s="87">
        <v>45850.52</v>
      </c>
      <c r="G37" s="89">
        <v>100</v>
      </c>
      <c r="H37" s="87">
        <v>171.84774999999999</v>
      </c>
      <c r="I37" s="88">
        <v>5.0109857923497263E-5</v>
      </c>
      <c r="J37" s="88">
        <f t="shared" si="3"/>
        <v>4.7441718634313648E-3</v>
      </c>
      <c r="K37" s="88">
        <f>H37/'סכום נכסי הקרן'!$C$42</f>
        <v>4.9002199690488777E-5</v>
      </c>
      <c r="P37" s="1"/>
    </row>
    <row r="38" spans="2:16">
      <c r="B38" s="86" t="s">
        <v>1840</v>
      </c>
      <c r="C38" s="80">
        <v>5296</v>
      </c>
      <c r="D38" s="93" t="s">
        <v>172</v>
      </c>
      <c r="E38" s="107">
        <v>42912</v>
      </c>
      <c r="F38" s="87">
        <v>31940.46</v>
      </c>
      <c r="G38" s="89">
        <v>136.4023</v>
      </c>
      <c r="H38" s="87">
        <v>163.29107000000002</v>
      </c>
      <c r="I38" s="88">
        <v>5.0663131814134505E-3</v>
      </c>
      <c r="J38" s="88">
        <f t="shared" si="3"/>
        <v>4.5079490411925769E-3</v>
      </c>
      <c r="K38" s="88">
        <f>H38/'סכום נכסי הקרן'!$C$42</f>
        <v>4.6562271660895079E-5</v>
      </c>
    </row>
    <row r="39" spans="2:16">
      <c r="B39" s="86" t="s">
        <v>1841</v>
      </c>
      <c r="C39" s="80">
        <v>5293</v>
      </c>
      <c r="D39" s="93" t="s">
        <v>172</v>
      </c>
      <c r="E39" s="107">
        <v>42859</v>
      </c>
      <c r="F39" s="87">
        <v>26487.07</v>
      </c>
      <c r="G39" s="89">
        <v>108.7319</v>
      </c>
      <c r="H39" s="87">
        <v>107.94199</v>
      </c>
      <c r="I39" s="88">
        <v>3.0641398391227512E-5</v>
      </c>
      <c r="J39" s="88">
        <f t="shared" si="3"/>
        <v>2.9799363206139727E-3</v>
      </c>
      <c r="K39" s="88">
        <f>H39/'סכום נכסי הקרן'!$C$42</f>
        <v>3.0779541477666962E-5</v>
      </c>
    </row>
    <row r="40" spans="2:16">
      <c r="B40" s="86" t="s">
        <v>1842</v>
      </c>
      <c r="C40" s="80">
        <v>5308</v>
      </c>
      <c r="D40" s="93" t="s">
        <v>172</v>
      </c>
      <c r="E40" s="107">
        <v>43072</v>
      </c>
      <c r="F40" s="87">
        <v>19255.03</v>
      </c>
      <c r="G40" s="89">
        <v>92.405900000000003</v>
      </c>
      <c r="H40" s="87">
        <v>66.687339999999992</v>
      </c>
      <c r="I40" s="88">
        <v>1.169201287837464E-4</v>
      </c>
      <c r="J40" s="88">
        <f t="shared" si="3"/>
        <v>1.8410261529469021E-3</v>
      </c>
      <c r="K40" s="88">
        <f>H40/'סכום נכסי הקרן'!$C$42</f>
        <v>1.9015822735575645E-5</v>
      </c>
    </row>
    <row r="41" spans="2:16">
      <c r="B41" s="86" t="s">
        <v>1843</v>
      </c>
      <c r="C41" s="80">
        <v>5340</v>
      </c>
      <c r="D41" s="93" t="s">
        <v>175</v>
      </c>
      <c r="E41" s="107">
        <v>43375</v>
      </c>
      <c r="F41" s="87">
        <v>38607.43</v>
      </c>
      <c r="G41" s="89">
        <v>100</v>
      </c>
      <c r="H41" s="87">
        <v>185.06085000000002</v>
      </c>
      <c r="I41" s="88">
        <v>1.7380143478260869E-4</v>
      </c>
      <c r="J41" s="88">
        <f t="shared" si="3"/>
        <v>5.1089436876112287E-3</v>
      </c>
      <c r="K41" s="88">
        <f>H41/'סכום נכסי הקרן'!$C$42</f>
        <v>5.2769900837174715E-5</v>
      </c>
    </row>
    <row r="42" spans="2:16">
      <c r="B42" s="86" t="s">
        <v>1844</v>
      </c>
      <c r="C42" s="80">
        <v>5280</v>
      </c>
      <c r="D42" s="93" t="s">
        <v>175</v>
      </c>
      <c r="E42" s="107">
        <v>42604</v>
      </c>
      <c r="F42" s="87">
        <v>23089.759999999998</v>
      </c>
      <c r="G42" s="89">
        <v>109.6354</v>
      </c>
      <c r="H42" s="87">
        <v>121.34276</v>
      </c>
      <c r="I42" s="88">
        <v>6.0922849604221627E-4</v>
      </c>
      <c r="J42" s="88">
        <f t="shared" si="3"/>
        <v>3.3498891188456347E-3</v>
      </c>
      <c r="K42" s="88">
        <f>H42/'סכום נכסי הקרן'!$C$42</f>
        <v>3.4600756521485174E-5</v>
      </c>
    </row>
    <row r="43" spans="2:16">
      <c r="B43" s="86" t="s">
        <v>1845</v>
      </c>
      <c r="C43" s="80">
        <v>5318</v>
      </c>
      <c r="D43" s="93" t="s">
        <v>174</v>
      </c>
      <c r="E43" s="107">
        <v>43165</v>
      </c>
      <c r="F43" s="87">
        <v>23564.080000000002</v>
      </c>
      <c r="G43" s="89">
        <v>96.992699999999999</v>
      </c>
      <c r="H43" s="87">
        <v>98.086370000000002</v>
      </c>
      <c r="I43" s="88">
        <v>1.915778861788618E-4</v>
      </c>
      <c r="J43" s="88">
        <f t="shared" si="3"/>
        <v>2.7078538807759683E-3</v>
      </c>
      <c r="K43" s="88">
        <f>H43/'סכום נכסי הקרן'!$C$42</f>
        <v>2.7969222114663521E-5</v>
      </c>
    </row>
    <row r="44" spans="2:16">
      <c r="B44" s="86" t="s">
        <v>1846</v>
      </c>
      <c r="C44" s="80">
        <v>5319</v>
      </c>
      <c r="D44" s="93" t="s">
        <v>172</v>
      </c>
      <c r="E44" s="107">
        <v>43165</v>
      </c>
      <c r="F44" s="87">
        <v>19467.25</v>
      </c>
      <c r="G44" s="89">
        <v>148.20259999999999</v>
      </c>
      <c r="H44" s="87">
        <v>108.13347</v>
      </c>
      <c r="I44" s="88">
        <v>8.0322221181256014E-4</v>
      </c>
      <c r="J44" s="88">
        <f t="shared" si="3"/>
        <v>2.9852224766934664E-3</v>
      </c>
      <c r="K44" s="88">
        <f>H44/'סכום נכסי הקרן'!$C$42</f>
        <v>3.0834141792170558E-5</v>
      </c>
    </row>
    <row r="45" spans="2:16">
      <c r="B45" s="86" t="s">
        <v>1847</v>
      </c>
      <c r="C45" s="80">
        <v>5324</v>
      </c>
      <c r="D45" s="93" t="s">
        <v>174</v>
      </c>
      <c r="E45" s="107">
        <v>43192</v>
      </c>
      <c r="F45" s="87">
        <v>28359.07</v>
      </c>
      <c r="G45" s="89">
        <v>100.9716</v>
      </c>
      <c r="H45" s="87">
        <v>122.88829</v>
      </c>
      <c r="I45" s="88">
        <v>3.4465273809523812E-4</v>
      </c>
      <c r="J45" s="88">
        <f t="shared" si="3"/>
        <v>3.3925563050036674E-3</v>
      </c>
      <c r="K45" s="88">
        <f>H45/'סכום נכסי הקרן'!$C$42</f>
        <v>3.5041462726178817E-5</v>
      </c>
    </row>
    <row r="46" spans="2:16">
      <c r="B46" s="86" t="s">
        <v>1848</v>
      </c>
      <c r="C46" s="80">
        <v>5325</v>
      </c>
      <c r="D46" s="93" t="s">
        <v>172</v>
      </c>
      <c r="E46" s="107">
        <v>43201</v>
      </c>
      <c r="F46" s="87">
        <v>60531.68</v>
      </c>
      <c r="G46" s="89">
        <v>126.7764</v>
      </c>
      <c r="H46" s="87">
        <v>287.62109999999996</v>
      </c>
      <c r="I46" s="88">
        <v>3.5625352122264884E-5</v>
      </c>
      <c r="J46" s="88">
        <f t="shared" si="3"/>
        <v>7.9403072193216309E-3</v>
      </c>
      <c r="K46" s="88">
        <f>H46/'סכום נכסי הקרן'!$C$42</f>
        <v>8.2014844985739058E-5</v>
      </c>
    </row>
    <row r="47" spans="2:16">
      <c r="B47" s="86" t="s">
        <v>1849</v>
      </c>
      <c r="C47" s="80">
        <v>5330</v>
      </c>
      <c r="D47" s="93" t="s">
        <v>172</v>
      </c>
      <c r="E47" s="107">
        <v>43272</v>
      </c>
      <c r="F47" s="87">
        <v>60793.66</v>
      </c>
      <c r="G47" s="89">
        <v>100</v>
      </c>
      <c r="H47" s="87">
        <v>227.85464000000002</v>
      </c>
      <c r="I47" s="88">
        <v>3.2140815473078936E-5</v>
      </c>
      <c r="J47" s="88">
        <f t="shared" si="3"/>
        <v>6.2903446337835844E-3</v>
      </c>
      <c r="K47" s="88">
        <f>H47/'סכום נכסי הקרן'!$C$42</f>
        <v>6.4972503682384159E-5</v>
      </c>
    </row>
    <row r="48" spans="2:16">
      <c r="B48" s="86" t="s">
        <v>1850</v>
      </c>
      <c r="C48" s="80">
        <v>5311</v>
      </c>
      <c r="D48" s="93" t="s">
        <v>172</v>
      </c>
      <c r="E48" s="107">
        <v>43089</v>
      </c>
      <c r="F48" s="87">
        <v>46364.73</v>
      </c>
      <c r="G48" s="89">
        <v>96.621399999999994</v>
      </c>
      <c r="H48" s="87">
        <v>167.90384</v>
      </c>
      <c r="I48" s="88">
        <v>1.1582802197802197E-4</v>
      </c>
      <c r="J48" s="88">
        <f t="shared" si="3"/>
        <v>4.6352930049423507E-3</v>
      </c>
      <c r="K48" s="88">
        <f>H48/'סכום נכסי הקרן'!$C$42</f>
        <v>4.7877598027788418E-5</v>
      </c>
    </row>
    <row r="49" spans="2:11">
      <c r="B49" s="86" t="s">
        <v>1851</v>
      </c>
      <c r="C49" s="80">
        <v>5287</v>
      </c>
      <c r="D49" s="93" t="s">
        <v>174</v>
      </c>
      <c r="E49" s="107">
        <v>42809</v>
      </c>
      <c r="F49" s="87">
        <v>973898.36</v>
      </c>
      <c r="G49" s="89">
        <v>97.981099999999998</v>
      </c>
      <c r="H49" s="87">
        <v>4095.20064</v>
      </c>
      <c r="I49" s="88">
        <v>6.9270184254733777E-4</v>
      </c>
      <c r="J49" s="88">
        <f t="shared" si="3"/>
        <v>0.11305551368228051</v>
      </c>
      <c r="K49" s="88">
        <f>H49/'סכום נכסי הקרן'!$C$42</f>
        <v>1.1677420247509639E-3</v>
      </c>
    </row>
    <row r="50" spans="2:11">
      <c r="B50" s="86" t="s">
        <v>1852</v>
      </c>
      <c r="C50" s="80">
        <v>5306</v>
      </c>
      <c r="D50" s="93" t="s">
        <v>174</v>
      </c>
      <c r="E50" s="107">
        <v>43068</v>
      </c>
      <c r="F50" s="87">
        <v>17858.3</v>
      </c>
      <c r="G50" s="89">
        <v>69.165899999999993</v>
      </c>
      <c r="H50" s="87">
        <v>53.0092</v>
      </c>
      <c r="I50" s="88">
        <v>7.3675202843281507E-5</v>
      </c>
      <c r="J50" s="88">
        <f t="shared" si="3"/>
        <v>1.4634160478854447E-3</v>
      </c>
      <c r="K50" s="88">
        <f>H50/'סכום נכסי הקרן'!$C$42</f>
        <v>1.5115515936828139E-5</v>
      </c>
    </row>
    <row r="51" spans="2:11">
      <c r="B51" s="86" t="s">
        <v>1853</v>
      </c>
      <c r="C51" s="80">
        <v>5284</v>
      </c>
      <c r="D51" s="93" t="s">
        <v>174</v>
      </c>
      <c r="E51" s="107">
        <v>42662</v>
      </c>
      <c r="F51" s="87">
        <v>662567.35</v>
      </c>
      <c r="G51" s="89">
        <v>89.112399999999994</v>
      </c>
      <c r="H51" s="87">
        <v>2533.8879700000002</v>
      </c>
      <c r="I51" s="88">
        <v>1.1149895866666667E-3</v>
      </c>
      <c r="J51" s="88">
        <f t="shared" si="3"/>
        <v>6.9952618014266818E-2</v>
      </c>
      <c r="K51" s="88">
        <f>H51/'סכום נכסי הקרן'!$C$42</f>
        <v>7.2253540880964256E-4</v>
      </c>
    </row>
    <row r="52" spans="2:11">
      <c r="B52" s="86" t="s">
        <v>1854</v>
      </c>
      <c r="C52" s="80">
        <v>5276</v>
      </c>
      <c r="D52" s="93" t="s">
        <v>172</v>
      </c>
      <c r="E52" s="107">
        <v>42521</v>
      </c>
      <c r="F52" s="87">
        <v>802573.66</v>
      </c>
      <c r="G52" s="89">
        <v>106.4999</v>
      </c>
      <c r="H52" s="87">
        <v>3203.5660499999999</v>
      </c>
      <c r="I52" s="88">
        <v>1.1733333333333333E-4</v>
      </c>
      <c r="J52" s="88">
        <f t="shared" si="3"/>
        <v>8.8440307871671051E-2</v>
      </c>
      <c r="K52" s="88">
        <f>H52/'סכום נכסי הקרן'!$C$42</f>
        <v>9.134933876281206E-4</v>
      </c>
    </row>
    <row r="53" spans="2:11">
      <c r="B53" s="86" t="s">
        <v>1855</v>
      </c>
      <c r="C53" s="80">
        <v>5312</v>
      </c>
      <c r="D53" s="93" t="s">
        <v>172</v>
      </c>
      <c r="E53" s="107">
        <v>43095</v>
      </c>
      <c r="F53" s="87">
        <v>21959.06</v>
      </c>
      <c r="G53" s="89">
        <v>104.0771</v>
      </c>
      <c r="H53" s="87">
        <v>85.658140000000003</v>
      </c>
      <c r="I53" s="88">
        <v>8.3809847315279354E-4</v>
      </c>
      <c r="J53" s="88">
        <f t="shared" si="3"/>
        <v>2.3647498303694101E-3</v>
      </c>
      <c r="K53" s="88">
        <f>H53/'סכום נכסי הקרן'!$C$42</f>
        <v>2.4425325797956881E-5</v>
      </c>
    </row>
    <row r="54" spans="2:11">
      <c r="B54" s="86" t="s">
        <v>1856</v>
      </c>
      <c r="C54" s="80">
        <v>5286</v>
      </c>
      <c r="D54" s="93" t="s">
        <v>172</v>
      </c>
      <c r="E54" s="107">
        <v>42727</v>
      </c>
      <c r="F54" s="87">
        <v>562609.97</v>
      </c>
      <c r="G54" s="89">
        <v>120.38979999999999</v>
      </c>
      <c r="H54" s="87">
        <v>2538.6141699999998</v>
      </c>
      <c r="I54" s="88">
        <v>3.9168054927551981E-4</v>
      </c>
      <c r="J54" s="88">
        <f t="shared" si="3"/>
        <v>7.0083093420904075E-2</v>
      </c>
      <c r="K54" s="88">
        <f>H54/'סכום נכסי הקרן'!$C$42</f>
        <v>7.2388307961811791E-4</v>
      </c>
    </row>
    <row r="55" spans="2:11">
      <c r="B55" s="86" t="s">
        <v>1857</v>
      </c>
      <c r="C55" s="80">
        <v>5338</v>
      </c>
      <c r="D55" s="93" t="s">
        <v>172</v>
      </c>
      <c r="E55" s="107">
        <v>43375</v>
      </c>
      <c r="F55" s="87">
        <v>8582.85</v>
      </c>
      <c r="G55" s="89">
        <v>100</v>
      </c>
      <c r="H55" s="87">
        <v>32.168520000000001</v>
      </c>
      <c r="I55" s="88">
        <v>1.0038428571428572E-4</v>
      </c>
      <c r="J55" s="88">
        <f t="shared" si="3"/>
        <v>8.8807090853519556E-4</v>
      </c>
      <c r="K55" s="88">
        <f>H55/'סכום נכסי הקרן'!$C$42</f>
        <v>9.1728186187336297E-6</v>
      </c>
    </row>
    <row r="56" spans="2:11">
      <c r="B56" s="86" t="s">
        <v>1858</v>
      </c>
      <c r="C56" s="80">
        <v>6641</v>
      </c>
      <c r="D56" s="93" t="s">
        <v>172</v>
      </c>
      <c r="E56" s="107">
        <v>43461</v>
      </c>
      <c r="F56" s="87">
        <v>1613.48</v>
      </c>
      <c r="G56" s="89">
        <v>100</v>
      </c>
      <c r="H56" s="87">
        <v>6.04732</v>
      </c>
      <c r="I56" s="88">
        <v>1.0096120689655173E-4</v>
      </c>
      <c r="J56" s="88">
        <f t="shared" si="3"/>
        <v>1.6694734375728379E-4</v>
      </c>
      <c r="K56" s="88">
        <f>H56/'סכום נכסי הקרן'!$C$42</f>
        <v>1.724386744849942E-6</v>
      </c>
    </row>
    <row r="57" spans="2:11">
      <c r="C57" s="1"/>
    </row>
    <row r="58" spans="2:11">
      <c r="C58" s="1"/>
    </row>
    <row r="59" spans="2:11">
      <c r="C59" s="1"/>
    </row>
    <row r="60" spans="2:11">
      <c r="B60" s="95" t="s">
        <v>123</v>
      </c>
      <c r="C60" s="1"/>
    </row>
    <row r="61" spans="2:11">
      <c r="B61" s="95" t="s">
        <v>245</v>
      </c>
      <c r="C61" s="1"/>
    </row>
    <row r="62" spans="2:11">
      <c r="B62" s="95" t="s">
        <v>253</v>
      </c>
      <c r="C62" s="1"/>
    </row>
    <row r="63" spans="2:11">
      <c r="C63" s="1"/>
    </row>
    <row r="64" spans="2:11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AB39:XFD41 D1:K1048576 L1:XFD38 L42:XFD1048576 L39:Z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K12" sqref="K12:K13"/>
    </sheetView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41.710937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188</v>
      </c>
      <c r="C1" s="78" t="s" vm="1">
        <v>263</v>
      </c>
    </row>
    <row r="2" spans="2:59">
      <c r="B2" s="57" t="s">
        <v>187</v>
      </c>
      <c r="C2" s="78" t="s">
        <v>264</v>
      </c>
    </row>
    <row r="3" spans="2:59">
      <c r="B3" s="57" t="s">
        <v>189</v>
      </c>
      <c r="C3" s="78" t="s">
        <v>265</v>
      </c>
    </row>
    <row r="4" spans="2:59">
      <c r="B4" s="57" t="s">
        <v>190</v>
      </c>
      <c r="C4" s="78">
        <v>2207</v>
      </c>
    </row>
    <row r="6" spans="2:59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59" ht="26.25" customHeight="1">
      <c r="B7" s="173" t="s">
        <v>108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2:59" s="3" customFormat="1" ht="78.75">
      <c r="B8" s="23" t="s">
        <v>127</v>
      </c>
      <c r="C8" s="31" t="s">
        <v>47</v>
      </c>
      <c r="D8" s="31" t="s">
        <v>69</v>
      </c>
      <c r="E8" s="31" t="s">
        <v>112</v>
      </c>
      <c r="F8" s="31" t="s">
        <v>113</v>
      </c>
      <c r="G8" s="31" t="s">
        <v>247</v>
      </c>
      <c r="H8" s="31" t="s">
        <v>246</v>
      </c>
      <c r="I8" s="31" t="s">
        <v>121</v>
      </c>
      <c r="J8" s="31" t="s">
        <v>63</v>
      </c>
      <c r="K8" s="31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254</v>
      </c>
      <c r="H9" s="17"/>
      <c r="I9" s="17" t="s">
        <v>250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4" t="s">
        <v>50</v>
      </c>
      <c r="C11" s="121"/>
      <c r="D11" s="121"/>
      <c r="E11" s="121"/>
      <c r="F11" s="121"/>
      <c r="G11" s="122"/>
      <c r="H11" s="125"/>
      <c r="I11" s="122">
        <v>1.1548</v>
      </c>
      <c r="J11" s="121"/>
      <c r="K11" s="123">
        <f>I11/$I$11</f>
        <v>1</v>
      </c>
      <c r="L11" s="123">
        <f>I11/'סכום נכסי הקרן'!$C$42</f>
        <v>3.2928996860637654E-7</v>
      </c>
      <c r="M11" s="96"/>
      <c r="N11" s="96"/>
      <c r="O11" s="96"/>
      <c r="P11" s="96"/>
      <c r="BG11" s="96"/>
    </row>
    <row r="12" spans="2:59" s="96" customFormat="1" ht="21" customHeight="1">
      <c r="B12" s="126" t="s">
        <v>242</v>
      </c>
      <c r="C12" s="121"/>
      <c r="D12" s="121"/>
      <c r="E12" s="121"/>
      <c r="F12" s="121"/>
      <c r="G12" s="122"/>
      <c r="H12" s="125"/>
      <c r="I12" s="122">
        <v>1.1548</v>
      </c>
      <c r="J12" s="121"/>
      <c r="K12" s="123">
        <f t="shared" ref="K12:K13" si="0">I12/$I$11</f>
        <v>1</v>
      </c>
      <c r="L12" s="123">
        <f>I12/'סכום נכסי הקרן'!$C$42</f>
        <v>3.2928996860637654E-7</v>
      </c>
    </row>
    <row r="13" spans="2:59">
      <c r="B13" s="83" t="s">
        <v>1859</v>
      </c>
      <c r="C13" s="80" t="s">
        <v>1860</v>
      </c>
      <c r="D13" s="93" t="s">
        <v>1039</v>
      </c>
      <c r="E13" s="93" t="s">
        <v>172</v>
      </c>
      <c r="F13" s="107">
        <v>42731</v>
      </c>
      <c r="G13" s="87">
        <v>2046</v>
      </c>
      <c r="H13" s="89">
        <v>15.0589</v>
      </c>
      <c r="I13" s="87">
        <v>1.1548</v>
      </c>
      <c r="J13" s="88">
        <v>1.0101419037077046E-4</v>
      </c>
      <c r="K13" s="88">
        <f t="shared" si="0"/>
        <v>1</v>
      </c>
      <c r="L13" s="88">
        <f>I13/'סכום נכסי הקרן'!$C$42</f>
        <v>3.2928996860637654E-7</v>
      </c>
    </row>
    <row r="14" spans="2:59">
      <c r="B14" s="79"/>
      <c r="C14" s="80"/>
      <c r="D14" s="80"/>
      <c r="E14" s="80"/>
      <c r="F14" s="80"/>
      <c r="G14" s="87"/>
      <c r="H14" s="89"/>
      <c r="I14" s="80"/>
      <c r="J14" s="80"/>
      <c r="K14" s="88"/>
      <c r="L14" s="80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113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113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113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93</v>
      </c>
      <c r="C6" s="14" t="s">
        <v>47</v>
      </c>
      <c r="E6" s="14" t="s">
        <v>128</v>
      </c>
      <c r="I6" s="14" t="s">
        <v>15</v>
      </c>
      <c r="J6" s="14" t="s">
        <v>70</v>
      </c>
      <c r="M6" s="14" t="s">
        <v>112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97</v>
      </c>
      <c r="C8" s="31" t="s">
        <v>47</v>
      </c>
      <c r="D8" s="31" t="s">
        <v>130</v>
      </c>
      <c r="I8" s="31" t="s">
        <v>15</v>
      </c>
      <c r="J8" s="31" t="s">
        <v>70</v>
      </c>
      <c r="K8" s="31" t="s">
        <v>113</v>
      </c>
      <c r="L8" s="31" t="s">
        <v>18</v>
      </c>
      <c r="M8" s="31" t="s">
        <v>112</v>
      </c>
      <c r="Q8" s="31" t="s">
        <v>17</v>
      </c>
      <c r="R8" s="31" t="s">
        <v>19</v>
      </c>
      <c r="S8" s="31" t="s">
        <v>0</v>
      </c>
      <c r="T8" s="31" t="s">
        <v>116</v>
      </c>
      <c r="U8" s="31" t="s">
        <v>66</v>
      </c>
      <c r="V8" s="31" t="s">
        <v>63</v>
      </c>
      <c r="W8" s="32" t="s">
        <v>122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130</v>
      </c>
      <c r="E9" s="42" t="s">
        <v>128</v>
      </c>
      <c r="G9" s="14" t="s">
        <v>69</v>
      </c>
      <c r="I9" s="14" t="s">
        <v>15</v>
      </c>
      <c r="J9" s="14" t="s">
        <v>70</v>
      </c>
      <c r="K9" s="14" t="s">
        <v>113</v>
      </c>
      <c r="L9" s="14" t="s">
        <v>18</v>
      </c>
      <c r="M9" s="14" t="s">
        <v>112</v>
      </c>
      <c r="Q9" s="14" t="s">
        <v>17</v>
      </c>
      <c r="R9" s="14" t="s">
        <v>19</v>
      </c>
      <c r="S9" s="14" t="s">
        <v>0</v>
      </c>
      <c r="T9" s="14" t="s">
        <v>116</v>
      </c>
      <c r="U9" s="14" t="s">
        <v>66</v>
      </c>
      <c r="V9" s="14" t="s">
        <v>63</v>
      </c>
      <c r="W9" s="39" t="s">
        <v>122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130</v>
      </c>
      <c r="E10" s="42" t="s">
        <v>128</v>
      </c>
      <c r="G10" s="31" t="s">
        <v>69</v>
      </c>
      <c r="I10" s="31" t="s">
        <v>15</v>
      </c>
      <c r="J10" s="31" t="s">
        <v>70</v>
      </c>
      <c r="K10" s="31" t="s">
        <v>113</v>
      </c>
      <c r="L10" s="31" t="s">
        <v>18</v>
      </c>
      <c r="M10" s="31" t="s">
        <v>112</v>
      </c>
      <c r="Q10" s="31" t="s">
        <v>17</v>
      </c>
      <c r="R10" s="31" t="s">
        <v>19</v>
      </c>
      <c r="S10" s="31" t="s">
        <v>0</v>
      </c>
      <c r="T10" s="31" t="s">
        <v>116</v>
      </c>
      <c r="U10" s="31" t="s">
        <v>66</v>
      </c>
      <c r="V10" s="14" t="s">
        <v>63</v>
      </c>
      <c r="W10" s="32" t="s">
        <v>122</v>
      </c>
    </row>
    <row r="11" spans="2:25" ht="31.5">
      <c r="B11" s="49" t="str">
        <f>מניות!B7</f>
        <v>4. מניות</v>
      </c>
      <c r="C11" s="31" t="s">
        <v>47</v>
      </c>
      <c r="D11" s="14" t="s">
        <v>130</v>
      </c>
      <c r="E11" s="42" t="s">
        <v>128</v>
      </c>
      <c r="H11" s="31" t="s">
        <v>112</v>
      </c>
      <c r="S11" s="31" t="s">
        <v>0</v>
      </c>
      <c r="T11" s="14" t="s">
        <v>116</v>
      </c>
      <c r="U11" s="14" t="s">
        <v>66</v>
      </c>
      <c r="V11" s="14" t="s">
        <v>63</v>
      </c>
      <c r="W11" s="15" t="s">
        <v>122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130</v>
      </c>
      <c r="E12" s="42" t="s">
        <v>128</v>
      </c>
      <c r="H12" s="31" t="s">
        <v>112</v>
      </c>
      <c r="S12" s="31" t="s">
        <v>0</v>
      </c>
      <c r="T12" s="31" t="s">
        <v>116</v>
      </c>
      <c r="U12" s="31" t="s">
        <v>66</v>
      </c>
      <c r="V12" s="31" t="s">
        <v>63</v>
      </c>
      <c r="W12" s="32" t="s">
        <v>122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130</v>
      </c>
      <c r="G13" s="31" t="s">
        <v>69</v>
      </c>
      <c r="H13" s="31" t="s">
        <v>112</v>
      </c>
      <c r="S13" s="31" t="s">
        <v>0</v>
      </c>
      <c r="T13" s="31" t="s">
        <v>116</v>
      </c>
      <c r="U13" s="31" t="s">
        <v>66</v>
      </c>
      <c r="V13" s="31" t="s">
        <v>63</v>
      </c>
      <c r="W13" s="32" t="s">
        <v>122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130</v>
      </c>
      <c r="G14" s="31" t="s">
        <v>69</v>
      </c>
      <c r="H14" s="31" t="s">
        <v>112</v>
      </c>
      <c r="S14" s="31" t="s">
        <v>0</v>
      </c>
      <c r="T14" s="31" t="s">
        <v>116</v>
      </c>
      <c r="U14" s="31" t="s">
        <v>66</v>
      </c>
      <c r="V14" s="31" t="s">
        <v>63</v>
      </c>
      <c r="W14" s="32" t="s">
        <v>122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130</v>
      </c>
      <c r="G15" s="31" t="s">
        <v>69</v>
      </c>
      <c r="H15" s="31" t="s">
        <v>112</v>
      </c>
      <c r="S15" s="31" t="s">
        <v>0</v>
      </c>
      <c r="T15" s="31" t="s">
        <v>116</v>
      </c>
      <c r="U15" s="31" t="s">
        <v>66</v>
      </c>
      <c r="V15" s="31" t="s">
        <v>63</v>
      </c>
      <c r="W15" s="32" t="s">
        <v>122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130</v>
      </c>
      <c r="G16" s="31" t="s">
        <v>69</v>
      </c>
      <c r="H16" s="31" t="s">
        <v>112</v>
      </c>
      <c r="S16" s="31" t="s">
        <v>0</v>
      </c>
      <c r="T16" s="32" t="s">
        <v>116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54</v>
      </c>
      <c r="I17" s="31" t="s">
        <v>15</v>
      </c>
      <c r="J17" s="31" t="s">
        <v>70</v>
      </c>
      <c r="K17" s="31" t="s">
        <v>113</v>
      </c>
      <c r="L17" s="31" t="s">
        <v>18</v>
      </c>
      <c r="M17" s="31" t="s">
        <v>112</v>
      </c>
      <c r="Q17" s="31" t="s">
        <v>17</v>
      </c>
      <c r="R17" s="31" t="s">
        <v>19</v>
      </c>
      <c r="S17" s="31" t="s">
        <v>0</v>
      </c>
      <c r="T17" s="31" t="s">
        <v>116</v>
      </c>
      <c r="U17" s="31" t="s">
        <v>66</v>
      </c>
      <c r="V17" s="31" t="s">
        <v>63</v>
      </c>
      <c r="W17" s="32" t="s">
        <v>122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70</v>
      </c>
      <c r="K19" s="31" t="s">
        <v>113</v>
      </c>
      <c r="L19" s="31" t="s">
        <v>18</v>
      </c>
      <c r="M19" s="31" t="s">
        <v>112</v>
      </c>
      <c r="Q19" s="31" t="s">
        <v>17</v>
      </c>
      <c r="R19" s="31" t="s">
        <v>19</v>
      </c>
      <c r="S19" s="31" t="s">
        <v>0</v>
      </c>
      <c r="T19" s="31" t="s">
        <v>116</v>
      </c>
      <c r="U19" s="31" t="s">
        <v>121</v>
      </c>
      <c r="V19" s="31" t="s">
        <v>63</v>
      </c>
      <c r="W19" s="32" t="s">
        <v>122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129</v>
      </c>
      <c r="E20" s="42" t="s">
        <v>128</v>
      </c>
      <c r="G20" s="31" t="s">
        <v>69</v>
      </c>
      <c r="I20" s="31" t="s">
        <v>15</v>
      </c>
      <c r="J20" s="31" t="s">
        <v>70</v>
      </c>
      <c r="K20" s="31" t="s">
        <v>113</v>
      </c>
      <c r="L20" s="31" t="s">
        <v>18</v>
      </c>
      <c r="M20" s="31" t="s">
        <v>112</v>
      </c>
      <c r="Q20" s="31" t="s">
        <v>17</v>
      </c>
      <c r="R20" s="31" t="s">
        <v>19</v>
      </c>
      <c r="S20" s="31" t="s">
        <v>0</v>
      </c>
      <c r="T20" s="31" t="s">
        <v>116</v>
      </c>
      <c r="U20" s="31" t="s">
        <v>121</v>
      </c>
      <c r="V20" s="31" t="s">
        <v>63</v>
      </c>
      <c r="W20" s="32" t="s">
        <v>122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129</v>
      </c>
      <c r="E21" s="42" t="s">
        <v>128</v>
      </c>
      <c r="G21" s="31" t="s">
        <v>69</v>
      </c>
      <c r="I21" s="31" t="s">
        <v>15</v>
      </c>
      <c r="J21" s="31" t="s">
        <v>70</v>
      </c>
      <c r="K21" s="31" t="s">
        <v>113</v>
      </c>
      <c r="L21" s="31" t="s">
        <v>18</v>
      </c>
      <c r="M21" s="31" t="s">
        <v>112</v>
      </c>
      <c r="Q21" s="31" t="s">
        <v>17</v>
      </c>
      <c r="R21" s="31" t="s">
        <v>19</v>
      </c>
      <c r="S21" s="31" t="s">
        <v>0</v>
      </c>
      <c r="T21" s="31" t="s">
        <v>116</v>
      </c>
      <c r="U21" s="31" t="s">
        <v>121</v>
      </c>
      <c r="V21" s="31" t="s">
        <v>63</v>
      </c>
      <c r="W21" s="32" t="s">
        <v>122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129</v>
      </c>
      <c r="E22" s="42" t="s">
        <v>128</v>
      </c>
      <c r="G22" s="31" t="s">
        <v>69</v>
      </c>
      <c r="H22" s="31" t="s">
        <v>112</v>
      </c>
      <c r="S22" s="31" t="s">
        <v>0</v>
      </c>
      <c r="T22" s="31" t="s">
        <v>116</v>
      </c>
      <c r="U22" s="31" t="s">
        <v>121</v>
      </c>
      <c r="V22" s="31" t="s">
        <v>63</v>
      </c>
      <c r="W22" s="32" t="s">
        <v>122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69</v>
      </c>
      <c r="H23" s="31" t="s">
        <v>112</v>
      </c>
      <c r="K23" s="31" t="s">
        <v>113</v>
      </c>
      <c r="S23" s="31" t="s">
        <v>0</v>
      </c>
      <c r="T23" s="31" t="s">
        <v>116</v>
      </c>
      <c r="U23" s="31" t="s">
        <v>121</v>
      </c>
      <c r="V23" s="31" t="s">
        <v>63</v>
      </c>
      <c r="W23" s="32" t="s">
        <v>122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69</v>
      </c>
      <c r="H24" s="31" t="s">
        <v>112</v>
      </c>
      <c r="K24" s="31" t="s">
        <v>113</v>
      </c>
      <c r="S24" s="31" t="s">
        <v>0</v>
      </c>
      <c r="T24" s="31" t="s">
        <v>116</v>
      </c>
      <c r="U24" s="31" t="s">
        <v>121</v>
      </c>
      <c r="V24" s="31" t="s">
        <v>63</v>
      </c>
      <c r="W24" s="32" t="s">
        <v>122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69</v>
      </c>
      <c r="H25" s="31" t="s">
        <v>112</v>
      </c>
      <c r="K25" s="31" t="s">
        <v>113</v>
      </c>
      <c r="S25" s="31" t="s">
        <v>0</v>
      </c>
      <c r="T25" s="31" t="s">
        <v>116</v>
      </c>
      <c r="U25" s="31" t="s">
        <v>121</v>
      </c>
      <c r="V25" s="31" t="s">
        <v>63</v>
      </c>
      <c r="W25" s="32" t="s">
        <v>122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69</v>
      </c>
      <c r="H26" s="31" t="s">
        <v>112</v>
      </c>
      <c r="K26" s="31" t="s">
        <v>113</v>
      </c>
      <c r="S26" s="31" t="s">
        <v>0</v>
      </c>
      <c r="T26" s="31" t="s">
        <v>116</v>
      </c>
      <c r="U26" s="31" t="s">
        <v>121</v>
      </c>
      <c r="V26" s="32" t="s">
        <v>122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54</v>
      </c>
      <c r="I27" s="31" t="s">
        <v>15</v>
      </c>
      <c r="J27" s="31" t="s">
        <v>70</v>
      </c>
      <c r="K27" s="31" t="s">
        <v>113</v>
      </c>
      <c r="L27" s="31" t="s">
        <v>18</v>
      </c>
      <c r="M27" s="31" t="s">
        <v>112</v>
      </c>
      <c r="Q27" s="31" t="s">
        <v>17</v>
      </c>
      <c r="R27" s="31" t="s">
        <v>19</v>
      </c>
      <c r="S27" s="31" t="s">
        <v>0</v>
      </c>
      <c r="T27" s="31" t="s">
        <v>116</v>
      </c>
      <c r="U27" s="31" t="s">
        <v>121</v>
      </c>
      <c r="V27" s="31" t="s">
        <v>63</v>
      </c>
      <c r="W27" s="32" t="s">
        <v>122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70</v>
      </c>
      <c r="L28" s="31" t="s">
        <v>18</v>
      </c>
      <c r="M28" s="31" t="s">
        <v>112</v>
      </c>
      <c r="Q28" s="14" t="s">
        <v>35</v>
      </c>
      <c r="R28" s="31" t="s">
        <v>19</v>
      </c>
      <c r="S28" s="31" t="s">
        <v>0</v>
      </c>
      <c r="T28" s="31" t="s">
        <v>116</v>
      </c>
      <c r="U28" s="31" t="s">
        <v>121</v>
      </c>
      <c r="V28" s="32" t="s">
        <v>122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128</v>
      </c>
      <c r="I29" s="31" t="s">
        <v>15</v>
      </c>
      <c r="J29" s="31" t="s">
        <v>70</v>
      </c>
      <c r="L29" s="31" t="s">
        <v>18</v>
      </c>
      <c r="M29" s="31" t="s">
        <v>112</v>
      </c>
      <c r="O29" s="50" t="s">
        <v>56</v>
      </c>
      <c r="P29" s="51"/>
      <c r="R29" s="31" t="s">
        <v>19</v>
      </c>
      <c r="S29" s="31" t="s">
        <v>0</v>
      </c>
      <c r="T29" s="31" t="s">
        <v>116</v>
      </c>
      <c r="U29" s="31" t="s">
        <v>121</v>
      </c>
      <c r="V29" s="32" t="s">
        <v>122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94</v>
      </c>
      <c r="P30" s="51" t="s">
        <v>59</v>
      </c>
      <c r="U30" s="31" t="s">
        <v>121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121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118</v>
      </c>
      <c r="Y32" s="15" t="s">
        <v>117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Q25" sqref="Q2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188</v>
      </c>
      <c r="C1" s="78" t="s" vm="1">
        <v>263</v>
      </c>
    </row>
    <row r="2" spans="2:54">
      <c r="B2" s="57" t="s">
        <v>187</v>
      </c>
      <c r="C2" s="78" t="s">
        <v>264</v>
      </c>
    </row>
    <row r="3" spans="2:54">
      <c r="B3" s="57" t="s">
        <v>189</v>
      </c>
      <c r="C3" s="78" t="s">
        <v>265</v>
      </c>
    </row>
    <row r="4" spans="2:54">
      <c r="B4" s="57" t="s">
        <v>190</v>
      </c>
      <c r="C4" s="78">
        <v>2207</v>
      </c>
    </row>
    <row r="6" spans="2:54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4"/>
      <c r="L6" s="175"/>
    </row>
    <row r="7" spans="2:54" ht="26.25" customHeight="1">
      <c r="B7" s="173" t="s">
        <v>109</v>
      </c>
      <c r="C7" s="174"/>
      <c r="D7" s="174"/>
      <c r="E7" s="174"/>
      <c r="F7" s="174"/>
      <c r="G7" s="174"/>
      <c r="H7" s="174"/>
      <c r="I7" s="174"/>
      <c r="J7" s="174"/>
      <c r="K7" s="174"/>
      <c r="L7" s="175"/>
    </row>
    <row r="8" spans="2:54" s="3" customFormat="1" ht="78.75">
      <c r="B8" s="23" t="s">
        <v>127</v>
      </c>
      <c r="C8" s="31" t="s">
        <v>47</v>
      </c>
      <c r="D8" s="31" t="s">
        <v>69</v>
      </c>
      <c r="E8" s="31" t="s">
        <v>112</v>
      </c>
      <c r="F8" s="31" t="s">
        <v>113</v>
      </c>
      <c r="G8" s="31" t="s">
        <v>247</v>
      </c>
      <c r="H8" s="31" t="s">
        <v>246</v>
      </c>
      <c r="I8" s="31" t="s">
        <v>121</v>
      </c>
      <c r="J8" s="31" t="s">
        <v>63</v>
      </c>
      <c r="K8" s="31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254</v>
      </c>
      <c r="H9" s="17"/>
      <c r="I9" s="17" t="s">
        <v>250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262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123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245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253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M46" sqref="M46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8554687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188</v>
      </c>
      <c r="C1" s="78" t="s" vm="1">
        <v>263</v>
      </c>
    </row>
    <row r="2" spans="2:51">
      <c r="B2" s="57" t="s">
        <v>187</v>
      </c>
      <c r="C2" s="78" t="s">
        <v>264</v>
      </c>
    </row>
    <row r="3" spans="2:51">
      <c r="B3" s="57" t="s">
        <v>189</v>
      </c>
      <c r="C3" s="78" t="s">
        <v>265</v>
      </c>
    </row>
    <row r="4" spans="2:51">
      <c r="B4" s="57" t="s">
        <v>190</v>
      </c>
      <c r="C4" s="78">
        <v>2207</v>
      </c>
    </row>
    <row r="6" spans="2:51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51" ht="26.25" customHeight="1">
      <c r="B7" s="173" t="s">
        <v>110</v>
      </c>
      <c r="C7" s="174"/>
      <c r="D7" s="174"/>
      <c r="E7" s="174"/>
      <c r="F7" s="174"/>
      <c r="G7" s="174"/>
      <c r="H7" s="174"/>
      <c r="I7" s="174"/>
      <c r="J7" s="174"/>
      <c r="K7" s="175"/>
    </row>
    <row r="8" spans="2:51" s="3" customFormat="1" ht="63">
      <c r="B8" s="23" t="s">
        <v>127</v>
      </c>
      <c r="C8" s="31" t="s">
        <v>47</v>
      </c>
      <c r="D8" s="31" t="s">
        <v>69</v>
      </c>
      <c r="E8" s="31" t="s">
        <v>112</v>
      </c>
      <c r="F8" s="31" t="s">
        <v>113</v>
      </c>
      <c r="G8" s="31" t="s">
        <v>247</v>
      </c>
      <c r="H8" s="31" t="s">
        <v>246</v>
      </c>
      <c r="I8" s="31" t="s">
        <v>121</v>
      </c>
      <c r="J8" s="31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254</v>
      </c>
      <c r="H9" s="17"/>
      <c r="I9" s="17" t="s">
        <v>250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97" t="s">
        <v>51</v>
      </c>
      <c r="C11" s="98"/>
      <c r="D11" s="98"/>
      <c r="E11" s="98"/>
      <c r="F11" s="98"/>
      <c r="G11" s="100"/>
      <c r="H11" s="102"/>
      <c r="I11" s="100">
        <v>-5176.8209100000004</v>
      </c>
      <c r="J11" s="103">
        <f>I11/$I$11</f>
        <v>1</v>
      </c>
      <c r="K11" s="103">
        <f>I11/'סכום נכסי הקרן'!$C$42</f>
        <v>-1.4761648726487129E-3</v>
      </c>
      <c r="AW11" s="1"/>
    </row>
    <row r="12" spans="2:51" ht="19.5" customHeight="1">
      <c r="B12" s="81" t="s">
        <v>34</v>
      </c>
      <c r="C12" s="82"/>
      <c r="D12" s="82"/>
      <c r="E12" s="82"/>
      <c r="F12" s="82"/>
      <c r="G12" s="90"/>
      <c r="H12" s="92"/>
      <c r="I12" s="90">
        <v>-5176.8209099999985</v>
      </c>
      <c r="J12" s="91">
        <f t="shared" ref="J12:J31" si="0">I12/$I$11</f>
        <v>0.99999999999999967</v>
      </c>
      <c r="K12" s="91">
        <f>I12/'סכום נכסי הקרן'!$C$42</f>
        <v>-1.4761648726487125E-3</v>
      </c>
    </row>
    <row r="13" spans="2:51">
      <c r="B13" s="99" t="s">
        <v>1861</v>
      </c>
      <c r="C13" s="82"/>
      <c r="D13" s="82"/>
      <c r="E13" s="82"/>
      <c r="F13" s="82"/>
      <c r="G13" s="90"/>
      <c r="H13" s="92"/>
      <c r="I13" s="90">
        <v>-5843.2022000000006</v>
      </c>
      <c r="J13" s="91">
        <f t="shared" si="0"/>
        <v>1.1287240377028998</v>
      </c>
      <c r="K13" s="91">
        <f>I13/'סכום נכסי הקרן'!$C$42</f>
        <v>-1.6661827753712422E-3</v>
      </c>
    </row>
    <row r="14" spans="2:51">
      <c r="B14" s="86" t="s">
        <v>1862</v>
      </c>
      <c r="C14" s="80" t="s">
        <v>1863</v>
      </c>
      <c r="D14" s="93" t="s">
        <v>1560</v>
      </c>
      <c r="E14" s="93" t="s">
        <v>172</v>
      </c>
      <c r="F14" s="107">
        <v>43255</v>
      </c>
      <c r="G14" s="87">
        <v>2453150</v>
      </c>
      <c r="H14" s="89">
        <v>-6.7877999999999998</v>
      </c>
      <c r="I14" s="87">
        <v>-166.51590999999999</v>
      </c>
      <c r="J14" s="88">
        <f t="shared" si="0"/>
        <v>3.2165669412736159E-2</v>
      </c>
      <c r="K14" s="88">
        <f>I14/'סכום נכסי הקרן'!$C$42</f>
        <v>-4.7481831292312278E-5</v>
      </c>
    </row>
    <row r="15" spans="2:51">
      <c r="B15" s="86" t="s">
        <v>1862</v>
      </c>
      <c r="C15" s="80" t="s">
        <v>1864</v>
      </c>
      <c r="D15" s="93" t="s">
        <v>1560</v>
      </c>
      <c r="E15" s="93" t="s">
        <v>172</v>
      </c>
      <c r="F15" s="107">
        <v>43117</v>
      </c>
      <c r="G15" s="87">
        <v>5499620</v>
      </c>
      <c r="H15" s="89">
        <v>-10.888299999999999</v>
      </c>
      <c r="I15" s="87">
        <v>-598.81628999999998</v>
      </c>
      <c r="J15" s="88">
        <f t="shared" si="0"/>
        <v>0.11567259142445396</v>
      </c>
      <c r="K15" s="88">
        <f>I15/'סכום נכסי הקרן'!$C$42</f>
        <v>-1.7075181618902567E-4</v>
      </c>
    </row>
    <row r="16" spans="2:51" s="7" customFormat="1">
      <c r="B16" s="86" t="s">
        <v>1862</v>
      </c>
      <c r="C16" s="80" t="s">
        <v>1865</v>
      </c>
      <c r="D16" s="93" t="s">
        <v>1560</v>
      </c>
      <c r="E16" s="93" t="s">
        <v>172</v>
      </c>
      <c r="F16" s="107">
        <v>43327</v>
      </c>
      <c r="G16" s="87">
        <v>15046920</v>
      </c>
      <c r="H16" s="89">
        <v>-2.8441000000000001</v>
      </c>
      <c r="I16" s="87">
        <v>-427.95585999999997</v>
      </c>
      <c r="J16" s="88">
        <f t="shared" si="0"/>
        <v>8.2667696534242274E-2</v>
      </c>
      <c r="K16" s="88">
        <f>I16/'סכום נכסי הקרן'!$C$42</f>
        <v>-1.220311497266322E-4</v>
      </c>
      <c r="AW16" s="1"/>
      <c r="AY16" s="1"/>
    </row>
    <row r="17" spans="2:51" s="7" customFormat="1">
      <c r="B17" s="86" t="s">
        <v>1862</v>
      </c>
      <c r="C17" s="80" t="s">
        <v>1866</v>
      </c>
      <c r="D17" s="93" t="s">
        <v>1560</v>
      </c>
      <c r="E17" s="93" t="s">
        <v>172</v>
      </c>
      <c r="F17" s="107">
        <v>43314</v>
      </c>
      <c r="G17" s="87">
        <v>1795500</v>
      </c>
      <c r="H17" s="89">
        <v>-2.8098000000000001</v>
      </c>
      <c r="I17" s="87">
        <v>-50.44932</v>
      </c>
      <c r="J17" s="88">
        <f t="shared" si="0"/>
        <v>9.7452318473192062E-3</v>
      </c>
      <c r="K17" s="88">
        <f>I17/'סכום נכסי הקרן'!$C$42</f>
        <v>-1.4385568928830139E-5</v>
      </c>
      <c r="AW17" s="1"/>
      <c r="AY17" s="1"/>
    </row>
    <row r="18" spans="2:51" s="7" customFormat="1">
      <c r="B18" s="86" t="s">
        <v>1862</v>
      </c>
      <c r="C18" s="80" t="s">
        <v>1867</v>
      </c>
      <c r="D18" s="93" t="s">
        <v>1560</v>
      </c>
      <c r="E18" s="93" t="s">
        <v>172</v>
      </c>
      <c r="F18" s="107">
        <v>43297</v>
      </c>
      <c r="G18" s="87">
        <v>21718125</v>
      </c>
      <c r="H18" s="89">
        <v>-4.2835999999999999</v>
      </c>
      <c r="I18" s="87">
        <v>-930.32033000000001</v>
      </c>
      <c r="J18" s="88">
        <f t="shared" si="0"/>
        <v>0.17970881090418095</v>
      </c>
      <c r="K18" s="88">
        <f>I18/'סכום נכסי הקרן'!$C$42</f>
        <v>-2.6527983396222192E-4</v>
      </c>
      <c r="AW18" s="1"/>
      <c r="AY18" s="1"/>
    </row>
    <row r="19" spans="2:51">
      <c r="B19" s="86" t="s">
        <v>1862</v>
      </c>
      <c r="C19" s="80" t="s">
        <v>1868</v>
      </c>
      <c r="D19" s="93" t="s">
        <v>1560</v>
      </c>
      <c r="E19" s="93" t="s">
        <v>172</v>
      </c>
      <c r="F19" s="107">
        <v>43116</v>
      </c>
      <c r="G19" s="87">
        <v>8350000</v>
      </c>
      <c r="H19" s="89">
        <v>-12.0611</v>
      </c>
      <c r="I19" s="87">
        <v>-1007.1019200000001</v>
      </c>
      <c r="J19" s="88">
        <f t="shared" si="0"/>
        <v>0.19454061430917841</v>
      </c>
      <c r="K19" s="88">
        <f>I19/'סכום נכסי הקרן'!$C$42</f>
        <v>-2.8717402114671075E-4</v>
      </c>
    </row>
    <row r="20" spans="2:51">
      <c r="B20" s="86" t="s">
        <v>1862</v>
      </c>
      <c r="C20" s="80" t="s">
        <v>1869</v>
      </c>
      <c r="D20" s="93" t="s">
        <v>1560</v>
      </c>
      <c r="E20" s="93" t="s">
        <v>172</v>
      </c>
      <c r="F20" s="107">
        <v>43291</v>
      </c>
      <c r="G20" s="87">
        <v>1787250</v>
      </c>
      <c r="H20" s="89">
        <v>-4.3552</v>
      </c>
      <c r="I20" s="87">
        <v>-77.838770000000011</v>
      </c>
      <c r="J20" s="88">
        <f t="shared" si="0"/>
        <v>1.5036017539188932E-2</v>
      </c>
      <c r="K20" s="88">
        <f>I20/'סכום נכסי הקרן'!$C$42</f>
        <v>-2.2195640915880643E-5</v>
      </c>
    </row>
    <row r="21" spans="2:51">
      <c r="B21" s="86" t="s">
        <v>1862</v>
      </c>
      <c r="C21" s="80" t="s">
        <v>1870</v>
      </c>
      <c r="D21" s="93" t="s">
        <v>1560</v>
      </c>
      <c r="E21" s="93" t="s">
        <v>172</v>
      </c>
      <c r="F21" s="107">
        <v>43108</v>
      </c>
      <c r="G21" s="87">
        <v>3714260</v>
      </c>
      <c r="H21" s="89">
        <v>-10.9519</v>
      </c>
      <c r="I21" s="87">
        <v>-406.78341999999998</v>
      </c>
      <c r="J21" s="88">
        <f t="shared" si="0"/>
        <v>7.8577842863797265E-2</v>
      </c>
      <c r="K21" s="88">
        <f>I21/'סכום נכסי הקרן'!$C$42</f>
        <v>-1.1599385140404786E-4</v>
      </c>
    </row>
    <row r="22" spans="2:51">
      <c r="B22" s="86" t="s">
        <v>1862</v>
      </c>
      <c r="C22" s="80" t="s">
        <v>1871</v>
      </c>
      <c r="D22" s="93" t="s">
        <v>1560</v>
      </c>
      <c r="E22" s="93" t="s">
        <v>172</v>
      </c>
      <c r="F22" s="107">
        <v>43271</v>
      </c>
      <c r="G22" s="87">
        <v>2830560</v>
      </c>
      <c r="H22" s="89">
        <v>-4.6380999999999997</v>
      </c>
      <c r="I22" s="87">
        <v>-131.28325000000001</v>
      </c>
      <c r="J22" s="88">
        <f t="shared" si="0"/>
        <v>2.5359820685780687E-2</v>
      </c>
      <c r="K22" s="88">
        <f>I22/'סכום נכסי הקרן'!$C$42</f>
        <v>-3.7435276473019645E-5</v>
      </c>
    </row>
    <row r="23" spans="2:51">
      <c r="B23" s="86" t="s">
        <v>1862</v>
      </c>
      <c r="C23" s="80" t="s">
        <v>1872</v>
      </c>
      <c r="D23" s="93" t="s">
        <v>1560</v>
      </c>
      <c r="E23" s="93" t="s">
        <v>172</v>
      </c>
      <c r="F23" s="107">
        <v>43116</v>
      </c>
      <c r="G23" s="87">
        <v>8373000</v>
      </c>
      <c r="H23" s="89">
        <v>-11.7387</v>
      </c>
      <c r="I23" s="87">
        <v>-982.88431000000003</v>
      </c>
      <c r="J23" s="88">
        <f t="shared" si="0"/>
        <v>0.18986252897050673</v>
      </c>
      <c r="K23" s="88">
        <f>I23/'סכום נכסי הקרן'!$C$42</f>
        <v>-2.8026839589851061E-4</v>
      </c>
    </row>
    <row r="24" spans="2:51">
      <c r="B24" s="86" t="s">
        <v>1862</v>
      </c>
      <c r="C24" s="80" t="s">
        <v>1873</v>
      </c>
      <c r="D24" s="93" t="s">
        <v>1560</v>
      </c>
      <c r="E24" s="93" t="s">
        <v>172</v>
      </c>
      <c r="F24" s="107">
        <v>43383</v>
      </c>
      <c r="G24" s="87">
        <v>5825946</v>
      </c>
      <c r="H24" s="89">
        <v>-4.1261999999999999</v>
      </c>
      <c r="I24" s="87">
        <v>-240.38921999999999</v>
      </c>
      <c r="J24" s="88">
        <f t="shared" si="0"/>
        <v>4.6435684019055623E-2</v>
      </c>
      <c r="K24" s="88">
        <f>I24/'סכום נכסי הקרן'!$C$42</f>
        <v>-6.8546725586345121E-5</v>
      </c>
    </row>
    <row r="25" spans="2:51">
      <c r="B25" s="86" t="s">
        <v>1862</v>
      </c>
      <c r="C25" s="80" t="s">
        <v>1874</v>
      </c>
      <c r="D25" s="93" t="s">
        <v>1560</v>
      </c>
      <c r="E25" s="93" t="s">
        <v>172</v>
      </c>
      <c r="F25" s="107">
        <v>43360</v>
      </c>
      <c r="G25" s="87">
        <v>5760420</v>
      </c>
      <c r="H25" s="89">
        <v>-5.4249999999999998</v>
      </c>
      <c r="I25" s="87">
        <v>-312.50448</v>
      </c>
      <c r="J25" s="88">
        <f t="shared" si="0"/>
        <v>6.0366098312641836E-2</v>
      </c>
      <c r="K25" s="88">
        <f>I25/'סכום נכסי הקרן'!$C$42</f>
        <v>-8.911031382798063E-5</v>
      </c>
    </row>
    <row r="26" spans="2:51">
      <c r="B26" s="86" t="s">
        <v>1862</v>
      </c>
      <c r="C26" s="80" t="s">
        <v>1875</v>
      </c>
      <c r="D26" s="93" t="s">
        <v>1560</v>
      </c>
      <c r="E26" s="93" t="s">
        <v>172</v>
      </c>
      <c r="F26" s="107">
        <v>43360</v>
      </c>
      <c r="G26" s="87">
        <v>3535500</v>
      </c>
      <c r="H26" s="89">
        <v>-5.3803000000000001</v>
      </c>
      <c r="I26" s="87">
        <v>-190.22154999999998</v>
      </c>
      <c r="J26" s="88">
        <f t="shared" si="0"/>
        <v>3.6744858148859541E-2</v>
      </c>
      <c r="K26" s="88">
        <f>I26/'סכום נכסי הקרן'!$C$42</f>
        <v>-5.4241468849806267E-5</v>
      </c>
    </row>
    <row r="27" spans="2:51">
      <c r="B27" s="86" t="s">
        <v>1862</v>
      </c>
      <c r="C27" s="80" t="s">
        <v>1876</v>
      </c>
      <c r="D27" s="93" t="s">
        <v>1560</v>
      </c>
      <c r="E27" s="93" t="s">
        <v>172</v>
      </c>
      <c r="F27" s="107">
        <v>43314</v>
      </c>
      <c r="G27" s="87">
        <v>8263900</v>
      </c>
      <c r="H27" s="89">
        <v>-2.7526999999999999</v>
      </c>
      <c r="I27" s="87">
        <v>-227.47789</v>
      </c>
      <c r="J27" s="88">
        <f t="shared" si="0"/>
        <v>4.3941618602371155E-2</v>
      </c>
      <c r="K27" s="88">
        <f>I27/'סכום נכסי הקרן'!$C$42</f>
        <v>-6.4865073828147531E-5</v>
      </c>
    </row>
    <row r="28" spans="2:51">
      <c r="B28" s="86" t="s">
        <v>1862</v>
      </c>
      <c r="C28" s="80" t="s">
        <v>1877</v>
      </c>
      <c r="D28" s="93" t="s">
        <v>1560</v>
      </c>
      <c r="E28" s="93" t="s">
        <v>172</v>
      </c>
      <c r="F28" s="107">
        <v>43396</v>
      </c>
      <c r="G28" s="87">
        <v>3609500</v>
      </c>
      <c r="H28" s="89">
        <v>-2.8586</v>
      </c>
      <c r="I28" s="87">
        <v>-103.18232</v>
      </c>
      <c r="J28" s="88">
        <f t="shared" si="0"/>
        <v>1.9931599294981211E-2</v>
      </c>
      <c r="K28" s="88">
        <f>I28/'סכום נכסי הקרן'!$C$42</f>
        <v>-2.9422326734961119E-5</v>
      </c>
    </row>
    <row r="29" spans="2:51">
      <c r="B29" s="86" t="s">
        <v>1862</v>
      </c>
      <c r="C29" s="80" t="s">
        <v>1878</v>
      </c>
      <c r="D29" s="93" t="s">
        <v>1560</v>
      </c>
      <c r="E29" s="93" t="s">
        <v>172</v>
      </c>
      <c r="F29" s="107">
        <v>43446</v>
      </c>
      <c r="G29" s="87">
        <v>3541860</v>
      </c>
      <c r="H29" s="89">
        <v>-5.5500000000000001E-2</v>
      </c>
      <c r="I29" s="87">
        <v>-1.96461</v>
      </c>
      <c r="J29" s="88">
        <f t="shared" si="0"/>
        <v>3.7950124876929534E-4</v>
      </c>
      <c r="K29" s="88">
        <f>I29/'סכום נכסי הקרן'!$C$42</f>
        <v>-5.6020641255955433E-7</v>
      </c>
    </row>
    <row r="30" spans="2:51">
      <c r="B30" s="86" t="s">
        <v>1862</v>
      </c>
      <c r="C30" s="80" t="s">
        <v>1879</v>
      </c>
      <c r="D30" s="93" t="s">
        <v>1560</v>
      </c>
      <c r="E30" s="93" t="s">
        <v>172</v>
      </c>
      <c r="F30" s="107">
        <v>43460</v>
      </c>
      <c r="G30" s="87">
        <v>1128180</v>
      </c>
      <c r="H30" s="89">
        <v>0.57479999999999998</v>
      </c>
      <c r="I30" s="87">
        <v>6.48482</v>
      </c>
      <c r="J30" s="88">
        <f t="shared" si="0"/>
        <v>-1.2526645431124252E-3</v>
      </c>
      <c r="K30" s="88">
        <f>I30/'סכום נכסי הקרן'!$C$42</f>
        <v>1.8491393957551115E-6</v>
      </c>
    </row>
    <row r="31" spans="2:51">
      <c r="B31" s="86" t="s">
        <v>1862</v>
      </c>
      <c r="C31" s="80" t="s">
        <v>1880</v>
      </c>
      <c r="D31" s="93" t="s">
        <v>1560</v>
      </c>
      <c r="E31" s="93" t="s">
        <v>172</v>
      </c>
      <c r="F31" s="107">
        <v>43460</v>
      </c>
      <c r="G31" s="87">
        <v>1125510</v>
      </c>
      <c r="H31" s="89">
        <v>0.5333</v>
      </c>
      <c r="I31" s="87">
        <v>6.0024300000000004</v>
      </c>
      <c r="J31" s="88">
        <f t="shared" si="0"/>
        <v>-1.1594818720510847E-3</v>
      </c>
      <c r="K31" s="88">
        <f>I31/'סכום נכסי הקרן'!$C$42</f>
        <v>1.7115864099947807E-6</v>
      </c>
    </row>
    <row r="32" spans="2:51">
      <c r="B32" s="83"/>
      <c r="C32" s="80"/>
      <c r="D32" s="80"/>
      <c r="E32" s="80"/>
      <c r="F32" s="80"/>
      <c r="G32" s="87"/>
      <c r="H32" s="89"/>
      <c r="I32" s="80"/>
      <c r="J32" s="88"/>
      <c r="K32" s="80"/>
    </row>
    <row r="33" spans="2:11">
      <c r="B33" s="99" t="s">
        <v>237</v>
      </c>
      <c r="C33" s="82"/>
      <c r="D33" s="82"/>
      <c r="E33" s="82"/>
      <c r="F33" s="82"/>
      <c r="G33" s="90"/>
      <c r="H33" s="92"/>
      <c r="I33" s="90">
        <v>666.38129000000004</v>
      </c>
      <c r="J33" s="91">
        <f t="shared" ref="J33:J54" si="1">I33/$I$11</f>
        <v>-0.12872403770289978</v>
      </c>
      <c r="K33" s="91">
        <f>I33/'סכום נכסי הקרן'!$C$42</f>
        <v>1.9001790272252919E-4</v>
      </c>
    </row>
    <row r="34" spans="2:11">
      <c r="B34" s="86" t="s">
        <v>1881</v>
      </c>
      <c r="C34" s="80" t="s">
        <v>1882</v>
      </c>
      <c r="D34" s="93" t="s">
        <v>1560</v>
      </c>
      <c r="E34" s="93" t="s">
        <v>172</v>
      </c>
      <c r="F34" s="107">
        <v>43389</v>
      </c>
      <c r="G34" s="87">
        <v>1038956.49</v>
      </c>
      <c r="H34" s="89">
        <v>1.2743</v>
      </c>
      <c r="I34" s="87">
        <v>13.23977</v>
      </c>
      <c r="J34" s="88">
        <f t="shared" si="1"/>
        <v>-2.5575097594017406E-3</v>
      </c>
      <c r="K34" s="88">
        <f>I34/'סכום נכסי הקרן'!$C$42</f>
        <v>3.7753060682851105E-6</v>
      </c>
    </row>
    <row r="35" spans="2:11">
      <c r="B35" s="86" t="s">
        <v>1881</v>
      </c>
      <c r="C35" s="80" t="s">
        <v>1883</v>
      </c>
      <c r="D35" s="93" t="s">
        <v>1560</v>
      </c>
      <c r="E35" s="93" t="s">
        <v>174</v>
      </c>
      <c r="F35" s="107">
        <v>43402</v>
      </c>
      <c r="G35" s="87">
        <v>2483133.96</v>
      </c>
      <c r="H35" s="89">
        <v>0.38929999999999998</v>
      </c>
      <c r="I35" s="87">
        <v>9.6677199999999992</v>
      </c>
      <c r="J35" s="88">
        <f t="shared" si="1"/>
        <v>-1.8675013426338518E-3</v>
      </c>
      <c r="K35" s="88">
        <f>I35/'סכום נכסי הקרן'!$C$42</f>
        <v>2.7567398816204003E-6</v>
      </c>
    </row>
    <row r="36" spans="2:11">
      <c r="B36" s="86" t="s">
        <v>1881</v>
      </c>
      <c r="C36" s="80" t="s">
        <v>1884</v>
      </c>
      <c r="D36" s="93" t="s">
        <v>1560</v>
      </c>
      <c r="E36" s="93" t="s">
        <v>175</v>
      </c>
      <c r="F36" s="107">
        <v>43307</v>
      </c>
      <c r="G36" s="87">
        <v>6440413.2800000003</v>
      </c>
      <c r="H36" s="89">
        <v>3.6898</v>
      </c>
      <c r="I36" s="87">
        <v>237.63619</v>
      </c>
      <c r="J36" s="88">
        <f t="shared" si="1"/>
        <v>-4.590388466809063E-2</v>
      </c>
      <c r="K36" s="88">
        <f>I36/'סכום נכסי הקרן'!$C$42</f>
        <v>6.7761702065153209E-5</v>
      </c>
    </row>
    <row r="37" spans="2:11">
      <c r="B37" s="86" t="s">
        <v>1881</v>
      </c>
      <c r="C37" s="80" t="s">
        <v>1885</v>
      </c>
      <c r="D37" s="93" t="s">
        <v>1560</v>
      </c>
      <c r="E37" s="93" t="s">
        <v>172</v>
      </c>
      <c r="F37" s="107">
        <v>43409</v>
      </c>
      <c r="G37" s="87">
        <v>1456497</v>
      </c>
      <c r="H37" s="89">
        <v>2.3599000000000001</v>
      </c>
      <c r="I37" s="87">
        <v>34.371610000000004</v>
      </c>
      <c r="J37" s="88">
        <f t="shared" si="1"/>
        <v>-6.6395207787862225E-3</v>
      </c>
      <c r="K37" s="88">
        <f>I37/'סכום נכסי הקרן'!$C$42</f>
        <v>9.8010273448654482E-6</v>
      </c>
    </row>
    <row r="38" spans="2:11">
      <c r="B38" s="86" t="s">
        <v>1881</v>
      </c>
      <c r="C38" s="80" t="s">
        <v>1886</v>
      </c>
      <c r="D38" s="93" t="s">
        <v>1560</v>
      </c>
      <c r="E38" s="93" t="s">
        <v>172</v>
      </c>
      <c r="F38" s="107">
        <v>43375</v>
      </c>
      <c r="G38" s="87">
        <v>939868.08</v>
      </c>
      <c r="H38" s="89">
        <v>6.0614999999999997</v>
      </c>
      <c r="I38" s="87">
        <v>56.969980000000007</v>
      </c>
      <c r="J38" s="88">
        <f t="shared" si="1"/>
        <v>-1.100481955826438E-2</v>
      </c>
      <c r="K38" s="88">
        <f>I38/'סכום נכסי הקרן'!$C$42</f>
        <v>1.6244928061747402E-5</v>
      </c>
    </row>
    <row r="39" spans="2:11">
      <c r="B39" s="86" t="s">
        <v>1881</v>
      </c>
      <c r="C39" s="80" t="s">
        <v>1887</v>
      </c>
      <c r="D39" s="93" t="s">
        <v>1560</v>
      </c>
      <c r="E39" s="93" t="s">
        <v>175</v>
      </c>
      <c r="F39" s="107">
        <v>43360</v>
      </c>
      <c r="G39" s="87">
        <v>83964.94</v>
      </c>
      <c r="H39" s="89">
        <v>2.8001</v>
      </c>
      <c r="I39" s="87">
        <v>2.3510800000000001</v>
      </c>
      <c r="J39" s="88">
        <f t="shared" si="1"/>
        <v>-4.5415517377826384E-4</v>
      </c>
      <c r="K39" s="88">
        <f>I39/'סכום נכסי הקרן'!$C$42</f>
        <v>6.7040791426314496E-7</v>
      </c>
    </row>
    <row r="40" spans="2:11">
      <c r="B40" s="86" t="s">
        <v>1881</v>
      </c>
      <c r="C40" s="80" t="s">
        <v>1888</v>
      </c>
      <c r="D40" s="93" t="s">
        <v>1560</v>
      </c>
      <c r="E40" s="93" t="s">
        <v>175</v>
      </c>
      <c r="F40" s="107">
        <v>43409</v>
      </c>
      <c r="G40" s="87">
        <v>2628450.1</v>
      </c>
      <c r="H40" s="89">
        <v>1.8097000000000001</v>
      </c>
      <c r="I40" s="87">
        <v>47.567410000000002</v>
      </c>
      <c r="J40" s="88">
        <f t="shared" si="1"/>
        <v>-9.1885369084556568E-3</v>
      </c>
      <c r="K40" s="88">
        <f>I40/'סכום נכסי הקרן'!$C$42</f>
        <v>1.3563795415298443E-5</v>
      </c>
    </row>
    <row r="41" spans="2:11">
      <c r="B41" s="86" t="s">
        <v>1881</v>
      </c>
      <c r="C41" s="80" t="s">
        <v>1889</v>
      </c>
      <c r="D41" s="93" t="s">
        <v>1560</v>
      </c>
      <c r="E41" s="93" t="s">
        <v>172</v>
      </c>
      <c r="F41" s="107">
        <v>43417</v>
      </c>
      <c r="G41" s="87">
        <v>727532.98</v>
      </c>
      <c r="H41" s="89">
        <v>2.8279999999999998</v>
      </c>
      <c r="I41" s="87">
        <v>20.574660000000002</v>
      </c>
      <c r="J41" s="88">
        <f t="shared" si="1"/>
        <v>-3.9743812578596624E-3</v>
      </c>
      <c r="K41" s="88">
        <f>I41/'סכום נכסי הקרן'!$C$42</f>
        <v>5.8668420033658398E-6</v>
      </c>
    </row>
    <row r="42" spans="2:11">
      <c r="B42" s="86" t="s">
        <v>1881</v>
      </c>
      <c r="C42" s="80" t="s">
        <v>1890</v>
      </c>
      <c r="D42" s="93" t="s">
        <v>1560</v>
      </c>
      <c r="E42" s="93" t="s">
        <v>172</v>
      </c>
      <c r="F42" s="107">
        <v>43377</v>
      </c>
      <c r="G42" s="87">
        <v>37918.18</v>
      </c>
      <c r="H42" s="89">
        <v>-0.21790000000000001</v>
      </c>
      <c r="I42" s="87">
        <v>-8.2629999999999995E-2</v>
      </c>
      <c r="J42" s="88">
        <f t="shared" si="1"/>
        <v>1.5961533426892296E-5</v>
      </c>
      <c r="K42" s="88">
        <f>I42/'סכום נכסי הקרן'!$C$42</f>
        <v>-2.3561854958386641E-8</v>
      </c>
    </row>
    <row r="43" spans="2:11">
      <c r="B43" s="86" t="s">
        <v>1881</v>
      </c>
      <c r="C43" s="80" t="s">
        <v>1891</v>
      </c>
      <c r="D43" s="93" t="s">
        <v>1560</v>
      </c>
      <c r="E43" s="93" t="s">
        <v>172</v>
      </c>
      <c r="F43" s="107">
        <v>43383</v>
      </c>
      <c r="G43" s="87">
        <v>3035880</v>
      </c>
      <c r="H43" s="89">
        <v>-2.1598999999999999</v>
      </c>
      <c r="I43" s="87">
        <v>-65.572800000000001</v>
      </c>
      <c r="J43" s="88">
        <f t="shared" si="1"/>
        <v>1.2666615503992777E-2</v>
      </c>
      <c r="K43" s="88">
        <f>I43/'סכום נכסי הקרן'!$C$42</f>
        <v>-1.8698012862341712E-5</v>
      </c>
    </row>
    <row r="44" spans="2:11">
      <c r="B44" s="86" t="s">
        <v>1881</v>
      </c>
      <c r="C44" s="80" t="s">
        <v>1892</v>
      </c>
      <c r="D44" s="93" t="s">
        <v>1560</v>
      </c>
      <c r="E44" s="93" t="s">
        <v>174</v>
      </c>
      <c r="F44" s="107">
        <v>43306</v>
      </c>
      <c r="G44" s="87">
        <v>3424306.98</v>
      </c>
      <c r="H44" s="89">
        <v>3.2675000000000001</v>
      </c>
      <c r="I44" s="87">
        <v>111.89061</v>
      </c>
      <c r="J44" s="88">
        <f t="shared" si="1"/>
        <v>-2.1613768748279916E-2</v>
      </c>
      <c r="K44" s="88">
        <f>I44/'סכום נכסי הקרן'!$C$42</f>
        <v>3.190548619176335E-5</v>
      </c>
    </row>
    <row r="45" spans="2:11">
      <c r="B45" s="86" t="s">
        <v>1881</v>
      </c>
      <c r="C45" s="80" t="s">
        <v>1893</v>
      </c>
      <c r="D45" s="93" t="s">
        <v>1560</v>
      </c>
      <c r="E45" s="93" t="s">
        <v>174</v>
      </c>
      <c r="F45" s="107">
        <v>43319</v>
      </c>
      <c r="G45" s="87">
        <v>154136.5</v>
      </c>
      <c r="H45" s="89">
        <v>2.2122000000000002</v>
      </c>
      <c r="I45" s="87">
        <v>3.4098099999999998</v>
      </c>
      <c r="J45" s="88">
        <f t="shared" si="1"/>
        <v>-6.5866871952501049E-4</v>
      </c>
      <c r="K45" s="88">
        <f>I45/'סכום נכסי הקרן'!$C$42</f>
        <v>9.7230362647532801E-7</v>
      </c>
    </row>
    <row r="46" spans="2:11">
      <c r="B46" s="86" t="s">
        <v>1881</v>
      </c>
      <c r="C46" s="80" t="s">
        <v>1894</v>
      </c>
      <c r="D46" s="93" t="s">
        <v>1560</v>
      </c>
      <c r="E46" s="93" t="s">
        <v>172</v>
      </c>
      <c r="F46" s="107">
        <v>43342</v>
      </c>
      <c r="G46" s="87">
        <v>1923153.18</v>
      </c>
      <c r="H46" s="89">
        <v>-0.68830000000000002</v>
      </c>
      <c r="I46" s="87">
        <v>-13.23704</v>
      </c>
      <c r="J46" s="88">
        <f t="shared" si="1"/>
        <v>2.5569824087269804E-3</v>
      </c>
      <c r="K46" s="88">
        <f>I46/'סכום נכסי הקרן'!$C$42</f>
        <v>-3.7745276117434628E-6</v>
      </c>
    </row>
    <row r="47" spans="2:11">
      <c r="B47" s="86" t="s">
        <v>1881</v>
      </c>
      <c r="C47" s="80" t="s">
        <v>1895</v>
      </c>
      <c r="D47" s="93" t="s">
        <v>1560</v>
      </c>
      <c r="E47" s="93" t="s">
        <v>175</v>
      </c>
      <c r="F47" s="107">
        <v>43409</v>
      </c>
      <c r="G47" s="87">
        <v>8477366.0099999998</v>
      </c>
      <c r="H47" s="89">
        <v>1.8379000000000001</v>
      </c>
      <c r="I47" s="87">
        <v>155.80547000000001</v>
      </c>
      <c r="J47" s="88">
        <f t="shared" si="1"/>
        <v>-3.0096747155968353E-2</v>
      </c>
      <c r="K47" s="88">
        <f>I47/'סכום נכסי הקרן'!$C$42</f>
        <v>4.4427760932630538E-5</v>
      </c>
    </row>
    <row r="48" spans="2:11">
      <c r="B48" s="86" t="s">
        <v>1881</v>
      </c>
      <c r="C48" s="80" t="s">
        <v>1896</v>
      </c>
      <c r="D48" s="93" t="s">
        <v>1560</v>
      </c>
      <c r="E48" s="93" t="s">
        <v>174</v>
      </c>
      <c r="F48" s="107">
        <v>43417</v>
      </c>
      <c r="G48" s="87">
        <v>538189.38</v>
      </c>
      <c r="H48" s="89">
        <v>-0.9133</v>
      </c>
      <c r="I48" s="87">
        <v>-4.91526</v>
      </c>
      <c r="J48" s="88">
        <f t="shared" si="1"/>
        <v>9.4947460718705829E-4</v>
      </c>
      <c r="K48" s="88">
        <f>I48/'סכום נכסי הקרן'!$C$42</f>
        <v>-1.4015810626014707E-6</v>
      </c>
    </row>
    <row r="49" spans="2:11">
      <c r="B49" s="86" t="s">
        <v>1881</v>
      </c>
      <c r="C49" s="80" t="s">
        <v>1897</v>
      </c>
      <c r="D49" s="93" t="s">
        <v>1560</v>
      </c>
      <c r="E49" s="93" t="s">
        <v>174</v>
      </c>
      <c r="F49" s="107">
        <v>43348</v>
      </c>
      <c r="G49" s="87">
        <v>1346367.43</v>
      </c>
      <c r="H49" s="89">
        <v>2.1343000000000001</v>
      </c>
      <c r="I49" s="87">
        <v>28.735529999999997</v>
      </c>
      <c r="J49" s="88">
        <f t="shared" si="1"/>
        <v>-5.5508062765879983E-3</v>
      </c>
      <c r="K49" s="88">
        <f>I49/'סכום נכסי הקרן'!$C$42</f>
        <v>8.1939052403771998E-6</v>
      </c>
    </row>
    <row r="50" spans="2:11">
      <c r="B50" s="86" t="s">
        <v>1881</v>
      </c>
      <c r="C50" s="80" t="s">
        <v>1898</v>
      </c>
      <c r="D50" s="93" t="s">
        <v>1560</v>
      </c>
      <c r="E50" s="93" t="s">
        <v>172</v>
      </c>
      <c r="F50" s="107">
        <v>43412</v>
      </c>
      <c r="G50" s="87">
        <v>310385.56</v>
      </c>
      <c r="H50" s="89">
        <v>0.13020000000000001</v>
      </c>
      <c r="I50" s="87">
        <v>0.40400000000000003</v>
      </c>
      <c r="J50" s="88">
        <f t="shared" si="1"/>
        <v>-7.8040173114661595E-5</v>
      </c>
      <c r="K50" s="88">
        <f>I50/'סכום נכסי הקרן'!$C$42</f>
        <v>1.1520016220728796E-7</v>
      </c>
    </row>
    <row r="51" spans="2:11">
      <c r="B51" s="86" t="s">
        <v>1881</v>
      </c>
      <c r="C51" s="80" t="s">
        <v>1899</v>
      </c>
      <c r="D51" s="93" t="s">
        <v>1560</v>
      </c>
      <c r="E51" s="93" t="s">
        <v>174</v>
      </c>
      <c r="F51" s="107">
        <v>43410</v>
      </c>
      <c r="G51" s="87">
        <v>1804131.66</v>
      </c>
      <c r="H51" s="89">
        <v>0.38979999999999998</v>
      </c>
      <c r="I51" s="87">
        <v>7.0321800000000003</v>
      </c>
      <c r="J51" s="88">
        <f t="shared" si="1"/>
        <v>-1.3583973875580717E-3</v>
      </c>
      <c r="K51" s="88">
        <f>I51/'סכום נכסי הקרן'!$C$42</f>
        <v>2.0052185066110054E-6</v>
      </c>
    </row>
    <row r="52" spans="2:11">
      <c r="B52" s="86" t="s">
        <v>1881</v>
      </c>
      <c r="C52" s="80" t="s">
        <v>1900</v>
      </c>
      <c r="D52" s="93" t="s">
        <v>1560</v>
      </c>
      <c r="E52" s="93" t="s">
        <v>174</v>
      </c>
      <c r="F52" s="107">
        <v>43370</v>
      </c>
      <c r="G52" s="87">
        <v>1244111.1200000001</v>
      </c>
      <c r="H52" s="89">
        <v>2.8784999999999998</v>
      </c>
      <c r="I52" s="87">
        <v>35.81165</v>
      </c>
      <c r="J52" s="88">
        <f t="shared" si="1"/>
        <v>-6.9176914988160173E-3</v>
      </c>
      <c r="K52" s="88">
        <f>I52/'סכום נכסי הקרן'!$C$42</f>
        <v>1.0211653190372831E-5</v>
      </c>
    </row>
    <row r="53" spans="2:11">
      <c r="B53" s="86" t="s">
        <v>1881</v>
      </c>
      <c r="C53" s="80" t="s">
        <v>1901</v>
      </c>
      <c r="D53" s="93" t="s">
        <v>1560</v>
      </c>
      <c r="E53" s="93" t="s">
        <v>174</v>
      </c>
      <c r="F53" s="107">
        <v>43431</v>
      </c>
      <c r="G53" s="87">
        <v>1615379</v>
      </c>
      <c r="H53" s="89">
        <v>-0.71240000000000003</v>
      </c>
      <c r="I53" s="87">
        <v>-11.508599999999999</v>
      </c>
      <c r="J53" s="88">
        <f t="shared" si="1"/>
        <v>2.2231018225430553E-3</v>
      </c>
      <c r="K53" s="88">
        <f>I53/'סכום נכסי הקרן'!$C$42</f>
        <v>-3.2816648187593912E-6</v>
      </c>
    </row>
    <row r="54" spans="2:11">
      <c r="B54" s="86" t="s">
        <v>1881</v>
      </c>
      <c r="C54" s="80" t="s">
        <v>1902</v>
      </c>
      <c r="D54" s="93" t="s">
        <v>1560</v>
      </c>
      <c r="E54" s="93" t="s">
        <v>172</v>
      </c>
      <c r="F54" s="107">
        <v>43447</v>
      </c>
      <c r="G54" s="87">
        <v>178860.5</v>
      </c>
      <c r="H54" s="89">
        <v>-2.1078000000000001</v>
      </c>
      <c r="I54" s="87">
        <v>-3.7700500000000003</v>
      </c>
      <c r="J54" s="88">
        <f t="shared" si="1"/>
        <v>7.2825582834388602E-4</v>
      </c>
      <c r="K54" s="88">
        <f>I54/'סכום נכסי הקרן'!$C$42</f>
        <v>-1.0750256721029355E-6</v>
      </c>
    </row>
    <row r="55" spans="2:11">
      <c r="C55" s="1"/>
      <c r="D55" s="1"/>
    </row>
    <row r="56" spans="2:11">
      <c r="C56" s="1"/>
      <c r="D56" s="1"/>
    </row>
    <row r="57" spans="2:11">
      <c r="C57" s="1"/>
      <c r="D57" s="1"/>
    </row>
    <row r="58" spans="2:11">
      <c r="B58" s="95" t="s">
        <v>262</v>
      </c>
      <c r="C58" s="1"/>
      <c r="D58" s="1"/>
    </row>
    <row r="59" spans="2:11">
      <c r="B59" s="95" t="s">
        <v>123</v>
      </c>
      <c r="C59" s="1"/>
      <c r="D59" s="1"/>
    </row>
    <row r="60" spans="2:11">
      <c r="B60" s="95" t="s">
        <v>245</v>
      </c>
      <c r="C60" s="1"/>
      <c r="D60" s="1"/>
    </row>
    <row r="61" spans="2:11">
      <c r="B61" s="95" t="s">
        <v>253</v>
      </c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>
      <selection activeCell="O32" sqref="O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188</v>
      </c>
      <c r="C1" s="78" t="s" vm="1">
        <v>263</v>
      </c>
    </row>
    <row r="2" spans="2:78">
      <c r="B2" s="57" t="s">
        <v>187</v>
      </c>
      <c r="C2" s="78" t="s">
        <v>264</v>
      </c>
    </row>
    <row r="3" spans="2:78">
      <c r="B3" s="57" t="s">
        <v>189</v>
      </c>
      <c r="C3" s="78" t="s">
        <v>265</v>
      </c>
    </row>
    <row r="4" spans="2:78">
      <c r="B4" s="57" t="s">
        <v>190</v>
      </c>
      <c r="C4" s="78">
        <v>2207</v>
      </c>
    </row>
    <row r="6" spans="2:78" ht="26.25" customHeight="1">
      <c r="B6" s="173" t="s">
        <v>219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78" ht="26.25" customHeight="1">
      <c r="B7" s="173" t="s">
        <v>111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5"/>
    </row>
    <row r="8" spans="2:78" s="3" customFormat="1" ht="47.25">
      <c r="B8" s="23" t="s">
        <v>127</v>
      </c>
      <c r="C8" s="31" t="s">
        <v>47</v>
      </c>
      <c r="D8" s="31" t="s">
        <v>54</v>
      </c>
      <c r="E8" s="31" t="s">
        <v>15</v>
      </c>
      <c r="F8" s="31" t="s">
        <v>70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247</v>
      </c>
      <c r="M8" s="31" t="s">
        <v>246</v>
      </c>
      <c r="N8" s="31" t="s">
        <v>121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254</v>
      </c>
      <c r="M9" s="17"/>
      <c r="N9" s="17" t="s">
        <v>250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262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123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245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253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152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Q171"/>
  <sheetViews>
    <sheetView rightToLeft="1" workbookViewId="0">
      <selection sqref="A1:Q1048576"/>
    </sheetView>
  </sheetViews>
  <sheetFormatPr defaultColWidth="9.140625" defaultRowHeight="18"/>
  <cols>
    <col min="1" max="1" width="6.2851562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6384" width="9.140625" style="1"/>
  </cols>
  <sheetData>
    <row r="1" spans="2:17">
      <c r="B1" s="57" t="s">
        <v>188</v>
      </c>
      <c r="C1" s="78" t="s" vm="1">
        <v>263</v>
      </c>
    </row>
    <row r="2" spans="2:17">
      <c r="B2" s="57" t="s">
        <v>187</v>
      </c>
      <c r="C2" s="78" t="s">
        <v>264</v>
      </c>
    </row>
    <row r="3" spans="2:17">
      <c r="B3" s="57" t="s">
        <v>189</v>
      </c>
      <c r="C3" s="78" t="s">
        <v>265</v>
      </c>
    </row>
    <row r="4" spans="2:17">
      <c r="B4" s="57" t="s">
        <v>190</v>
      </c>
      <c r="C4" s="78">
        <v>2207</v>
      </c>
    </row>
    <row r="6" spans="2:17" ht="26.25" customHeight="1">
      <c r="B6" s="173" t="s">
        <v>220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5"/>
    </row>
    <row r="7" spans="2:17" s="3" customFormat="1" ht="63">
      <c r="B7" s="23" t="s">
        <v>127</v>
      </c>
      <c r="C7" s="31" t="s">
        <v>232</v>
      </c>
      <c r="D7" s="31" t="s">
        <v>47</v>
      </c>
      <c r="E7" s="31" t="s">
        <v>128</v>
      </c>
      <c r="F7" s="31" t="s">
        <v>15</v>
      </c>
      <c r="G7" s="31" t="s">
        <v>113</v>
      </c>
      <c r="H7" s="31" t="s">
        <v>70</v>
      </c>
      <c r="I7" s="31" t="s">
        <v>18</v>
      </c>
      <c r="J7" s="31" t="s">
        <v>112</v>
      </c>
      <c r="K7" s="14" t="s">
        <v>35</v>
      </c>
      <c r="L7" s="71" t="s">
        <v>19</v>
      </c>
      <c r="M7" s="31" t="s">
        <v>247</v>
      </c>
      <c r="N7" s="31" t="s">
        <v>246</v>
      </c>
      <c r="O7" s="31" t="s">
        <v>121</v>
      </c>
      <c r="P7" s="31" t="s">
        <v>191</v>
      </c>
      <c r="Q7" s="32" t="s">
        <v>193</v>
      </c>
    </row>
    <row r="8" spans="2:1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254</v>
      </c>
      <c r="N8" s="17"/>
      <c r="O8" s="17" t="s">
        <v>250</v>
      </c>
      <c r="P8" s="33" t="s">
        <v>20</v>
      </c>
      <c r="Q8" s="18" t="s">
        <v>20</v>
      </c>
    </row>
    <row r="9" spans="2:1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124</v>
      </c>
    </row>
    <row r="10" spans="2:17" s="139" customFormat="1" ht="18" customHeight="1">
      <c r="B10" s="97" t="s">
        <v>41</v>
      </c>
      <c r="C10" s="98"/>
      <c r="D10" s="98"/>
      <c r="E10" s="98"/>
      <c r="F10" s="98"/>
      <c r="G10" s="98"/>
      <c r="H10" s="98"/>
      <c r="I10" s="100">
        <v>5.2291135713602959</v>
      </c>
      <c r="J10" s="98"/>
      <c r="K10" s="98"/>
      <c r="L10" s="101">
        <v>3.4792332691616579E-2</v>
      </c>
      <c r="M10" s="100"/>
      <c r="N10" s="102"/>
      <c r="O10" s="100">
        <f>O11+O157</f>
        <v>98592.947120000012</v>
      </c>
      <c r="P10" s="103">
        <f>O10/$O$10</f>
        <v>1</v>
      </c>
      <c r="Q10" s="103">
        <f>O10/'[5]סכום נכסי הקרן'!$C$42</f>
        <v>2.8114089661855638E-2</v>
      </c>
    </row>
    <row r="11" spans="2:17" s="134" customFormat="1" ht="21.75" customHeight="1">
      <c r="B11" s="81" t="s">
        <v>39</v>
      </c>
      <c r="C11" s="82"/>
      <c r="D11" s="82"/>
      <c r="E11" s="82"/>
      <c r="F11" s="82"/>
      <c r="G11" s="82"/>
      <c r="H11" s="82"/>
      <c r="I11" s="90">
        <v>5.3807625774855472</v>
      </c>
      <c r="J11" s="82"/>
      <c r="K11" s="82"/>
      <c r="L11" s="104">
        <v>3.2295001017122911E-2</v>
      </c>
      <c r="M11" s="90"/>
      <c r="N11" s="92"/>
      <c r="O11" s="90">
        <f>O12+O22+O153</f>
        <v>91184.900050000011</v>
      </c>
      <c r="P11" s="91">
        <f t="shared" ref="P11:P20" si="0">O11/$O$10</f>
        <v>0.92486230215855625</v>
      </c>
      <c r="Q11" s="91">
        <f>O11/'[5]סכום נכסי הקרן'!$C$42</f>
        <v>2.6001661687755872E-2</v>
      </c>
    </row>
    <row r="12" spans="2:17" s="134" customFormat="1">
      <c r="B12" s="99" t="s">
        <v>36</v>
      </c>
      <c r="C12" s="82"/>
      <c r="D12" s="82"/>
      <c r="E12" s="82"/>
      <c r="F12" s="82"/>
      <c r="G12" s="82"/>
      <c r="H12" s="82"/>
      <c r="I12" s="90">
        <v>7.9768922657945796</v>
      </c>
      <c r="J12" s="82"/>
      <c r="K12" s="82"/>
      <c r="L12" s="104">
        <v>3.232890286541059E-2</v>
      </c>
      <c r="M12" s="90"/>
      <c r="N12" s="92"/>
      <c r="O12" s="90">
        <f>SUM(O13:O20)</f>
        <v>19743.840699999997</v>
      </c>
      <c r="P12" s="91">
        <f t="shared" si="0"/>
        <v>0.20025611645394129</v>
      </c>
      <c r="Q12" s="91">
        <f>O12/'[5]סכום נכסי הקרן'!$C$42</f>
        <v>5.6300184133211096E-3</v>
      </c>
    </row>
    <row r="13" spans="2:17" s="134" customFormat="1">
      <c r="B13" s="157" t="s">
        <v>2118</v>
      </c>
      <c r="C13" s="93" t="s">
        <v>1957</v>
      </c>
      <c r="D13" s="80">
        <v>5212</v>
      </c>
      <c r="E13" s="80"/>
      <c r="F13" s="80" t="s">
        <v>1534</v>
      </c>
      <c r="G13" s="107">
        <v>42643</v>
      </c>
      <c r="H13" s="80"/>
      <c r="I13" s="87">
        <v>8.35</v>
      </c>
      <c r="J13" s="93" t="s">
        <v>173</v>
      </c>
      <c r="K13" s="94">
        <v>3.4499999999999996E-2</v>
      </c>
      <c r="L13" s="94">
        <v>3.4499999999999996E-2</v>
      </c>
      <c r="M13" s="87">
        <v>3035803.63</v>
      </c>
      <c r="N13" s="89">
        <v>98.35</v>
      </c>
      <c r="O13" s="87">
        <v>2985.7128700000003</v>
      </c>
      <c r="P13" s="88">
        <f t="shared" si="0"/>
        <v>3.0283229756445079E-2</v>
      </c>
      <c r="Q13" s="88">
        <f>O13/'[5]סכום נכסי הקרן'!$C$42</f>
        <v>8.5138543662327158E-4</v>
      </c>
    </row>
    <row r="14" spans="2:17" s="134" customFormat="1">
      <c r="B14" s="157" t="s">
        <v>2118</v>
      </c>
      <c r="C14" s="93" t="s">
        <v>1957</v>
      </c>
      <c r="D14" s="80">
        <v>5211</v>
      </c>
      <c r="E14" s="80"/>
      <c r="F14" s="80" t="s">
        <v>1534</v>
      </c>
      <c r="G14" s="107">
        <v>42643</v>
      </c>
      <c r="H14" s="80"/>
      <c r="I14" s="87">
        <v>5.89</v>
      </c>
      <c r="J14" s="93" t="s">
        <v>173</v>
      </c>
      <c r="K14" s="94">
        <v>3.5299999999999998E-2</v>
      </c>
      <c r="L14" s="94">
        <v>3.5299999999999998E-2</v>
      </c>
      <c r="M14" s="87">
        <v>3059505.43</v>
      </c>
      <c r="N14" s="89">
        <v>101.96</v>
      </c>
      <c r="O14" s="87">
        <v>3119.4717400000004</v>
      </c>
      <c r="P14" s="88">
        <f t="shared" si="0"/>
        <v>3.1639907631559196E-2</v>
      </c>
      <c r="Q14" s="88">
        <f>O14/'[5]סכום נכסי הקרן'!$C$42</f>
        <v>8.8952720004648565E-4</v>
      </c>
    </row>
    <row r="15" spans="2:17" s="134" customFormat="1">
      <c r="B15" s="157" t="s">
        <v>2118</v>
      </c>
      <c r="C15" s="93" t="s">
        <v>1957</v>
      </c>
      <c r="D15" s="80">
        <v>5025</v>
      </c>
      <c r="E15" s="80"/>
      <c r="F15" s="80" t="s">
        <v>1534</v>
      </c>
      <c r="G15" s="107">
        <v>42551</v>
      </c>
      <c r="H15" s="80"/>
      <c r="I15" s="87">
        <v>9.2199999999999989</v>
      </c>
      <c r="J15" s="93" t="s">
        <v>173</v>
      </c>
      <c r="K15" s="94">
        <v>3.7299999999999993E-2</v>
      </c>
      <c r="L15" s="94">
        <v>3.7299999999999993E-2</v>
      </c>
      <c r="M15" s="87">
        <v>2855221.79</v>
      </c>
      <c r="N15" s="89">
        <v>96.76</v>
      </c>
      <c r="O15" s="87">
        <f>2762.7126-0.07162</f>
        <v>2762.6409799999997</v>
      </c>
      <c r="P15" s="88">
        <f t="shared" si="0"/>
        <v>2.8020675521926719E-2</v>
      </c>
      <c r="Q15" s="88">
        <f>O15/'[5]סכום נכסי הקרן'!$C$42</f>
        <v>7.8777578400921128E-4</v>
      </c>
    </row>
    <row r="16" spans="2:17" s="134" customFormat="1">
      <c r="B16" s="157" t="s">
        <v>2118</v>
      </c>
      <c r="C16" s="93" t="s">
        <v>1957</v>
      </c>
      <c r="D16" s="80">
        <v>5024</v>
      </c>
      <c r="E16" s="80"/>
      <c r="F16" s="80" t="s">
        <v>1534</v>
      </c>
      <c r="G16" s="107">
        <v>42551</v>
      </c>
      <c r="H16" s="80"/>
      <c r="I16" s="87">
        <v>7.0000000000000009</v>
      </c>
      <c r="J16" s="93" t="s">
        <v>173</v>
      </c>
      <c r="K16" s="94">
        <v>3.8900000000000004E-2</v>
      </c>
      <c r="L16" s="94">
        <v>3.8900000000000004E-2</v>
      </c>
      <c r="M16" s="87">
        <v>2315243.9</v>
      </c>
      <c r="N16" s="89">
        <v>103.46</v>
      </c>
      <c r="O16" s="87">
        <v>2395.3513399999997</v>
      </c>
      <c r="P16" s="88">
        <f t="shared" si="0"/>
        <v>2.4295361990595087E-2</v>
      </c>
      <c r="Q16" s="88">
        <f>O16/'[5]סכום נכסי הקרן'!$C$42</f>
        <v>6.8304198537082975E-4</v>
      </c>
    </row>
    <row r="17" spans="2:17" s="134" customFormat="1">
      <c r="B17" s="157" t="s">
        <v>2118</v>
      </c>
      <c r="C17" s="93" t="s">
        <v>1957</v>
      </c>
      <c r="D17" s="80">
        <v>5023</v>
      </c>
      <c r="E17" s="80"/>
      <c r="F17" s="80" t="s">
        <v>1534</v>
      </c>
      <c r="G17" s="107">
        <v>42551</v>
      </c>
      <c r="H17" s="80"/>
      <c r="I17" s="87">
        <v>9.56</v>
      </c>
      <c r="J17" s="93" t="s">
        <v>173</v>
      </c>
      <c r="K17" s="94">
        <v>3.15E-2</v>
      </c>
      <c r="L17" s="94">
        <v>3.15E-2</v>
      </c>
      <c r="M17" s="87">
        <v>2560882.5499999998</v>
      </c>
      <c r="N17" s="89">
        <v>97.63</v>
      </c>
      <c r="O17" s="87">
        <f>2500.18851-0.07881</f>
        <v>2500.1097</v>
      </c>
      <c r="P17" s="88">
        <f t="shared" si="0"/>
        <v>2.5357896006060678E-2</v>
      </c>
      <c r="Q17" s="88">
        <f>O17/'[5]סכום נכסי הקרן'!$C$42</f>
        <v>7.1291416195040094E-4</v>
      </c>
    </row>
    <row r="18" spans="2:17" s="134" customFormat="1">
      <c r="B18" s="157" t="s">
        <v>2118</v>
      </c>
      <c r="C18" s="93" t="s">
        <v>1957</v>
      </c>
      <c r="D18" s="80">
        <v>5210</v>
      </c>
      <c r="E18" s="80"/>
      <c r="F18" s="80" t="s">
        <v>1534</v>
      </c>
      <c r="G18" s="107">
        <v>42643</v>
      </c>
      <c r="H18" s="80"/>
      <c r="I18" s="87">
        <v>8.82</v>
      </c>
      <c r="J18" s="93" t="s">
        <v>173</v>
      </c>
      <c r="K18" s="94">
        <v>2.3899999999999991E-2</v>
      </c>
      <c r="L18" s="94">
        <v>2.3899999999999991E-2</v>
      </c>
      <c r="M18" s="87">
        <v>2214662.02</v>
      </c>
      <c r="N18" s="89">
        <v>103.7</v>
      </c>
      <c r="O18" s="87">
        <v>2296.60356</v>
      </c>
      <c r="P18" s="88">
        <f t="shared" si="0"/>
        <v>2.3293791565077618E-2</v>
      </c>
      <c r="Q18" s="88">
        <f>O18/'[5]סכום נכסי הקרן'!$C$42</f>
        <v>6.548837446251688E-4</v>
      </c>
    </row>
    <row r="19" spans="2:17" s="134" customFormat="1">
      <c r="B19" s="157" t="s">
        <v>2118</v>
      </c>
      <c r="C19" s="93" t="s">
        <v>1957</v>
      </c>
      <c r="D19" s="80">
        <v>5022</v>
      </c>
      <c r="E19" s="80"/>
      <c r="F19" s="80" t="s">
        <v>1534</v>
      </c>
      <c r="G19" s="107">
        <v>42551</v>
      </c>
      <c r="H19" s="80"/>
      <c r="I19" s="87">
        <v>8.15</v>
      </c>
      <c r="J19" s="93" t="s">
        <v>173</v>
      </c>
      <c r="K19" s="94">
        <v>2.7600000000000003E-2</v>
      </c>
      <c r="L19" s="94">
        <v>2.7600000000000003E-2</v>
      </c>
      <c r="M19" s="87">
        <v>1899037.78</v>
      </c>
      <c r="N19" s="89">
        <v>100.78</v>
      </c>
      <c r="O19" s="87">
        <f>1913.84976-0.07884</f>
        <v>1913.7709200000002</v>
      </c>
      <c r="P19" s="88">
        <f t="shared" si="0"/>
        <v>1.9410829840299838E-2</v>
      </c>
      <c r="Q19" s="88">
        <f>O19/'[5]סכום נכסי הקרן'!$C$42</f>
        <v>5.4571781054121263E-4</v>
      </c>
    </row>
    <row r="20" spans="2:17" s="134" customFormat="1">
      <c r="B20" s="157" t="s">
        <v>2118</v>
      </c>
      <c r="C20" s="93" t="s">
        <v>1957</v>
      </c>
      <c r="D20" s="80">
        <v>5209</v>
      </c>
      <c r="E20" s="80"/>
      <c r="F20" s="80" t="s">
        <v>1534</v>
      </c>
      <c r="G20" s="107">
        <v>42643</v>
      </c>
      <c r="H20" s="80"/>
      <c r="I20" s="87">
        <v>6.89</v>
      </c>
      <c r="J20" s="93" t="s">
        <v>173</v>
      </c>
      <c r="K20" s="94">
        <v>2.4E-2</v>
      </c>
      <c r="L20" s="94">
        <v>2.4E-2</v>
      </c>
      <c r="M20" s="87">
        <v>1729197.1</v>
      </c>
      <c r="N20" s="89">
        <v>102.37</v>
      </c>
      <c r="O20" s="87">
        <v>1770.1795900000002</v>
      </c>
      <c r="P20" s="88">
        <f t="shared" si="0"/>
        <v>1.7954424141977104E-2</v>
      </c>
      <c r="Q20" s="88">
        <f>O20/'[5]סכום נכסי הקרן'!$C$42</f>
        <v>5.0477229015452975E-4</v>
      </c>
    </row>
    <row r="21" spans="2:17" s="134" customFormat="1">
      <c r="B21" s="83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7"/>
      <c r="N21" s="89"/>
      <c r="O21" s="80"/>
      <c r="P21" s="88"/>
      <c r="Q21" s="80"/>
    </row>
    <row r="22" spans="2:17" s="134" customFormat="1">
      <c r="B22" s="99" t="s">
        <v>38</v>
      </c>
      <c r="C22" s="82"/>
      <c r="D22" s="82"/>
      <c r="E22" s="82"/>
      <c r="F22" s="82"/>
      <c r="G22" s="82"/>
      <c r="H22" s="82"/>
      <c r="I22" s="90">
        <v>4.6955992136247815</v>
      </c>
      <c r="J22" s="82"/>
      <c r="K22" s="82"/>
      <c r="L22" s="104">
        <v>3.2375423788817373E-2</v>
      </c>
      <c r="M22" s="90"/>
      <c r="N22" s="92"/>
      <c r="O22" s="90">
        <f>SUM(O23:O151)</f>
        <v>70901.924330000009</v>
      </c>
      <c r="P22" s="91">
        <f t="shared" ref="P22:P89" si="1">O22/$O$10</f>
        <v>0.71913789374511194</v>
      </c>
      <c r="Q22" s="91">
        <f>O22/'[5]סכום נכסי הקרן'!$C$42</f>
        <v>2.0217907223988089E-2</v>
      </c>
    </row>
    <row r="23" spans="2:17" s="134" customFormat="1">
      <c r="B23" s="157" t="s">
        <v>2119</v>
      </c>
      <c r="C23" s="93" t="s">
        <v>1949</v>
      </c>
      <c r="D23" s="80" t="s">
        <v>1950</v>
      </c>
      <c r="E23" s="80"/>
      <c r="F23" s="80" t="s">
        <v>328</v>
      </c>
      <c r="G23" s="107">
        <v>42368</v>
      </c>
      <c r="H23" s="80" t="s">
        <v>343</v>
      </c>
      <c r="I23" s="87">
        <v>9.51</v>
      </c>
      <c r="J23" s="93" t="s">
        <v>173</v>
      </c>
      <c r="K23" s="94">
        <v>3.1699999999999999E-2</v>
      </c>
      <c r="L23" s="94">
        <v>2.5399999999999999E-2</v>
      </c>
      <c r="M23" s="87">
        <v>183417.96</v>
      </c>
      <c r="N23" s="89">
        <v>107.64</v>
      </c>
      <c r="O23" s="87">
        <v>197.43110000000001</v>
      </c>
      <c r="P23" s="88">
        <f t="shared" si="1"/>
        <v>2.0024870517330365E-3</v>
      </c>
      <c r="Q23" s="88">
        <f>O23/'[5]סכום נכסי הקרן'!$C$42</f>
        <v>5.6298100519127542E-5</v>
      </c>
    </row>
    <row r="24" spans="2:17" s="134" customFormat="1">
      <c r="B24" s="157" t="s">
        <v>2119</v>
      </c>
      <c r="C24" s="93" t="s">
        <v>1949</v>
      </c>
      <c r="D24" s="80" t="s">
        <v>1951</v>
      </c>
      <c r="E24" s="80"/>
      <c r="F24" s="80" t="s">
        <v>328</v>
      </c>
      <c r="G24" s="107">
        <v>42388</v>
      </c>
      <c r="H24" s="80" t="s">
        <v>343</v>
      </c>
      <c r="I24" s="87">
        <v>9.4899999999999984</v>
      </c>
      <c r="J24" s="93" t="s">
        <v>173</v>
      </c>
      <c r="K24" s="94">
        <v>3.1899999999999998E-2</v>
      </c>
      <c r="L24" s="94">
        <v>2.5399999999999995E-2</v>
      </c>
      <c r="M24" s="87">
        <v>256785.13</v>
      </c>
      <c r="N24" s="89">
        <v>107.91</v>
      </c>
      <c r="O24" s="87">
        <v>277.09683000000001</v>
      </c>
      <c r="P24" s="88">
        <f t="shared" si="1"/>
        <v>2.8105137141578528E-3</v>
      </c>
      <c r="Q24" s="88">
        <f>O24/'[5]סכום נכסי הקרן'!$C$42</f>
        <v>7.9015034555708787E-5</v>
      </c>
    </row>
    <row r="25" spans="2:17" s="134" customFormat="1">
      <c r="B25" s="157" t="s">
        <v>2119</v>
      </c>
      <c r="C25" s="93" t="s">
        <v>1949</v>
      </c>
      <c r="D25" s="80" t="s">
        <v>1952</v>
      </c>
      <c r="E25" s="80"/>
      <c r="F25" s="80" t="s">
        <v>328</v>
      </c>
      <c r="G25" s="107">
        <v>42509</v>
      </c>
      <c r="H25" s="80" t="s">
        <v>343</v>
      </c>
      <c r="I25" s="87">
        <v>9.58</v>
      </c>
      <c r="J25" s="93" t="s">
        <v>173</v>
      </c>
      <c r="K25" s="94">
        <v>2.7400000000000001E-2</v>
      </c>
      <c r="L25" s="94">
        <v>2.75E-2</v>
      </c>
      <c r="M25" s="87">
        <v>256785.13</v>
      </c>
      <c r="N25" s="89">
        <v>102.12</v>
      </c>
      <c r="O25" s="87">
        <v>262.22899000000001</v>
      </c>
      <c r="P25" s="88">
        <f t="shared" si="1"/>
        <v>2.6597134750504453E-3</v>
      </c>
      <c r="Q25" s="88">
        <f>O25/'[5]סכום נכסי הקרן'!$C$42</f>
        <v>7.4775423112413854E-5</v>
      </c>
    </row>
    <row r="26" spans="2:17" s="134" customFormat="1">
      <c r="B26" s="157" t="s">
        <v>2119</v>
      </c>
      <c r="C26" s="93" t="s">
        <v>1949</v>
      </c>
      <c r="D26" s="80" t="s">
        <v>1953</v>
      </c>
      <c r="E26" s="80"/>
      <c r="F26" s="80" t="s">
        <v>328</v>
      </c>
      <c r="G26" s="107">
        <v>42723</v>
      </c>
      <c r="H26" s="80" t="s">
        <v>343</v>
      </c>
      <c r="I26" s="87">
        <v>9.370000000000001</v>
      </c>
      <c r="J26" s="93" t="s">
        <v>173</v>
      </c>
      <c r="K26" s="94">
        <v>3.15E-2</v>
      </c>
      <c r="L26" s="94">
        <v>3.1400000000000004E-2</v>
      </c>
      <c r="M26" s="87">
        <v>36683.58</v>
      </c>
      <c r="N26" s="89">
        <v>101.96</v>
      </c>
      <c r="O26" s="87">
        <v>37.40258</v>
      </c>
      <c r="P26" s="88">
        <f t="shared" si="1"/>
        <v>3.7936364712251027E-4</v>
      </c>
      <c r="Q26" s="88">
        <f>O26/'[5]סכום נכסי הקרן'!$C$42</f>
        <v>1.0665463589650816E-5</v>
      </c>
    </row>
    <row r="27" spans="2:17" s="134" customFormat="1">
      <c r="B27" s="157" t="s">
        <v>2119</v>
      </c>
      <c r="C27" s="93" t="s">
        <v>1949</v>
      </c>
      <c r="D27" s="80" t="s">
        <v>1954</v>
      </c>
      <c r="E27" s="80"/>
      <c r="F27" s="80" t="s">
        <v>328</v>
      </c>
      <c r="G27" s="107">
        <v>42918</v>
      </c>
      <c r="H27" s="80" t="s">
        <v>343</v>
      </c>
      <c r="I27" s="87">
        <v>9.23</v>
      </c>
      <c r="J27" s="93" t="s">
        <v>173</v>
      </c>
      <c r="K27" s="94">
        <v>3.1899999999999998E-2</v>
      </c>
      <c r="L27" s="94">
        <v>3.6899999999999995E-2</v>
      </c>
      <c r="M27" s="87">
        <v>183417.96</v>
      </c>
      <c r="N27" s="89">
        <v>96.72</v>
      </c>
      <c r="O27" s="87">
        <v>177.40185</v>
      </c>
      <c r="P27" s="88">
        <f t="shared" si="1"/>
        <v>1.7993361105645787E-3</v>
      </c>
      <c r="Q27" s="88">
        <f>O27/'[5]סכום נכסי הקרן'!$C$42</f>
        <v>5.0586696744227153E-5</v>
      </c>
    </row>
    <row r="28" spans="2:17" s="134" customFormat="1">
      <c r="B28" s="157" t="s">
        <v>2120</v>
      </c>
      <c r="C28" s="93" t="s">
        <v>1949</v>
      </c>
      <c r="D28" s="80" t="s">
        <v>1955</v>
      </c>
      <c r="E28" s="80"/>
      <c r="F28" s="80" t="s">
        <v>357</v>
      </c>
      <c r="G28" s="107">
        <v>42229</v>
      </c>
      <c r="H28" s="80" t="s">
        <v>171</v>
      </c>
      <c r="I28" s="87">
        <v>4.25</v>
      </c>
      <c r="J28" s="93" t="s">
        <v>172</v>
      </c>
      <c r="K28" s="94">
        <v>9.8519999999999996E-2</v>
      </c>
      <c r="L28" s="94">
        <v>4.2099999999999999E-2</v>
      </c>
      <c r="M28" s="87">
        <v>405874.48</v>
      </c>
      <c r="N28" s="89">
        <v>125.18</v>
      </c>
      <c r="O28" s="87">
        <v>1904.2601200000001</v>
      </c>
      <c r="P28" s="88">
        <f t="shared" si="1"/>
        <v>1.9314364522264215E-2</v>
      </c>
      <c r="Q28" s="88">
        <f>O28/'[5]סכום נכסי הקרן'!$C$42</f>
        <v>5.4300577594069976E-4</v>
      </c>
    </row>
    <row r="29" spans="2:17" s="134" customFormat="1">
      <c r="B29" s="157" t="s">
        <v>2120</v>
      </c>
      <c r="C29" s="93" t="s">
        <v>1949</v>
      </c>
      <c r="D29" s="80" t="s">
        <v>1956</v>
      </c>
      <c r="E29" s="80"/>
      <c r="F29" s="80" t="s">
        <v>357</v>
      </c>
      <c r="G29" s="107">
        <v>41274</v>
      </c>
      <c r="H29" s="80" t="s">
        <v>171</v>
      </c>
      <c r="I29" s="87">
        <v>4.2700000000000005</v>
      </c>
      <c r="J29" s="93" t="s">
        <v>173</v>
      </c>
      <c r="K29" s="94">
        <v>3.8450999999999999E-2</v>
      </c>
      <c r="L29" s="94">
        <v>1.1700000000000002E-2</v>
      </c>
      <c r="M29" s="87">
        <v>132997.57999999999</v>
      </c>
      <c r="N29" s="89">
        <v>143.54</v>
      </c>
      <c r="O29" s="87">
        <v>190.90479999999999</v>
      </c>
      <c r="P29" s="88">
        <f t="shared" si="1"/>
        <v>1.9362926616611313E-3</v>
      </c>
      <c r="Q29" s="88">
        <f>O29/'[5]סכום נכסי הקרן'!$C$42</f>
        <v>5.4437105501534152E-5</v>
      </c>
    </row>
    <row r="30" spans="2:17" s="134" customFormat="1">
      <c r="B30" s="157" t="s">
        <v>2121</v>
      </c>
      <c r="C30" s="93" t="s">
        <v>1957</v>
      </c>
      <c r="D30" s="80" t="s">
        <v>1958</v>
      </c>
      <c r="E30" s="80"/>
      <c r="F30" s="80" t="s">
        <v>1959</v>
      </c>
      <c r="G30" s="107">
        <v>42723</v>
      </c>
      <c r="H30" s="80" t="s">
        <v>1946</v>
      </c>
      <c r="I30" s="87">
        <v>0.02</v>
      </c>
      <c r="J30" s="93" t="s">
        <v>173</v>
      </c>
      <c r="K30" s="94">
        <v>2.0119999999999999E-2</v>
      </c>
      <c r="L30" s="94">
        <v>1.7000000000000001E-2</v>
      </c>
      <c r="M30" s="87">
        <v>6869592</v>
      </c>
      <c r="N30" s="89">
        <v>101.08</v>
      </c>
      <c r="O30" s="87">
        <v>6943.7833499999997</v>
      </c>
      <c r="P30" s="88">
        <f t="shared" si="1"/>
        <v>7.0428804015246066E-2</v>
      </c>
      <c r="Q30" s="88">
        <f>O30/'[5]סכום נכסי הקרן'!$C$42</f>
        <v>1.9800417108618864E-3</v>
      </c>
    </row>
    <row r="31" spans="2:17" s="134" customFormat="1">
      <c r="B31" s="157" t="s">
        <v>2122</v>
      </c>
      <c r="C31" s="93" t="s">
        <v>1957</v>
      </c>
      <c r="D31" s="80" t="s">
        <v>1960</v>
      </c>
      <c r="E31" s="80"/>
      <c r="F31" s="80" t="s">
        <v>1959</v>
      </c>
      <c r="G31" s="107">
        <v>42201</v>
      </c>
      <c r="H31" s="80" t="s">
        <v>1946</v>
      </c>
      <c r="I31" s="87">
        <v>7.1599999999999993</v>
      </c>
      <c r="J31" s="93" t="s">
        <v>173</v>
      </c>
      <c r="K31" s="94">
        <v>4.2030000000000005E-2</v>
      </c>
      <c r="L31" s="94">
        <v>3.1399999999999997E-2</v>
      </c>
      <c r="M31" s="87">
        <v>77230.5</v>
      </c>
      <c r="N31" s="89">
        <v>109.48</v>
      </c>
      <c r="O31" s="87">
        <v>84.551960000000008</v>
      </c>
      <c r="P31" s="88">
        <f t="shared" si="1"/>
        <v>8.5758629262892047E-4</v>
      </c>
      <c r="Q31" s="88">
        <f>O31/'[5]סכום נכסי הקרן'!$C$42</f>
        <v>2.4110257923747835E-5</v>
      </c>
    </row>
    <row r="32" spans="2:17" s="134" customFormat="1">
      <c r="B32" s="157" t="s">
        <v>2122</v>
      </c>
      <c r="C32" s="93" t="s">
        <v>1949</v>
      </c>
      <c r="D32" s="80" t="s">
        <v>1961</v>
      </c>
      <c r="E32" s="80"/>
      <c r="F32" s="80" t="s">
        <v>1959</v>
      </c>
      <c r="G32" s="107">
        <v>40742</v>
      </c>
      <c r="H32" s="80" t="s">
        <v>1946</v>
      </c>
      <c r="I32" s="87">
        <v>5.3000000000000007</v>
      </c>
      <c r="J32" s="93" t="s">
        <v>173</v>
      </c>
      <c r="K32" s="94">
        <v>4.4999999999999998E-2</v>
      </c>
      <c r="L32" s="94">
        <v>1.21E-2</v>
      </c>
      <c r="M32" s="87">
        <v>981909.46</v>
      </c>
      <c r="N32" s="89">
        <v>123.62</v>
      </c>
      <c r="O32" s="87">
        <v>1213.83647</v>
      </c>
      <c r="P32" s="88">
        <f t="shared" si="1"/>
        <v>1.2311595357045249E-2</v>
      </c>
      <c r="Q32" s="88">
        <f>O32/'[5]סכום נכסי הקרן'!$C$42</f>
        <v>3.4612929574845571E-4</v>
      </c>
    </row>
    <row r="33" spans="2:17" s="134" customFormat="1">
      <c r="B33" s="86" t="s">
        <v>2123</v>
      </c>
      <c r="C33" s="93" t="s">
        <v>1949</v>
      </c>
      <c r="D33" s="80" t="s">
        <v>1962</v>
      </c>
      <c r="E33" s="80"/>
      <c r="F33" s="80" t="s">
        <v>460</v>
      </c>
      <c r="G33" s="107">
        <v>43276</v>
      </c>
      <c r="H33" s="80" t="s">
        <v>343</v>
      </c>
      <c r="I33" s="87">
        <v>10.610000000000001</v>
      </c>
      <c r="J33" s="93" t="s">
        <v>173</v>
      </c>
      <c r="K33" s="94">
        <v>3.56E-2</v>
      </c>
      <c r="L33" s="94">
        <v>4.8300000000000003E-2</v>
      </c>
      <c r="M33" s="87">
        <v>180891.58</v>
      </c>
      <c r="N33" s="89">
        <v>88.38</v>
      </c>
      <c r="O33" s="87">
        <v>159.87196</v>
      </c>
      <c r="P33" s="88">
        <f t="shared" si="1"/>
        <v>1.6215354614099904E-3</v>
      </c>
      <c r="Q33" s="88">
        <f>O33/'[5]סכום נכסי הקרן'!$C$42</f>
        <v>4.5587993351958926E-5</v>
      </c>
    </row>
    <row r="34" spans="2:17" s="134" customFormat="1">
      <c r="B34" s="86" t="s">
        <v>2123</v>
      </c>
      <c r="C34" s="93" t="s">
        <v>1949</v>
      </c>
      <c r="D34" s="80" t="s">
        <v>1963</v>
      </c>
      <c r="E34" s="80"/>
      <c r="F34" s="80" t="s">
        <v>460</v>
      </c>
      <c r="G34" s="107">
        <v>43222</v>
      </c>
      <c r="H34" s="80" t="s">
        <v>343</v>
      </c>
      <c r="I34" s="87">
        <v>10.61</v>
      </c>
      <c r="J34" s="93" t="s">
        <v>173</v>
      </c>
      <c r="K34" s="94">
        <v>3.5200000000000002E-2</v>
      </c>
      <c r="L34" s="94">
        <v>4.8300000000000003E-2</v>
      </c>
      <c r="M34" s="87">
        <v>865107.62</v>
      </c>
      <c r="N34" s="89">
        <v>88.76</v>
      </c>
      <c r="O34" s="87">
        <v>767.86950999999999</v>
      </c>
      <c r="P34" s="88">
        <f t="shared" si="1"/>
        <v>7.788280322581353E-3</v>
      </c>
      <c r="Q34" s="88">
        <f>O34/'[5]סכום נכסי הקרן'!$C$42</f>
        <v>2.1896041130071812E-4</v>
      </c>
    </row>
    <row r="35" spans="2:17" s="134" customFormat="1">
      <c r="B35" s="86" t="s">
        <v>2123</v>
      </c>
      <c r="C35" s="93" t="s">
        <v>1949</v>
      </c>
      <c r="D35" s="80" t="s">
        <v>1964</v>
      </c>
      <c r="E35" s="80"/>
      <c r="F35" s="80" t="s">
        <v>460</v>
      </c>
      <c r="G35" s="107">
        <v>43431</v>
      </c>
      <c r="H35" s="80" t="s">
        <v>343</v>
      </c>
      <c r="I35" s="87">
        <v>10.55</v>
      </c>
      <c r="J35" s="93" t="s">
        <v>173</v>
      </c>
      <c r="K35" s="94">
        <v>3.9599999999999996E-2</v>
      </c>
      <c r="L35" s="94">
        <v>4.7199999999999999E-2</v>
      </c>
      <c r="M35" s="87">
        <v>180122.94</v>
      </c>
      <c r="N35" s="89">
        <v>93.11</v>
      </c>
      <c r="O35" s="87">
        <v>167.71247</v>
      </c>
      <c r="P35" s="88">
        <f t="shared" si="1"/>
        <v>1.701059506780671E-3</v>
      </c>
      <c r="Q35" s="88">
        <f>O35/'[5]סכום נכסי הקרן'!$C$42</f>
        <v>4.7823739493783712E-5</v>
      </c>
    </row>
    <row r="36" spans="2:17" s="134" customFormat="1">
      <c r="B36" s="157" t="s">
        <v>2124</v>
      </c>
      <c r="C36" s="93" t="s">
        <v>1957</v>
      </c>
      <c r="D36" s="80" t="s">
        <v>1965</v>
      </c>
      <c r="E36" s="80"/>
      <c r="F36" s="80" t="s">
        <v>1966</v>
      </c>
      <c r="G36" s="107">
        <v>42901</v>
      </c>
      <c r="H36" s="80" t="s">
        <v>1946</v>
      </c>
      <c r="I36" s="87">
        <v>3.17</v>
      </c>
      <c r="J36" s="93" t="s">
        <v>173</v>
      </c>
      <c r="K36" s="94">
        <v>0.04</v>
      </c>
      <c r="L36" s="94">
        <v>3.3399999999999999E-2</v>
      </c>
      <c r="M36" s="87">
        <v>2406430</v>
      </c>
      <c r="N36" s="89">
        <v>102.32</v>
      </c>
      <c r="O36" s="87">
        <v>2462.2591200000002</v>
      </c>
      <c r="P36" s="88">
        <f t="shared" si="1"/>
        <v>2.4973988423361779E-2</v>
      </c>
      <c r="Q36" s="88">
        <f>O36/'[5]סכום נכסי הקרן'!$C$42</f>
        <v>7.0212094974853772E-4</v>
      </c>
    </row>
    <row r="37" spans="2:17" s="134" customFormat="1">
      <c r="B37" s="157" t="s">
        <v>2124</v>
      </c>
      <c r="C37" s="93" t="s">
        <v>1957</v>
      </c>
      <c r="D37" s="80" t="s">
        <v>1967</v>
      </c>
      <c r="E37" s="80"/>
      <c r="F37" s="80" t="s">
        <v>1966</v>
      </c>
      <c r="G37" s="107">
        <v>42719</v>
      </c>
      <c r="H37" s="80" t="s">
        <v>1946</v>
      </c>
      <c r="I37" s="87">
        <v>3.1599999999999997</v>
      </c>
      <c r="J37" s="93" t="s">
        <v>173</v>
      </c>
      <c r="K37" s="94">
        <v>4.1500000000000002E-2</v>
      </c>
      <c r="L37" s="94">
        <v>2.9499999999999998E-2</v>
      </c>
      <c r="M37" s="87">
        <v>5154845</v>
      </c>
      <c r="N37" s="89">
        <v>104.03</v>
      </c>
      <c r="O37" s="87">
        <v>5362.5854800000006</v>
      </c>
      <c r="P37" s="88">
        <f t="shared" si="1"/>
        <v>5.4391167285759906E-2</v>
      </c>
      <c r="Q37" s="88">
        <f>O37/'[5]סכום נכסי הקרן'!$C$42</f>
        <v>1.5291581538848431E-3</v>
      </c>
    </row>
    <row r="38" spans="2:17" s="134" customFormat="1">
      <c r="B38" s="158" t="s">
        <v>2125</v>
      </c>
      <c r="C38" s="93" t="s">
        <v>1949</v>
      </c>
      <c r="D38" s="80" t="s">
        <v>1968</v>
      </c>
      <c r="E38" s="80"/>
      <c r="F38" s="80" t="s">
        <v>460</v>
      </c>
      <c r="G38" s="107">
        <v>42122</v>
      </c>
      <c r="H38" s="80" t="s">
        <v>171</v>
      </c>
      <c r="I38" s="87">
        <v>5.9799999999999995</v>
      </c>
      <c r="J38" s="93" t="s">
        <v>173</v>
      </c>
      <c r="K38" s="94">
        <v>2.4799999999999999E-2</v>
      </c>
      <c r="L38" s="94">
        <v>2.4499999999999997E-2</v>
      </c>
      <c r="M38" s="87">
        <v>5142870.78</v>
      </c>
      <c r="N38" s="89">
        <v>101.95</v>
      </c>
      <c r="O38" s="87">
        <v>5243.1569500000005</v>
      </c>
      <c r="P38" s="88">
        <f t="shared" si="1"/>
        <v>5.3179837941332853E-2</v>
      </c>
      <c r="Q38" s="88">
        <f>O38/'[5]סכום נכסי הקרן'!$C$42</f>
        <v>1.4951027320855843E-3</v>
      </c>
    </row>
    <row r="39" spans="2:17" s="134" customFormat="1">
      <c r="B39" s="157" t="s">
        <v>2126</v>
      </c>
      <c r="C39" s="93" t="s">
        <v>1949</v>
      </c>
      <c r="D39" s="80" t="s">
        <v>1969</v>
      </c>
      <c r="E39" s="80"/>
      <c r="F39" s="80" t="s">
        <v>460</v>
      </c>
      <c r="G39" s="107">
        <v>41767</v>
      </c>
      <c r="H39" s="80" t="s">
        <v>171</v>
      </c>
      <c r="I39" s="87">
        <v>6.3900000000000015</v>
      </c>
      <c r="J39" s="93" t="s">
        <v>173</v>
      </c>
      <c r="K39" s="94">
        <v>5.3499999999999999E-2</v>
      </c>
      <c r="L39" s="94">
        <v>2.7500000000000004E-2</v>
      </c>
      <c r="M39" s="87">
        <v>22428.9</v>
      </c>
      <c r="N39" s="89">
        <v>119.59</v>
      </c>
      <c r="O39" s="87">
        <v>26.82273</v>
      </c>
      <c r="P39" s="88">
        <f t="shared" si="1"/>
        <v>2.7205526139058777E-4</v>
      </c>
      <c r="Q39" s="88">
        <f>O39/'[5]סכום נכסי הקרן'!$C$42</f>
        <v>7.6485860117145571E-6</v>
      </c>
    </row>
    <row r="40" spans="2:17" s="134" customFormat="1">
      <c r="B40" s="157" t="s">
        <v>2126</v>
      </c>
      <c r="C40" s="93" t="s">
        <v>1949</v>
      </c>
      <c r="D40" s="80" t="s">
        <v>1970</v>
      </c>
      <c r="E40" s="80"/>
      <c r="F40" s="80" t="s">
        <v>460</v>
      </c>
      <c r="G40" s="107">
        <v>41269</v>
      </c>
      <c r="H40" s="80" t="s">
        <v>171</v>
      </c>
      <c r="I40" s="87">
        <v>6.5500000000000007</v>
      </c>
      <c r="J40" s="93" t="s">
        <v>173</v>
      </c>
      <c r="K40" s="94">
        <v>5.3499999999999999E-2</v>
      </c>
      <c r="L40" s="94">
        <v>1.7400000000000002E-2</v>
      </c>
      <c r="M40" s="87">
        <v>111394.44</v>
      </c>
      <c r="N40" s="89">
        <v>129.43</v>
      </c>
      <c r="O40" s="87">
        <v>144.17783</v>
      </c>
      <c r="P40" s="88">
        <f t="shared" si="1"/>
        <v>1.4623543996967396E-3</v>
      </c>
      <c r="Q40" s="88">
        <f>O40/'[5]סכום נכסי הקרן'!$C$42</f>
        <v>4.1112762710483213E-5</v>
      </c>
    </row>
    <row r="41" spans="2:17" s="134" customFormat="1">
      <c r="B41" s="157" t="s">
        <v>2126</v>
      </c>
      <c r="C41" s="93" t="s">
        <v>1949</v>
      </c>
      <c r="D41" s="80" t="s">
        <v>1971</v>
      </c>
      <c r="E41" s="80"/>
      <c r="F41" s="80" t="s">
        <v>460</v>
      </c>
      <c r="G41" s="107">
        <v>41767</v>
      </c>
      <c r="H41" s="80" t="s">
        <v>171</v>
      </c>
      <c r="I41" s="87">
        <v>6.83</v>
      </c>
      <c r="J41" s="93" t="s">
        <v>173</v>
      </c>
      <c r="K41" s="94">
        <v>5.3499999999999999E-2</v>
      </c>
      <c r="L41" s="94">
        <v>2.92E-2</v>
      </c>
      <c r="M41" s="87">
        <v>17553.060000000001</v>
      </c>
      <c r="N41" s="89">
        <v>119.59</v>
      </c>
      <c r="O41" s="87">
        <v>20.991709999999998</v>
      </c>
      <c r="P41" s="88">
        <f t="shared" si="1"/>
        <v>2.1291289704983103E-4</v>
      </c>
      <c r="Q41" s="88">
        <f>O41/'[5]סכום נכסי הקרן'!$C$42</f>
        <v>5.9858522778243885E-6</v>
      </c>
    </row>
    <row r="42" spans="2:17" s="134" customFormat="1">
      <c r="B42" s="157" t="s">
        <v>2126</v>
      </c>
      <c r="C42" s="93" t="s">
        <v>1949</v>
      </c>
      <c r="D42" s="80" t="s">
        <v>1972</v>
      </c>
      <c r="E42" s="80"/>
      <c r="F42" s="80" t="s">
        <v>460</v>
      </c>
      <c r="G42" s="107">
        <v>41767</v>
      </c>
      <c r="H42" s="80" t="s">
        <v>171</v>
      </c>
      <c r="I42" s="87">
        <v>6.3900000000000006</v>
      </c>
      <c r="J42" s="93" t="s">
        <v>173</v>
      </c>
      <c r="K42" s="94">
        <v>5.3499999999999999E-2</v>
      </c>
      <c r="L42" s="94">
        <v>2.75E-2</v>
      </c>
      <c r="M42" s="87">
        <v>22429.02</v>
      </c>
      <c r="N42" s="89">
        <v>119.59</v>
      </c>
      <c r="O42" s="87">
        <v>26.822869999999998</v>
      </c>
      <c r="P42" s="88">
        <f t="shared" si="1"/>
        <v>2.7205668137045535E-4</v>
      </c>
      <c r="Q42" s="88">
        <f>O42/'[5]סכום נכסי הקרן'!$C$42</f>
        <v>7.6486259331558726E-6</v>
      </c>
    </row>
    <row r="43" spans="2:17" s="134" customFormat="1">
      <c r="B43" s="157" t="s">
        <v>2126</v>
      </c>
      <c r="C43" s="93" t="s">
        <v>1949</v>
      </c>
      <c r="D43" s="80" t="s">
        <v>1973</v>
      </c>
      <c r="E43" s="80"/>
      <c r="F43" s="80" t="s">
        <v>460</v>
      </c>
      <c r="G43" s="107">
        <v>41269</v>
      </c>
      <c r="H43" s="80" t="s">
        <v>171</v>
      </c>
      <c r="I43" s="87">
        <v>6.55</v>
      </c>
      <c r="J43" s="93" t="s">
        <v>173</v>
      </c>
      <c r="K43" s="94">
        <v>5.3499999999999999E-2</v>
      </c>
      <c r="L43" s="94">
        <v>1.7399999999999999E-2</v>
      </c>
      <c r="M43" s="87">
        <v>118357.26</v>
      </c>
      <c r="N43" s="89">
        <v>129.43</v>
      </c>
      <c r="O43" s="87">
        <v>153.18979999999999</v>
      </c>
      <c r="P43" s="88">
        <f t="shared" si="1"/>
        <v>1.5537602280368873E-3</v>
      </c>
      <c r="Q43" s="88">
        <f>O43/'[5]סכום נכסי הקרן'!$C$42</f>
        <v>4.3682554364054315E-5</v>
      </c>
    </row>
    <row r="44" spans="2:17" s="134" customFormat="1">
      <c r="B44" s="157" t="s">
        <v>2126</v>
      </c>
      <c r="C44" s="93" t="s">
        <v>1949</v>
      </c>
      <c r="D44" s="80" t="s">
        <v>1974</v>
      </c>
      <c r="E44" s="80"/>
      <c r="F44" s="80" t="s">
        <v>460</v>
      </c>
      <c r="G44" s="107">
        <v>41281</v>
      </c>
      <c r="H44" s="80" t="s">
        <v>171</v>
      </c>
      <c r="I44" s="87">
        <v>6.55</v>
      </c>
      <c r="J44" s="93" t="s">
        <v>173</v>
      </c>
      <c r="K44" s="94">
        <v>5.3499999999999999E-2</v>
      </c>
      <c r="L44" s="94">
        <v>1.7600000000000001E-2</v>
      </c>
      <c r="M44" s="87">
        <v>149112.22</v>
      </c>
      <c r="N44" s="89">
        <v>129.26</v>
      </c>
      <c r="O44" s="87">
        <v>192.74245999999999</v>
      </c>
      <c r="P44" s="88">
        <f t="shared" si="1"/>
        <v>1.9549315202578152E-3</v>
      </c>
      <c r="Q44" s="88">
        <f>O44/'[5]סכום נכסי הקרן'!$C$42</f>
        <v>5.4961120043315963E-5</v>
      </c>
    </row>
    <row r="45" spans="2:17" s="134" customFormat="1">
      <c r="B45" s="157" t="s">
        <v>2126</v>
      </c>
      <c r="C45" s="93" t="s">
        <v>1949</v>
      </c>
      <c r="D45" s="80" t="s">
        <v>1975</v>
      </c>
      <c r="E45" s="80"/>
      <c r="F45" s="80" t="s">
        <v>460</v>
      </c>
      <c r="G45" s="107">
        <v>41767</v>
      </c>
      <c r="H45" s="80" t="s">
        <v>171</v>
      </c>
      <c r="I45" s="87">
        <v>6.39</v>
      </c>
      <c r="J45" s="93" t="s">
        <v>173</v>
      </c>
      <c r="K45" s="94">
        <v>5.3499999999999999E-2</v>
      </c>
      <c r="L45" s="94">
        <v>2.7499999999999997E-2</v>
      </c>
      <c r="M45" s="87">
        <v>26329.56</v>
      </c>
      <c r="N45" s="89">
        <v>119.59</v>
      </c>
      <c r="O45" s="87">
        <v>31.48752</v>
      </c>
      <c r="P45" s="88">
        <f t="shared" si="1"/>
        <v>3.1936888915264625E-4</v>
      </c>
      <c r="Q45" s="88">
        <f>O45/'[5]סכום נכסי הקרן'!$C$42</f>
        <v>8.9787655848447324E-6</v>
      </c>
    </row>
    <row r="46" spans="2:17" s="134" customFormat="1">
      <c r="B46" s="157" t="s">
        <v>2126</v>
      </c>
      <c r="C46" s="93" t="s">
        <v>1949</v>
      </c>
      <c r="D46" s="80" t="s">
        <v>1976</v>
      </c>
      <c r="E46" s="80"/>
      <c r="F46" s="80" t="s">
        <v>460</v>
      </c>
      <c r="G46" s="107">
        <v>41281</v>
      </c>
      <c r="H46" s="80" t="s">
        <v>171</v>
      </c>
      <c r="I46" s="87">
        <v>6.55</v>
      </c>
      <c r="J46" s="93" t="s">
        <v>173</v>
      </c>
      <c r="K46" s="94">
        <v>5.3499999999999999E-2</v>
      </c>
      <c r="L46" s="94">
        <v>1.7600000000000001E-2</v>
      </c>
      <c r="M46" s="87">
        <v>107411.34</v>
      </c>
      <c r="N46" s="89">
        <v>129.26</v>
      </c>
      <c r="O46" s="87">
        <v>138.8399</v>
      </c>
      <c r="P46" s="88">
        <f t="shared" si="1"/>
        <v>1.4082133058768837E-3</v>
      </c>
      <c r="Q46" s="88">
        <f>O46/'[5]סכום נכסי הקרן'!$C$42</f>
        <v>3.9590635144440851E-5</v>
      </c>
    </row>
    <row r="47" spans="2:17" s="134" customFormat="1">
      <c r="B47" s="157" t="s">
        <v>2126</v>
      </c>
      <c r="C47" s="93" t="s">
        <v>1949</v>
      </c>
      <c r="D47" s="80" t="s">
        <v>1977</v>
      </c>
      <c r="E47" s="80"/>
      <c r="F47" s="80" t="s">
        <v>460</v>
      </c>
      <c r="G47" s="107">
        <v>41767</v>
      </c>
      <c r="H47" s="80" t="s">
        <v>171</v>
      </c>
      <c r="I47" s="87">
        <v>6.39</v>
      </c>
      <c r="J47" s="93" t="s">
        <v>173</v>
      </c>
      <c r="K47" s="94">
        <v>5.3499999999999999E-2</v>
      </c>
      <c r="L47" s="94">
        <v>2.7500000000000004E-2</v>
      </c>
      <c r="M47" s="87">
        <v>21453.71</v>
      </c>
      <c r="N47" s="89">
        <v>119.59</v>
      </c>
      <c r="O47" s="87">
        <v>25.656479999999998</v>
      </c>
      <c r="P47" s="88">
        <f t="shared" si="1"/>
        <v>2.6022632195762274E-4</v>
      </c>
      <c r="Q47" s="88">
        <f>O47/'[5]סכום נכסי הקרן'!$C$42</f>
        <v>7.3160261478915191E-6</v>
      </c>
    </row>
    <row r="48" spans="2:17" s="134" customFormat="1">
      <c r="B48" s="157" t="s">
        <v>2126</v>
      </c>
      <c r="C48" s="93" t="s">
        <v>1949</v>
      </c>
      <c r="D48" s="80" t="s">
        <v>1978</v>
      </c>
      <c r="E48" s="80"/>
      <c r="F48" s="80" t="s">
        <v>460</v>
      </c>
      <c r="G48" s="107">
        <v>41281</v>
      </c>
      <c r="H48" s="80" t="s">
        <v>171</v>
      </c>
      <c r="I48" s="87">
        <v>6.5499999999999989</v>
      </c>
      <c r="J48" s="93" t="s">
        <v>173</v>
      </c>
      <c r="K48" s="94">
        <v>5.3499999999999999E-2</v>
      </c>
      <c r="L48" s="94">
        <v>1.7600000000000001E-2</v>
      </c>
      <c r="M48" s="87">
        <v>128998.91</v>
      </c>
      <c r="N48" s="89">
        <v>129.26</v>
      </c>
      <c r="O48" s="87">
        <v>166.74398000000002</v>
      </c>
      <c r="P48" s="88">
        <f t="shared" si="1"/>
        <v>1.6912363903378569E-3</v>
      </c>
      <c r="Q48" s="88">
        <f>O48/'[5]סכום נכסי הקרן'!$C$42</f>
        <v>4.7547571517351589E-5</v>
      </c>
    </row>
    <row r="49" spans="2:17" s="134" customFormat="1">
      <c r="B49" s="157" t="s">
        <v>2138</v>
      </c>
      <c r="C49" s="93" t="s">
        <v>1957</v>
      </c>
      <c r="D49" s="80">
        <v>22333</v>
      </c>
      <c r="E49" s="80"/>
      <c r="F49" s="80" t="s">
        <v>460</v>
      </c>
      <c r="G49" s="107">
        <v>41639</v>
      </c>
      <c r="H49" s="80" t="s">
        <v>1946</v>
      </c>
      <c r="I49" s="87">
        <v>2.39</v>
      </c>
      <c r="J49" s="93" t="s">
        <v>173</v>
      </c>
      <c r="K49" s="94">
        <v>3.7000000000000005E-2</v>
      </c>
      <c r="L49" s="94">
        <v>1.21E-2</v>
      </c>
      <c r="M49" s="87">
        <v>1769975.19</v>
      </c>
      <c r="N49" s="89">
        <v>108.16</v>
      </c>
      <c r="O49" s="87">
        <v>1914.40507</v>
      </c>
      <c r="P49" s="88">
        <f>O49/$O$10</f>
        <v>1.94172618419645E-2</v>
      </c>
      <c r="Q49" s="88">
        <f>O49/'[5]סכום נכסי הקרן'!$C$42</f>
        <v>5.4589864041271815E-4</v>
      </c>
    </row>
    <row r="50" spans="2:17" s="134" customFormat="1">
      <c r="B50" s="157" t="s">
        <v>2138</v>
      </c>
      <c r="C50" s="93" t="s">
        <v>1957</v>
      </c>
      <c r="D50" s="80">
        <v>22334</v>
      </c>
      <c r="E50" s="80"/>
      <c r="F50" s="80" t="s">
        <v>460</v>
      </c>
      <c r="G50" s="107">
        <v>42004</v>
      </c>
      <c r="H50" s="80" t="s">
        <v>1946</v>
      </c>
      <c r="I50" s="87">
        <v>2.8400000000000003</v>
      </c>
      <c r="J50" s="93" t="s">
        <v>173</v>
      </c>
      <c r="K50" s="94">
        <v>3.7000000000000005E-2</v>
      </c>
      <c r="L50" s="94">
        <v>1.4700000000000001E-2</v>
      </c>
      <c r="M50" s="87">
        <v>697262.97</v>
      </c>
      <c r="N50" s="89">
        <v>108.67</v>
      </c>
      <c r="O50" s="87">
        <v>757.71563000000003</v>
      </c>
      <c r="P50" s="88">
        <f>O50/$O$10</f>
        <v>7.6852924284509403E-3</v>
      </c>
      <c r="Q50" s="88">
        <f>O50/'[5]סכום נכסי הקרן'!$C$42</f>
        <v>2.1606500041105E-4</v>
      </c>
    </row>
    <row r="51" spans="2:17" s="134" customFormat="1">
      <c r="B51" s="157" t="s">
        <v>2138</v>
      </c>
      <c r="C51" s="93" t="s">
        <v>1957</v>
      </c>
      <c r="D51" s="80" t="s">
        <v>2025</v>
      </c>
      <c r="E51" s="80"/>
      <c r="F51" s="80" t="s">
        <v>460</v>
      </c>
      <c r="G51" s="107">
        <v>42759</v>
      </c>
      <c r="H51" s="80" t="s">
        <v>1946</v>
      </c>
      <c r="I51" s="87">
        <v>4.33</v>
      </c>
      <c r="J51" s="93" t="s">
        <v>173</v>
      </c>
      <c r="K51" s="94">
        <v>2.4E-2</v>
      </c>
      <c r="L51" s="94">
        <v>1.7299999999999996E-2</v>
      </c>
      <c r="M51" s="87">
        <v>840346.57</v>
      </c>
      <c r="N51" s="89">
        <v>104.68</v>
      </c>
      <c r="O51" s="87">
        <v>879.67479000000003</v>
      </c>
      <c r="P51" s="88">
        <f>O51/$O$10</f>
        <v>8.9222892275380022E-3</v>
      </c>
      <c r="Q51" s="88">
        <f>O51/'[5]סכום נכסי הקרן'!$C$42</f>
        <v>2.5084203933201208E-4</v>
      </c>
    </row>
    <row r="52" spans="2:17" s="134" customFormat="1">
      <c r="B52" s="157" t="s">
        <v>2138</v>
      </c>
      <c r="C52" s="93" t="s">
        <v>1957</v>
      </c>
      <c r="D52" s="80" t="s">
        <v>2026</v>
      </c>
      <c r="E52" s="80"/>
      <c r="F52" s="80" t="s">
        <v>460</v>
      </c>
      <c r="G52" s="107">
        <v>42759</v>
      </c>
      <c r="H52" s="80" t="s">
        <v>1946</v>
      </c>
      <c r="I52" s="87">
        <v>4.13</v>
      </c>
      <c r="J52" s="93" t="s">
        <v>173</v>
      </c>
      <c r="K52" s="94">
        <v>3.8800000000000001E-2</v>
      </c>
      <c r="L52" s="94">
        <v>3.8399999999999997E-2</v>
      </c>
      <c r="M52" s="87">
        <v>840346.57</v>
      </c>
      <c r="N52" s="89">
        <v>102</v>
      </c>
      <c r="O52" s="87">
        <v>857.15352000000007</v>
      </c>
      <c r="P52" s="88">
        <f>O52/$O$10</f>
        <v>8.6938624418715915E-3</v>
      </c>
      <c r="Q52" s="88">
        <f>O52/'[5]סכום נכסי הקרן'!$C$42</f>
        <v>2.4442002819861713E-4</v>
      </c>
    </row>
    <row r="53" spans="2:17" s="134" customFormat="1">
      <c r="B53" s="157" t="s">
        <v>2127</v>
      </c>
      <c r="C53" s="93" t="s">
        <v>1957</v>
      </c>
      <c r="D53" s="80">
        <v>4069</v>
      </c>
      <c r="E53" s="80"/>
      <c r="F53" s="80" t="s">
        <v>562</v>
      </c>
      <c r="G53" s="107">
        <v>42052</v>
      </c>
      <c r="H53" s="80" t="s">
        <v>171</v>
      </c>
      <c r="I53" s="87">
        <v>5.8199999999999994</v>
      </c>
      <c r="J53" s="93" t="s">
        <v>173</v>
      </c>
      <c r="K53" s="94">
        <v>2.9779E-2</v>
      </c>
      <c r="L53" s="94">
        <v>1.9100000000000002E-2</v>
      </c>
      <c r="M53" s="87">
        <v>671114.61</v>
      </c>
      <c r="N53" s="89">
        <v>108.38</v>
      </c>
      <c r="O53" s="87">
        <v>727.35404000000005</v>
      </c>
      <c r="P53" s="88">
        <f t="shared" si="1"/>
        <v>7.3773435245293841E-3</v>
      </c>
      <c r="Q53" s="88">
        <f>O53/'[5]סכום נכסי הקרן'!$C$42</f>
        <v>2.0740729731492919E-4</v>
      </c>
    </row>
    <row r="54" spans="2:17" s="134" customFormat="1">
      <c r="B54" s="157" t="s">
        <v>2128</v>
      </c>
      <c r="C54" s="93" t="s">
        <v>1957</v>
      </c>
      <c r="D54" s="80">
        <v>2963</v>
      </c>
      <c r="E54" s="80"/>
      <c r="F54" s="80" t="s">
        <v>562</v>
      </c>
      <c r="G54" s="107">
        <v>41423</v>
      </c>
      <c r="H54" s="80" t="s">
        <v>171</v>
      </c>
      <c r="I54" s="87">
        <v>4.9700000000000006</v>
      </c>
      <c r="J54" s="93" t="s">
        <v>173</v>
      </c>
      <c r="K54" s="94">
        <v>0.05</v>
      </c>
      <c r="L54" s="94">
        <v>1.8800000000000004E-2</v>
      </c>
      <c r="M54" s="87">
        <v>275828.07</v>
      </c>
      <c r="N54" s="89">
        <v>117.74</v>
      </c>
      <c r="O54" s="87">
        <v>324.75996999999995</v>
      </c>
      <c r="P54" s="88">
        <f t="shared" si="1"/>
        <v>3.2939472800699045E-3</v>
      </c>
      <c r="Q54" s="88">
        <f>O54/'[5]סכום נכסי הקרן'!$C$42</f>
        <v>9.2606329173310802E-5</v>
      </c>
    </row>
    <row r="55" spans="2:17" s="134" customFormat="1">
      <c r="B55" s="157" t="s">
        <v>2128</v>
      </c>
      <c r="C55" s="93" t="s">
        <v>1957</v>
      </c>
      <c r="D55" s="80">
        <v>2968</v>
      </c>
      <c r="E55" s="80"/>
      <c r="F55" s="80" t="s">
        <v>562</v>
      </c>
      <c r="G55" s="107">
        <v>41423</v>
      </c>
      <c r="H55" s="80" t="s">
        <v>171</v>
      </c>
      <c r="I55" s="87">
        <v>4.9700000000000006</v>
      </c>
      <c r="J55" s="93" t="s">
        <v>173</v>
      </c>
      <c r="K55" s="94">
        <v>0.05</v>
      </c>
      <c r="L55" s="94">
        <v>1.8799999999999997E-2</v>
      </c>
      <c r="M55" s="87">
        <v>88711.77</v>
      </c>
      <c r="N55" s="89">
        <v>117.74</v>
      </c>
      <c r="O55" s="87">
        <v>104.44923</v>
      </c>
      <c r="P55" s="88">
        <f t="shared" si="1"/>
        <v>1.0593985984907435E-3</v>
      </c>
      <c r="Q55" s="88">
        <f>O55/'[5]סכום נכסי הקרן'!$C$42</f>
        <v>2.9784027185612964E-5</v>
      </c>
    </row>
    <row r="56" spans="2:17" s="134" customFormat="1">
      <c r="B56" s="157" t="s">
        <v>2128</v>
      </c>
      <c r="C56" s="93" t="s">
        <v>1957</v>
      </c>
      <c r="D56" s="80">
        <v>4605</v>
      </c>
      <c r="E56" s="80"/>
      <c r="F56" s="80" t="s">
        <v>562</v>
      </c>
      <c r="G56" s="107">
        <v>42352</v>
      </c>
      <c r="H56" s="80" t="s">
        <v>171</v>
      </c>
      <c r="I56" s="87">
        <v>6.8999999999999986</v>
      </c>
      <c r="J56" s="93" t="s">
        <v>173</v>
      </c>
      <c r="K56" s="94">
        <v>0.05</v>
      </c>
      <c r="L56" s="94">
        <v>2.9899999999999996E-2</v>
      </c>
      <c r="M56" s="87">
        <v>269533.52</v>
      </c>
      <c r="N56" s="89">
        <v>115.15</v>
      </c>
      <c r="O56" s="87">
        <v>310.36783000000003</v>
      </c>
      <c r="P56" s="88">
        <f t="shared" si="1"/>
        <v>3.1479719296984131E-3</v>
      </c>
      <c r="Q56" s="88">
        <f>O56/'[5]סכום נכסי הקרן'!$C$42</f>
        <v>8.8502365084545902E-5</v>
      </c>
    </row>
    <row r="57" spans="2:17" s="134" customFormat="1">
      <c r="B57" s="157" t="s">
        <v>2128</v>
      </c>
      <c r="C57" s="93" t="s">
        <v>1957</v>
      </c>
      <c r="D57" s="80">
        <v>4606</v>
      </c>
      <c r="E57" s="80"/>
      <c r="F57" s="80" t="s">
        <v>562</v>
      </c>
      <c r="G57" s="107">
        <v>42352</v>
      </c>
      <c r="H57" s="80" t="s">
        <v>171</v>
      </c>
      <c r="I57" s="87">
        <v>8.8699999999999992</v>
      </c>
      <c r="J57" s="93" t="s">
        <v>173</v>
      </c>
      <c r="K57" s="94">
        <v>4.0999999999999995E-2</v>
      </c>
      <c r="L57" s="94">
        <v>3.0200000000000001E-2</v>
      </c>
      <c r="M57" s="87">
        <v>715788.38</v>
      </c>
      <c r="N57" s="89">
        <v>110.69</v>
      </c>
      <c r="O57" s="87">
        <v>792.30614000000003</v>
      </c>
      <c r="P57" s="88">
        <f t="shared" si="1"/>
        <v>8.0361340556709786E-3</v>
      </c>
      <c r="Q57" s="88">
        <f>O57/'[5]סכום נכסי הקרן'!$C$42</f>
        <v>2.2592859337582549E-4</v>
      </c>
    </row>
    <row r="58" spans="2:17" s="134" customFormat="1">
      <c r="B58" s="157" t="s">
        <v>2128</v>
      </c>
      <c r="C58" s="93" t="s">
        <v>1957</v>
      </c>
      <c r="D58" s="80">
        <v>5150</v>
      </c>
      <c r="E58" s="80"/>
      <c r="F58" s="80" t="s">
        <v>562</v>
      </c>
      <c r="G58" s="107">
        <v>42631</v>
      </c>
      <c r="H58" s="80" t="s">
        <v>171</v>
      </c>
      <c r="I58" s="87">
        <v>8.6399999999999988</v>
      </c>
      <c r="J58" s="93" t="s">
        <v>173</v>
      </c>
      <c r="K58" s="94">
        <v>4.0999999999999995E-2</v>
      </c>
      <c r="L58" s="94">
        <v>3.8200000000000005E-2</v>
      </c>
      <c r="M58" s="87">
        <v>212410.76</v>
      </c>
      <c r="N58" s="89">
        <v>103.89</v>
      </c>
      <c r="O58" s="87">
        <v>220.67354</v>
      </c>
      <c r="P58" s="88">
        <f t="shared" si="1"/>
        <v>2.2382284579789725E-3</v>
      </c>
      <c r="Q58" s="88">
        <f>O58/'[5]סכום נכסי הקרן'!$C$42</f>
        <v>6.292575555133772E-5</v>
      </c>
    </row>
    <row r="59" spans="2:17" s="134" customFormat="1">
      <c r="B59" s="157" t="s">
        <v>2129</v>
      </c>
      <c r="C59" s="93" t="s">
        <v>1949</v>
      </c>
      <c r="D59" s="80" t="s">
        <v>1979</v>
      </c>
      <c r="E59" s="80"/>
      <c r="F59" s="80" t="s">
        <v>1980</v>
      </c>
      <c r="G59" s="107">
        <v>42732</v>
      </c>
      <c r="H59" s="80" t="s">
        <v>1946</v>
      </c>
      <c r="I59" s="87">
        <v>3.9499999999999997</v>
      </c>
      <c r="J59" s="93" t="s">
        <v>173</v>
      </c>
      <c r="K59" s="94">
        <v>2.1613000000000004E-2</v>
      </c>
      <c r="L59" s="94">
        <v>2.5600000000000001E-2</v>
      </c>
      <c r="M59" s="87">
        <v>1662885.18</v>
      </c>
      <c r="N59" s="89">
        <v>100.05</v>
      </c>
      <c r="O59" s="87">
        <v>1663.7166399999999</v>
      </c>
      <c r="P59" s="88">
        <f t="shared" si="1"/>
        <v>1.6874600958779004E-2</v>
      </c>
      <c r="Q59" s="88">
        <f>O59/'[5]סכום נכסי הקרן'!$C$42</f>
        <v>4.7441404436314807E-4</v>
      </c>
    </row>
    <row r="60" spans="2:17" s="134" customFormat="1">
      <c r="B60" s="157" t="s">
        <v>2130</v>
      </c>
      <c r="C60" s="93" t="s">
        <v>1949</v>
      </c>
      <c r="D60" s="80" t="s">
        <v>1981</v>
      </c>
      <c r="E60" s="80"/>
      <c r="F60" s="80" t="s">
        <v>1980</v>
      </c>
      <c r="G60" s="107">
        <v>42093</v>
      </c>
      <c r="H60" s="80" t="s">
        <v>1946</v>
      </c>
      <c r="I60" s="87">
        <v>1.6600000000000001</v>
      </c>
      <c r="J60" s="93" t="s">
        <v>173</v>
      </c>
      <c r="K60" s="94">
        <v>4.4000000000000004E-2</v>
      </c>
      <c r="L60" s="94">
        <v>4.3099999999999999E-2</v>
      </c>
      <c r="M60" s="87">
        <v>65385.91</v>
      </c>
      <c r="N60" s="89">
        <v>100.32</v>
      </c>
      <c r="O60" s="87">
        <v>65.595140000000001</v>
      </c>
      <c r="P60" s="88">
        <f t="shared" si="1"/>
        <v>6.6531270152785343E-4</v>
      </c>
      <c r="Q60" s="88">
        <f>O60/'[5]סכום נכסי הקרן'!$C$42</f>
        <v>1.8704660943925467E-5</v>
      </c>
    </row>
    <row r="61" spans="2:17" s="134" customFormat="1">
      <c r="B61" s="157" t="s">
        <v>2130</v>
      </c>
      <c r="C61" s="93" t="s">
        <v>1949</v>
      </c>
      <c r="D61" s="80" t="s">
        <v>1982</v>
      </c>
      <c r="E61" s="80"/>
      <c r="F61" s="80" t="s">
        <v>1980</v>
      </c>
      <c r="G61" s="107">
        <v>42093</v>
      </c>
      <c r="H61" s="80" t="s">
        <v>1946</v>
      </c>
      <c r="I61" s="87">
        <v>1.65</v>
      </c>
      <c r="J61" s="93" t="s">
        <v>173</v>
      </c>
      <c r="K61" s="94">
        <v>4.4500000000000005E-2</v>
      </c>
      <c r="L61" s="94">
        <v>4.2099999999999999E-2</v>
      </c>
      <c r="M61" s="87">
        <v>39119.78</v>
      </c>
      <c r="N61" s="89">
        <v>101.63</v>
      </c>
      <c r="O61" s="87">
        <v>39.757429999999999</v>
      </c>
      <c r="P61" s="88">
        <f t="shared" si="1"/>
        <v>4.0324821563159286E-4</v>
      </c>
      <c r="Q61" s="88">
        <f>O61/'[5]סכום נכסי הקרן'!$C$42</f>
        <v>1.1336956490249898E-5</v>
      </c>
    </row>
    <row r="62" spans="2:17" s="134" customFormat="1">
      <c r="B62" s="157" t="s">
        <v>2130</v>
      </c>
      <c r="C62" s="93" t="s">
        <v>1949</v>
      </c>
      <c r="D62" s="80">
        <v>4985</v>
      </c>
      <c r="E62" s="80"/>
      <c r="F62" s="80" t="s">
        <v>1980</v>
      </c>
      <c r="G62" s="107">
        <v>42551</v>
      </c>
      <c r="H62" s="80" t="s">
        <v>1946</v>
      </c>
      <c r="I62" s="87">
        <v>1.6500000000000001</v>
      </c>
      <c r="J62" s="93" t="s">
        <v>173</v>
      </c>
      <c r="K62" s="94">
        <v>4.4500000000000005E-2</v>
      </c>
      <c r="L62" s="94">
        <v>4.2099999999999999E-2</v>
      </c>
      <c r="M62" s="87">
        <v>44788.41</v>
      </c>
      <c r="N62" s="89">
        <v>101.63</v>
      </c>
      <c r="O62" s="87">
        <v>45.518459999999997</v>
      </c>
      <c r="P62" s="88">
        <f t="shared" si="1"/>
        <v>4.6168069146567157E-4</v>
      </c>
      <c r="Q62" s="88">
        <f>O62/'[5]סכום נכסי הקרן'!$C$42</f>
        <v>1.29797323550134E-5</v>
      </c>
    </row>
    <row r="63" spans="2:17" s="134" customFormat="1">
      <c r="B63" s="157" t="s">
        <v>2130</v>
      </c>
      <c r="C63" s="93" t="s">
        <v>1949</v>
      </c>
      <c r="D63" s="80">
        <v>4987</v>
      </c>
      <c r="E63" s="80"/>
      <c r="F63" s="80" t="s">
        <v>1980</v>
      </c>
      <c r="G63" s="107">
        <v>42551</v>
      </c>
      <c r="H63" s="80" t="s">
        <v>1946</v>
      </c>
      <c r="I63" s="87">
        <v>2.2200000000000002</v>
      </c>
      <c r="J63" s="93" t="s">
        <v>173</v>
      </c>
      <c r="K63" s="94">
        <v>3.4000000000000002E-2</v>
      </c>
      <c r="L63" s="94">
        <v>3.0799999999999998E-2</v>
      </c>
      <c r="M63" s="87">
        <v>182286.67</v>
      </c>
      <c r="N63" s="89">
        <v>103.59</v>
      </c>
      <c r="O63" s="87">
        <v>188.83074999999999</v>
      </c>
      <c r="P63" s="88">
        <f t="shared" si="1"/>
        <v>1.9152561670579664E-3</v>
      </c>
      <c r="Q63" s="88">
        <f>O63/'[5]סכום נכסי הקרן'!$C$42</f>
        <v>5.3845683606089633E-5</v>
      </c>
    </row>
    <row r="64" spans="2:17" s="134" customFormat="1">
      <c r="B64" s="157" t="s">
        <v>2130</v>
      </c>
      <c r="C64" s="93" t="s">
        <v>1949</v>
      </c>
      <c r="D64" s="80" t="s">
        <v>1983</v>
      </c>
      <c r="E64" s="80"/>
      <c r="F64" s="80" t="s">
        <v>1980</v>
      </c>
      <c r="G64" s="107">
        <v>42093</v>
      </c>
      <c r="H64" s="80" t="s">
        <v>1946</v>
      </c>
      <c r="I64" s="87">
        <v>2.2199999999999998</v>
      </c>
      <c r="J64" s="93" t="s">
        <v>173</v>
      </c>
      <c r="K64" s="94">
        <v>3.4000000000000002E-2</v>
      </c>
      <c r="L64" s="94">
        <v>3.0799999999999998E-2</v>
      </c>
      <c r="M64" s="87">
        <v>165747.47</v>
      </c>
      <c r="N64" s="89">
        <v>103.59</v>
      </c>
      <c r="O64" s="87">
        <v>171.69779</v>
      </c>
      <c r="P64" s="88">
        <f t="shared" si="1"/>
        <v>1.7414814651094891E-3</v>
      </c>
      <c r="Q64" s="88">
        <f>O64/'[5]סכום נכסי הקרן'!$C$42</f>
        <v>4.8960166054547898E-5</v>
      </c>
    </row>
    <row r="65" spans="2:17" s="134" customFormat="1">
      <c r="B65" s="157" t="s">
        <v>2130</v>
      </c>
      <c r="C65" s="93" t="s">
        <v>1949</v>
      </c>
      <c r="D65" s="80" t="s">
        <v>1984</v>
      </c>
      <c r="E65" s="80"/>
      <c r="F65" s="80" t="s">
        <v>1980</v>
      </c>
      <c r="G65" s="107">
        <v>42093</v>
      </c>
      <c r="H65" s="80" t="s">
        <v>1946</v>
      </c>
      <c r="I65" s="87">
        <v>1.6600000000000001</v>
      </c>
      <c r="J65" s="93" t="s">
        <v>173</v>
      </c>
      <c r="K65" s="94">
        <v>4.4000000000000004E-2</v>
      </c>
      <c r="L65" s="94">
        <v>4.3100000000000006E-2</v>
      </c>
      <c r="M65" s="87">
        <v>29060.400000000001</v>
      </c>
      <c r="N65" s="89">
        <v>100.32</v>
      </c>
      <c r="O65" s="87">
        <v>29.153389999999998</v>
      </c>
      <c r="P65" s="88">
        <f t="shared" si="1"/>
        <v>2.9569447766397184E-4</v>
      </c>
      <c r="Q65" s="88">
        <f>O65/'[5]סכום נכסי הקרן'!$C$42</f>
        <v>8.3131810575604729E-6</v>
      </c>
    </row>
    <row r="66" spans="2:17" s="134" customFormat="1">
      <c r="B66" s="157" t="s">
        <v>2130</v>
      </c>
      <c r="C66" s="93" t="s">
        <v>1949</v>
      </c>
      <c r="D66" s="80">
        <v>4983</v>
      </c>
      <c r="E66" s="80"/>
      <c r="F66" s="80" t="s">
        <v>1980</v>
      </c>
      <c r="G66" s="107">
        <v>42551</v>
      </c>
      <c r="H66" s="80" t="s">
        <v>1946</v>
      </c>
      <c r="I66" s="87">
        <v>1.66</v>
      </c>
      <c r="J66" s="93" t="s">
        <v>173</v>
      </c>
      <c r="K66" s="94">
        <v>4.4000000000000004E-2</v>
      </c>
      <c r="L66" s="94">
        <v>4.3100000000000006E-2</v>
      </c>
      <c r="M66" s="87">
        <v>34718</v>
      </c>
      <c r="N66" s="89">
        <v>100.32</v>
      </c>
      <c r="O66" s="87">
        <v>34.829099999999997</v>
      </c>
      <c r="P66" s="88">
        <f t="shared" si="1"/>
        <v>3.5326157719586782E-4</v>
      </c>
      <c r="Q66" s="88">
        <f>O66/'[5]סכום נכסי הקרן'!$C$42</f>
        <v>9.9316276553731646E-6</v>
      </c>
    </row>
    <row r="67" spans="2:17" s="134" customFormat="1">
      <c r="B67" s="157" t="s">
        <v>2130</v>
      </c>
      <c r="C67" s="93" t="s">
        <v>1949</v>
      </c>
      <c r="D67" s="80" t="s">
        <v>1985</v>
      </c>
      <c r="E67" s="80"/>
      <c r="F67" s="80" t="s">
        <v>1980</v>
      </c>
      <c r="G67" s="107">
        <v>42093</v>
      </c>
      <c r="H67" s="80" t="s">
        <v>1946</v>
      </c>
      <c r="I67" s="87">
        <v>2.3199999999999998</v>
      </c>
      <c r="J67" s="93" t="s">
        <v>173</v>
      </c>
      <c r="K67" s="94">
        <v>3.5000000000000003E-2</v>
      </c>
      <c r="L67" s="94">
        <v>3.5099999999999999E-2</v>
      </c>
      <c r="M67" s="87">
        <v>67062.48</v>
      </c>
      <c r="N67" s="89">
        <v>105.41</v>
      </c>
      <c r="O67" s="87">
        <v>70.690570000000008</v>
      </c>
      <c r="P67" s="88">
        <f t="shared" si="1"/>
        <v>7.1699418736271973E-4</v>
      </c>
      <c r="Q67" s="88">
        <f>O67/'[5]סכום נכסי הקרן'!$C$42</f>
        <v>2.0157638870544822E-5</v>
      </c>
    </row>
    <row r="68" spans="2:17" s="134" customFormat="1">
      <c r="B68" s="157" t="s">
        <v>2130</v>
      </c>
      <c r="C68" s="93" t="s">
        <v>1949</v>
      </c>
      <c r="D68" s="80">
        <v>4989</v>
      </c>
      <c r="E68" s="80"/>
      <c r="F68" s="80" t="s">
        <v>1980</v>
      </c>
      <c r="G68" s="107">
        <v>42551</v>
      </c>
      <c r="H68" s="80" t="s">
        <v>1946</v>
      </c>
      <c r="I68" s="87">
        <v>2.3199999999999998</v>
      </c>
      <c r="J68" s="93" t="s">
        <v>173</v>
      </c>
      <c r="K68" s="94">
        <v>3.5000000000000003E-2</v>
      </c>
      <c r="L68" s="94">
        <v>3.5099999999999999E-2</v>
      </c>
      <c r="M68" s="87">
        <v>65811.56</v>
      </c>
      <c r="N68" s="89">
        <v>105.41</v>
      </c>
      <c r="O68" s="87">
        <v>69.371960000000001</v>
      </c>
      <c r="P68" s="88">
        <f t="shared" si="1"/>
        <v>7.0361990412524749E-4</v>
      </c>
      <c r="Q68" s="88">
        <f>O68/'[5]סכום נכסי הקרן'!$C$42</f>
        <v>1.9781633072443476E-5</v>
      </c>
    </row>
    <row r="69" spans="2:17" s="134" customFormat="1">
      <c r="B69" s="157" t="s">
        <v>2130</v>
      </c>
      <c r="C69" s="93" t="s">
        <v>1949</v>
      </c>
      <c r="D69" s="80">
        <v>4986</v>
      </c>
      <c r="E69" s="80"/>
      <c r="F69" s="80" t="s">
        <v>1980</v>
      </c>
      <c r="G69" s="107">
        <v>42551</v>
      </c>
      <c r="H69" s="80" t="s">
        <v>1946</v>
      </c>
      <c r="I69" s="87">
        <v>1.66</v>
      </c>
      <c r="J69" s="93" t="s">
        <v>173</v>
      </c>
      <c r="K69" s="94">
        <v>4.4000000000000004E-2</v>
      </c>
      <c r="L69" s="94">
        <v>4.3099999999999986E-2</v>
      </c>
      <c r="M69" s="87">
        <v>78115.48</v>
      </c>
      <c r="N69" s="89">
        <v>100.32</v>
      </c>
      <c r="O69" s="87">
        <v>78.365460000000013</v>
      </c>
      <c r="P69" s="88">
        <f t="shared" si="1"/>
        <v>7.9483839655000266E-4</v>
      </c>
      <c r="Q69" s="88">
        <f>O69/'[5]סכום נכסי הקרן'!$C$42</f>
        <v>2.2346157947292343E-5</v>
      </c>
    </row>
    <row r="70" spans="2:17" s="134" customFormat="1">
      <c r="B70" s="157" t="s">
        <v>2130</v>
      </c>
      <c r="C70" s="93" t="s">
        <v>1957</v>
      </c>
      <c r="D70" s="80" t="s">
        <v>1986</v>
      </c>
      <c r="E70" s="80"/>
      <c r="F70" s="80" t="s">
        <v>1980</v>
      </c>
      <c r="G70" s="107">
        <v>43184</v>
      </c>
      <c r="H70" s="80" t="s">
        <v>1946</v>
      </c>
      <c r="I70" s="87">
        <v>0.23</v>
      </c>
      <c r="J70" s="93" t="s">
        <v>173</v>
      </c>
      <c r="K70" s="94">
        <v>3.15E-2</v>
      </c>
      <c r="L70" s="94">
        <v>4.0599999999999997E-2</v>
      </c>
      <c r="M70" s="87">
        <v>387549.46</v>
      </c>
      <c r="N70" s="89">
        <v>99.86</v>
      </c>
      <c r="O70" s="87">
        <v>387.00689</v>
      </c>
      <c r="P70" s="88">
        <f t="shared" si="1"/>
        <v>3.9252999459379583E-3</v>
      </c>
      <c r="Q70" s="88">
        <f>O70/'[5]סכום נכסי הקרן'!$C$42</f>
        <v>1.1035623462977684E-4</v>
      </c>
    </row>
    <row r="71" spans="2:17" s="134" customFormat="1">
      <c r="B71" s="157" t="s">
        <v>2130</v>
      </c>
      <c r="C71" s="93" t="s">
        <v>1957</v>
      </c>
      <c r="D71" s="80" t="s">
        <v>1987</v>
      </c>
      <c r="E71" s="80"/>
      <c r="F71" s="80" t="s">
        <v>1980</v>
      </c>
      <c r="G71" s="107">
        <v>42871</v>
      </c>
      <c r="H71" s="80" t="s">
        <v>1946</v>
      </c>
      <c r="I71" s="87">
        <v>2.4</v>
      </c>
      <c r="J71" s="93" t="s">
        <v>173</v>
      </c>
      <c r="K71" s="94">
        <v>4.7E-2</v>
      </c>
      <c r="L71" s="94">
        <v>5.5200000000000006E-2</v>
      </c>
      <c r="M71" s="87">
        <v>465104.1</v>
      </c>
      <c r="N71" s="89">
        <v>99.47</v>
      </c>
      <c r="O71" s="87">
        <v>462.63903999999997</v>
      </c>
      <c r="P71" s="88">
        <f t="shared" si="1"/>
        <v>4.6924151626881599E-3</v>
      </c>
      <c r="Q71" s="88">
        <f>O71/'[5]סכום נכסי הקרן'!$C$42</f>
        <v>1.3192298061446582E-4</v>
      </c>
    </row>
    <row r="72" spans="2:17" s="134" customFormat="1">
      <c r="B72" s="158" t="s">
        <v>2131</v>
      </c>
      <c r="C72" s="93" t="s">
        <v>1949</v>
      </c>
      <c r="D72" s="80" t="s">
        <v>1988</v>
      </c>
      <c r="E72" s="80"/>
      <c r="F72" s="80" t="s">
        <v>562</v>
      </c>
      <c r="G72" s="107">
        <v>43011</v>
      </c>
      <c r="H72" s="80" t="s">
        <v>171</v>
      </c>
      <c r="I72" s="87">
        <v>9.240000000000002</v>
      </c>
      <c r="J72" s="93" t="s">
        <v>173</v>
      </c>
      <c r="K72" s="94">
        <v>3.9E-2</v>
      </c>
      <c r="L72" s="94">
        <v>5.1299999999999998E-2</v>
      </c>
      <c r="M72" s="87">
        <v>150032.98000000001</v>
      </c>
      <c r="N72" s="89">
        <v>91.28</v>
      </c>
      <c r="O72" s="87">
        <v>136.95011</v>
      </c>
      <c r="P72" s="88">
        <f t="shared" si="1"/>
        <v>1.3890457076337773E-3</v>
      </c>
      <c r="Q72" s="88">
        <f>O72/'[5]סכום נכסי הקרן'!$C$42</f>
        <v>3.9051755568831726E-5</v>
      </c>
    </row>
    <row r="73" spans="2:17" s="134" customFormat="1">
      <c r="B73" s="158" t="s">
        <v>2131</v>
      </c>
      <c r="C73" s="93" t="s">
        <v>1949</v>
      </c>
      <c r="D73" s="80" t="s">
        <v>1989</v>
      </c>
      <c r="E73" s="80"/>
      <c r="F73" s="80" t="s">
        <v>562</v>
      </c>
      <c r="G73" s="107">
        <v>43104</v>
      </c>
      <c r="H73" s="80" t="s">
        <v>171</v>
      </c>
      <c r="I73" s="87">
        <v>9.24</v>
      </c>
      <c r="J73" s="93" t="s">
        <v>173</v>
      </c>
      <c r="K73" s="94">
        <v>3.8199999999999998E-2</v>
      </c>
      <c r="L73" s="94">
        <v>5.5E-2</v>
      </c>
      <c r="M73" s="87">
        <v>267226.76</v>
      </c>
      <c r="N73" s="89">
        <v>85.85</v>
      </c>
      <c r="O73" s="87">
        <v>229.41417000000001</v>
      </c>
      <c r="P73" s="88">
        <f t="shared" si="1"/>
        <v>2.3268821624814009E-3</v>
      </c>
      <c r="Q73" s="88">
        <f>O73/'[5]סכום נכסי הקרן'!$C$42</f>
        <v>6.541817374857464E-5</v>
      </c>
    </row>
    <row r="74" spans="2:17" s="134" customFormat="1">
      <c r="B74" s="158" t="s">
        <v>2131</v>
      </c>
      <c r="C74" s="93" t="s">
        <v>1949</v>
      </c>
      <c r="D74" s="80" t="s">
        <v>1990</v>
      </c>
      <c r="E74" s="80"/>
      <c r="F74" s="80" t="s">
        <v>562</v>
      </c>
      <c r="G74" s="107">
        <v>43194</v>
      </c>
      <c r="H74" s="80" t="s">
        <v>171</v>
      </c>
      <c r="I74" s="87">
        <v>9.3000000000000007</v>
      </c>
      <c r="J74" s="93" t="s">
        <v>173</v>
      </c>
      <c r="K74" s="94">
        <v>3.7900000000000003E-2</v>
      </c>
      <c r="L74" s="94">
        <v>5.0100000000000006E-2</v>
      </c>
      <c r="M74" s="87">
        <v>172567.8</v>
      </c>
      <c r="N74" s="89">
        <v>89.61</v>
      </c>
      <c r="O74" s="87">
        <v>154.63801999999998</v>
      </c>
      <c r="P74" s="88">
        <f t="shared" si="1"/>
        <v>1.5684491083503779E-3</v>
      </c>
      <c r="Q74" s="88">
        <f>O74/'[5]סכום נכסי הקרן'!$C$42</f>
        <v>4.4095518862220052E-5</v>
      </c>
    </row>
    <row r="75" spans="2:17" s="134" customFormat="1">
      <c r="B75" s="158" t="s">
        <v>2131</v>
      </c>
      <c r="C75" s="93" t="s">
        <v>1949</v>
      </c>
      <c r="D75" s="80" t="s">
        <v>1991</v>
      </c>
      <c r="E75" s="80"/>
      <c r="F75" s="80" t="s">
        <v>562</v>
      </c>
      <c r="G75" s="107">
        <v>43285</v>
      </c>
      <c r="H75" s="80" t="s">
        <v>171</v>
      </c>
      <c r="I75" s="87">
        <v>9.2700000000000014</v>
      </c>
      <c r="J75" s="93" t="s">
        <v>173</v>
      </c>
      <c r="K75" s="94">
        <v>4.0099999999999997E-2</v>
      </c>
      <c r="L75" s="94">
        <v>5.0300000000000004E-2</v>
      </c>
      <c r="M75" s="87">
        <v>228717.29</v>
      </c>
      <c r="N75" s="89">
        <v>90.3</v>
      </c>
      <c r="O75" s="87">
        <v>206.53171</v>
      </c>
      <c r="P75" s="88">
        <f t="shared" si="1"/>
        <v>2.0947919301836566E-3</v>
      </c>
      <c r="Q75" s="88">
        <f>O75/'[5]סכום נכסי הקרן'!$C$42</f>
        <v>5.8893168148114959E-5</v>
      </c>
    </row>
    <row r="76" spans="2:17" s="134" customFormat="1">
      <c r="B76" s="158" t="s">
        <v>2131</v>
      </c>
      <c r="C76" s="93" t="s">
        <v>1949</v>
      </c>
      <c r="D76" s="80" t="s">
        <v>1992</v>
      </c>
      <c r="E76" s="80"/>
      <c r="F76" s="80" t="s">
        <v>562</v>
      </c>
      <c r="G76" s="107">
        <v>43377</v>
      </c>
      <c r="H76" s="80" t="s">
        <v>171</v>
      </c>
      <c r="I76" s="87">
        <v>9.25</v>
      </c>
      <c r="J76" s="93" t="s">
        <v>173</v>
      </c>
      <c r="K76" s="94">
        <v>3.9699999999999999E-2</v>
      </c>
      <c r="L76" s="94">
        <v>5.2199999999999996E-2</v>
      </c>
      <c r="M76" s="87">
        <v>457823.44</v>
      </c>
      <c r="N76" s="89">
        <v>88.32</v>
      </c>
      <c r="O76" s="87">
        <v>404.34960999999998</v>
      </c>
      <c r="P76" s="88">
        <f t="shared" si="1"/>
        <v>4.1012021834366677E-3</v>
      </c>
      <c r="Q76" s="88">
        <f>O76/'[5]סכום נכסי הקרן'!$C$42</f>
        <v>1.153015659065366E-4</v>
      </c>
    </row>
    <row r="77" spans="2:17" s="134" customFormat="1">
      <c r="B77" s="158" t="s">
        <v>2131</v>
      </c>
      <c r="C77" s="93" t="s">
        <v>1949</v>
      </c>
      <c r="D77" s="80" t="s">
        <v>1993</v>
      </c>
      <c r="E77" s="80"/>
      <c r="F77" s="80" t="s">
        <v>562</v>
      </c>
      <c r="G77" s="107">
        <v>42935</v>
      </c>
      <c r="H77" s="80" t="s">
        <v>171</v>
      </c>
      <c r="I77" s="87">
        <v>10.629999999999999</v>
      </c>
      <c r="J77" s="93" t="s">
        <v>173</v>
      </c>
      <c r="K77" s="94">
        <v>4.0800000000000003E-2</v>
      </c>
      <c r="L77" s="94">
        <v>4.6399999999999997E-2</v>
      </c>
      <c r="M77" s="87">
        <v>699011.5</v>
      </c>
      <c r="N77" s="89">
        <v>94.19</v>
      </c>
      <c r="O77" s="87">
        <v>658.39893000000006</v>
      </c>
      <c r="P77" s="88">
        <f t="shared" si="1"/>
        <v>6.6779516104599835E-3</v>
      </c>
      <c r="Q77" s="88">
        <f>O77/'[5]סכום נכסי הקרן'!$C$42</f>
        <v>1.8774453033400522E-4</v>
      </c>
    </row>
    <row r="78" spans="2:17" s="134" customFormat="1">
      <c r="B78" s="157" t="s">
        <v>2132</v>
      </c>
      <c r="C78" s="93" t="s">
        <v>1957</v>
      </c>
      <c r="D78" s="80">
        <v>4099</v>
      </c>
      <c r="E78" s="80"/>
      <c r="F78" s="80" t="s">
        <v>562</v>
      </c>
      <c r="G78" s="107">
        <v>42052</v>
      </c>
      <c r="H78" s="80" t="s">
        <v>171</v>
      </c>
      <c r="I78" s="87">
        <v>5.8199999999999994</v>
      </c>
      <c r="J78" s="93" t="s">
        <v>173</v>
      </c>
      <c r="K78" s="94">
        <v>2.9779E-2</v>
      </c>
      <c r="L78" s="94">
        <v>1.9100000000000002E-2</v>
      </c>
      <c r="M78" s="87">
        <v>490017.87</v>
      </c>
      <c r="N78" s="89">
        <v>108.36</v>
      </c>
      <c r="O78" s="87">
        <v>530.98337000000004</v>
      </c>
      <c r="P78" s="88">
        <f t="shared" si="1"/>
        <v>5.3856121103036565E-3</v>
      </c>
      <c r="Q78" s="88">
        <f>O78/'[5]סכום נכסי הקרן'!$C$42</f>
        <v>1.5141158175305255E-4</v>
      </c>
    </row>
    <row r="79" spans="2:17" s="134" customFormat="1">
      <c r="B79" s="157" t="s">
        <v>2132</v>
      </c>
      <c r="C79" s="93" t="s">
        <v>1957</v>
      </c>
      <c r="D79" s="80" t="s">
        <v>1994</v>
      </c>
      <c r="E79" s="80"/>
      <c r="F79" s="80" t="s">
        <v>562</v>
      </c>
      <c r="G79" s="107">
        <v>42054</v>
      </c>
      <c r="H79" s="80" t="s">
        <v>171</v>
      </c>
      <c r="I79" s="87">
        <v>5.8199999999999985</v>
      </c>
      <c r="J79" s="93" t="s">
        <v>173</v>
      </c>
      <c r="K79" s="94">
        <v>2.9779E-2</v>
      </c>
      <c r="L79" s="94">
        <v>1.9199999999999998E-2</v>
      </c>
      <c r="M79" s="87">
        <v>13857.97</v>
      </c>
      <c r="N79" s="89">
        <v>108.29</v>
      </c>
      <c r="O79" s="87">
        <v>15.006790000000001</v>
      </c>
      <c r="P79" s="88">
        <f t="shared" si="1"/>
        <v>1.5220956912602329E-4</v>
      </c>
      <c r="Q79" s="88">
        <f>O79/'[5]סכום נכסי הקרן'!$C$42</f>
        <v>4.2792334738014323E-6</v>
      </c>
    </row>
    <row r="80" spans="2:17" s="134" customFormat="1">
      <c r="B80" s="157" t="s">
        <v>2122</v>
      </c>
      <c r="C80" s="93" t="s">
        <v>1957</v>
      </c>
      <c r="D80" s="80" t="s">
        <v>1995</v>
      </c>
      <c r="E80" s="80"/>
      <c r="F80" s="80" t="s">
        <v>1980</v>
      </c>
      <c r="G80" s="107">
        <v>40742</v>
      </c>
      <c r="H80" s="80" t="s">
        <v>1946</v>
      </c>
      <c r="I80" s="87">
        <v>8.08</v>
      </c>
      <c r="J80" s="93" t="s">
        <v>173</v>
      </c>
      <c r="K80" s="94">
        <v>0.06</v>
      </c>
      <c r="L80" s="94">
        <v>1.78E-2</v>
      </c>
      <c r="M80" s="87">
        <v>962111.03</v>
      </c>
      <c r="N80" s="89">
        <v>145.16999999999999</v>
      </c>
      <c r="O80" s="87">
        <v>1396.6965299999999</v>
      </c>
      <c r="P80" s="88">
        <f t="shared" si="1"/>
        <v>1.4166292526990238E-2</v>
      </c>
      <c r="Q80" s="88">
        <f>O80/'[5]סכום נכסי הקרן'!$C$42</f>
        <v>3.9827241827987907E-4</v>
      </c>
    </row>
    <row r="81" spans="2:17" s="134" customFormat="1">
      <c r="B81" s="157" t="s">
        <v>2133</v>
      </c>
      <c r="C81" s="93" t="s">
        <v>1949</v>
      </c>
      <c r="D81" s="80" t="s">
        <v>1996</v>
      </c>
      <c r="E81" s="80"/>
      <c r="F81" s="80" t="s">
        <v>1980</v>
      </c>
      <c r="G81" s="107">
        <v>42680</v>
      </c>
      <c r="H81" s="80" t="s">
        <v>1946</v>
      </c>
      <c r="I81" s="87">
        <v>4.0100000000000007</v>
      </c>
      <c r="J81" s="93" t="s">
        <v>173</v>
      </c>
      <c r="K81" s="94">
        <v>2.3E-2</v>
      </c>
      <c r="L81" s="94">
        <v>3.49E-2</v>
      </c>
      <c r="M81" s="87">
        <v>309705.25</v>
      </c>
      <c r="N81" s="89">
        <v>97.44</v>
      </c>
      <c r="O81" s="87">
        <v>301.77679999999998</v>
      </c>
      <c r="P81" s="88">
        <f t="shared" si="1"/>
        <v>3.0608355751116727E-3</v>
      </c>
      <c r="Q81" s="88">
        <f>O81/'[5]סכום נכסי הקרן'!$C$42</f>
        <v>8.6052605798887043E-5</v>
      </c>
    </row>
    <row r="82" spans="2:17" s="134" customFormat="1">
      <c r="B82" s="157" t="s">
        <v>2134</v>
      </c>
      <c r="C82" s="93" t="s">
        <v>1957</v>
      </c>
      <c r="D82" s="80">
        <v>4100</v>
      </c>
      <c r="E82" s="80"/>
      <c r="F82" s="80" t="s">
        <v>562</v>
      </c>
      <c r="G82" s="107">
        <v>42052</v>
      </c>
      <c r="H82" s="80" t="s">
        <v>171</v>
      </c>
      <c r="I82" s="87">
        <v>5.81</v>
      </c>
      <c r="J82" s="93" t="s">
        <v>173</v>
      </c>
      <c r="K82" s="94">
        <v>2.9779E-2</v>
      </c>
      <c r="L82" s="94">
        <v>1.9099999999999995E-2</v>
      </c>
      <c r="M82" s="87">
        <v>558231.34</v>
      </c>
      <c r="N82" s="89">
        <v>108.35</v>
      </c>
      <c r="O82" s="87">
        <v>604.84367000000009</v>
      </c>
      <c r="P82" s="88">
        <f t="shared" si="1"/>
        <v>6.1347559604220912E-3</v>
      </c>
      <c r="Q82" s="88">
        <f>O82/'[5]סכום נכסי הקרן'!$C$42</f>
        <v>1.7247307912490997E-4</v>
      </c>
    </row>
    <row r="83" spans="2:17" s="134" customFormat="1">
      <c r="B83" s="157" t="s">
        <v>2135</v>
      </c>
      <c r="C83" s="93" t="s">
        <v>1949</v>
      </c>
      <c r="D83" s="80" t="s">
        <v>1997</v>
      </c>
      <c r="E83" s="80"/>
      <c r="F83" s="80" t="s">
        <v>562</v>
      </c>
      <c r="G83" s="107">
        <v>42516</v>
      </c>
      <c r="H83" s="80" t="s">
        <v>343</v>
      </c>
      <c r="I83" s="87">
        <v>5.52</v>
      </c>
      <c r="J83" s="93" t="s">
        <v>173</v>
      </c>
      <c r="K83" s="94">
        <v>2.3269999999999999E-2</v>
      </c>
      <c r="L83" s="94">
        <v>2.1899999999999999E-2</v>
      </c>
      <c r="M83" s="87">
        <v>1925679.62</v>
      </c>
      <c r="N83" s="89">
        <v>102.77</v>
      </c>
      <c r="O83" s="87">
        <v>1979.0210300000001</v>
      </c>
      <c r="P83" s="88">
        <f t="shared" si="1"/>
        <v>2.0072643001443933E-2</v>
      </c>
      <c r="Q83" s="88">
        <f>O83/'[5]סכום נכסי הקרן'!$C$42</f>
        <v>5.6432408509301385E-4</v>
      </c>
    </row>
    <row r="84" spans="2:17" s="134" customFormat="1">
      <c r="B84" s="157" t="s">
        <v>2136</v>
      </c>
      <c r="C84" s="93" t="s">
        <v>1949</v>
      </c>
      <c r="D84" s="80" t="s">
        <v>1998</v>
      </c>
      <c r="E84" s="80"/>
      <c r="F84" s="80" t="s">
        <v>562</v>
      </c>
      <c r="G84" s="107">
        <v>41816</v>
      </c>
      <c r="H84" s="80" t="s">
        <v>171</v>
      </c>
      <c r="I84" s="87">
        <v>7.5699999999999994</v>
      </c>
      <c r="J84" s="93" t="s">
        <v>173</v>
      </c>
      <c r="K84" s="94">
        <v>4.4999999999999998E-2</v>
      </c>
      <c r="L84" s="94">
        <v>2.6200000000000001E-2</v>
      </c>
      <c r="M84" s="87">
        <v>197453.49</v>
      </c>
      <c r="N84" s="89">
        <v>114.13</v>
      </c>
      <c r="O84" s="87">
        <v>225.35367000000002</v>
      </c>
      <c r="P84" s="88">
        <f t="shared" si="1"/>
        <v>2.2856976749636693E-3</v>
      </c>
      <c r="Q84" s="88">
        <f>O84/'[5]סכום נכסי הקרן'!$C$42</f>
        <v>6.4260309373823568E-5</v>
      </c>
    </row>
    <row r="85" spans="2:17" s="134" customFormat="1">
      <c r="B85" s="157" t="s">
        <v>2136</v>
      </c>
      <c r="C85" s="93" t="s">
        <v>1949</v>
      </c>
      <c r="D85" s="80" t="s">
        <v>1999</v>
      </c>
      <c r="E85" s="80"/>
      <c r="F85" s="80" t="s">
        <v>562</v>
      </c>
      <c r="G85" s="107">
        <v>42625</v>
      </c>
      <c r="H85" s="80" t="s">
        <v>171</v>
      </c>
      <c r="I85" s="87">
        <v>7.25</v>
      </c>
      <c r="J85" s="93" t="s">
        <v>173</v>
      </c>
      <c r="K85" s="94">
        <v>4.4999999999999998E-2</v>
      </c>
      <c r="L85" s="94">
        <v>4.1599999999999991E-2</v>
      </c>
      <c r="M85" s="87">
        <v>54982.62</v>
      </c>
      <c r="N85" s="89">
        <v>103.92</v>
      </c>
      <c r="O85" s="87">
        <v>57.13794</v>
      </c>
      <c r="P85" s="88">
        <f t="shared" si="1"/>
        <v>5.7953374626742765E-4</v>
      </c>
      <c r="Q85" s="88">
        <f>O85/'[5]סכום נכסי הקרן'!$C$42</f>
        <v>1.6293063704633556E-5</v>
      </c>
    </row>
    <row r="86" spans="2:17" s="134" customFormat="1">
      <c r="B86" s="157" t="s">
        <v>2136</v>
      </c>
      <c r="C86" s="93" t="s">
        <v>1949</v>
      </c>
      <c r="D86" s="80" t="s">
        <v>2000</v>
      </c>
      <c r="E86" s="80"/>
      <c r="F86" s="80" t="s">
        <v>562</v>
      </c>
      <c r="G86" s="107">
        <v>42716</v>
      </c>
      <c r="H86" s="80" t="s">
        <v>171</v>
      </c>
      <c r="I86" s="87">
        <v>7.32</v>
      </c>
      <c r="J86" s="93" t="s">
        <v>173</v>
      </c>
      <c r="K86" s="94">
        <v>4.4999999999999998E-2</v>
      </c>
      <c r="L86" s="94">
        <v>3.8599999999999995E-2</v>
      </c>
      <c r="M86" s="87">
        <v>41597.57</v>
      </c>
      <c r="N86" s="89">
        <v>106.33</v>
      </c>
      <c r="O86" s="87">
        <v>44.230699999999999</v>
      </c>
      <c r="P86" s="88">
        <f t="shared" si="1"/>
        <v>4.4861931093474338E-4</v>
      </c>
      <c r="Q86" s="88">
        <f>O86/'[5]סכום נכסי הקרן'!$C$42</f>
        <v>1.261252353165927E-5</v>
      </c>
    </row>
    <row r="87" spans="2:17" s="134" customFormat="1">
      <c r="B87" s="157" t="s">
        <v>2136</v>
      </c>
      <c r="C87" s="93" t="s">
        <v>1949</v>
      </c>
      <c r="D87" s="80" t="s">
        <v>2001</v>
      </c>
      <c r="E87" s="80"/>
      <c r="F87" s="80" t="s">
        <v>562</v>
      </c>
      <c r="G87" s="107">
        <v>42803</v>
      </c>
      <c r="H87" s="80" t="s">
        <v>171</v>
      </c>
      <c r="I87" s="87">
        <v>7.18</v>
      </c>
      <c r="J87" s="93" t="s">
        <v>173</v>
      </c>
      <c r="K87" s="94">
        <v>4.4999999999999998E-2</v>
      </c>
      <c r="L87" s="94">
        <v>4.5100000000000008E-2</v>
      </c>
      <c r="M87" s="87">
        <v>266588.18</v>
      </c>
      <c r="N87" s="89">
        <v>102.2</v>
      </c>
      <c r="O87" s="87">
        <v>272.45312999999999</v>
      </c>
      <c r="P87" s="88">
        <f t="shared" si="1"/>
        <v>2.7634139962201382E-3</v>
      </c>
      <c r="Q87" s="88">
        <f>O87/'[5]סכום נכסי הקרן'!$C$42</f>
        <v>7.7690868862559763E-5</v>
      </c>
    </row>
    <row r="88" spans="2:17" s="134" customFormat="1">
      <c r="B88" s="157" t="s">
        <v>2136</v>
      </c>
      <c r="C88" s="93" t="s">
        <v>1949</v>
      </c>
      <c r="D88" s="80" t="s">
        <v>2002</v>
      </c>
      <c r="E88" s="80"/>
      <c r="F88" s="80" t="s">
        <v>562</v>
      </c>
      <c r="G88" s="107">
        <v>42898</v>
      </c>
      <c r="H88" s="80" t="s">
        <v>171</v>
      </c>
      <c r="I88" s="87">
        <v>7.04</v>
      </c>
      <c r="J88" s="93" t="s">
        <v>173</v>
      </c>
      <c r="K88" s="94">
        <v>4.4999999999999998E-2</v>
      </c>
      <c r="L88" s="94">
        <v>5.1900000000000002E-2</v>
      </c>
      <c r="M88" s="87">
        <v>50138.46</v>
      </c>
      <c r="N88" s="89">
        <v>97.12</v>
      </c>
      <c r="O88" s="87">
        <v>48.694489999999995</v>
      </c>
      <c r="P88" s="88">
        <f t="shared" si="1"/>
        <v>4.9389425331542911E-4</v>
      </c>
      <c r="Q88" s="88">
        <f>O88/'[5]סכום נכסי הקרן'!$C$42</f>
        <v>1.3885387321185216E-5</v>
      </c>
    </row>
    <row r="89" spans="2:17" s="134" customFormat="1">
      <c r="B89" s="157" t="s">
        <v>2136</v>
      </c>
      <c r="C89" s="93" t="s">
        <v>1949</v>
      </c>
      <c r="D89" s="80" t="s">
        <v>2003</v>
      </c>
      <c r="E89" s="80"/>
      <c r="F89" s="80" t="s">
        <v>562</v>
      </c>
      <c r="G89" s="107">
        <v>42989</v>
      </c>
      <c r="H89" s="80" t="s">
        <v>171</v>
      </c>
      <c r="I89" s="87">
        <v>6.99</v>
      </c>
      <c r="J89" s="93" t="s">
        <v>173</v>
      </c>
      <c r="K89" s="94">
        <v>4.4999999999999998E-2</v>
      </c>
      <c r="L89" s="94">
        <v>5.4699999999999999E-2</v>
      </c>
      <c r="M89" s="87">
        <v>63180.78</v>
      </c>
      <c r="N89" s="89">
        <v>95.74</v>
      </c>
      <c r="O89" s="87">
        <v>60.489280000000001</v>
      </c>
      <c r="P89" s="88">
        <f t="shared" si="1"/>
        <v>6.135254271928492E-4</v>
      </c>
      <c r="Q89" s="88">
        <f>O89/'[5]סכום נכסי הקרן'!$C$42</f>
        <v>1.7248708869928046E-5</v>
      </c>
    </row>
    <row r="90" spans="2:17" s="134" customFormat="1">
      <c r="B90" s="157" t="s">
        <v>2136</v>
      </c>
      <c r="C90" s="93" t="s">
        <v>1949</v>
      </c>
      <c r="D90" s="80" t="s">
        <v>2004</v>
      </c>
      <c r="E90" s="80"/>
      <c r="F90" s="80" t="s">
        <v>562</v>
      </c>
      <c r="G90" s="107">
        <v>43080</v>
      </c>
      <c r="H90" s="80" t="s">
        <v>171</v>
      </c>
      <c r="I90" s="87">
        <v>6.84</v>
      </c>
      <c r="J90" s="93" t="s">
        <v>173</v>
      </c>
      <c r="K90" s="94">
        <v>4.4999999999999998E-2</v>
      </c>
      <c r="L90" s="94">
        <v>6.1899999999999997E-2</v>
      </c>
      <c r="M90" s="87">
        <v>19575.580000000002</v>
      </c>
      <c r="N90" s="89">
        <v>90.69</v>
      </c>
      <c r="O90" s="87">
        <v>17.753080000000001</v>
      </c>
      <c r="P90" s="88">
        <f t="shared" ref="P90:P151" si="2">O90/$O$10</f>
        <v>1.8006440134497927E-4</v>
      </c>
      <c r="Q90" s="88">
        <f>O90/'[5]סכום נכסי הקרן'!$C$42</f>
        <v>5.0623467243211063E-6</v>
      </c>
    </row>
    <row r="91" spans="2:17" s="134" customFormat="1">
      <c r="B91" s="157" t="s">
        <v>2136</v>
      </c>
      <c r="C91" s="93" t="s">
        <v>1949</v>
      </c>
      <c r="D91" s="80" t="s">
        <v>2005</v>
      </c>
      <c r="E91" s="80"/>
      <c r="F91" s="80" t="s">
        <v>562</v>
      </c>
      <c r="G91" s="107">
        <v>43171</v>
      </c>
      <c r="H91" s="80" t="s">
        <v>171</v>
      </c>
      <c r="I91" s="87">
        <v>6.8100000000000014</v>
      </c>
      <c r="J91" s="93" t="s">
        <v>173</v>
      </c>
      <c r="K91" s="94">
        <v>4.4999999999999998E-2</v>
      </c>
      <c r="L91" s="94">
        <v>6.2700000000000006E-2</v>
      </c>
      <c r="M91" s="87">
        <v>20796.73</v>
      </c>
      <c r="N91" s="89">
        <v>90.86</v>
      </c>
      <c r="O91" s="87">
        <v>18.895919999999997</v>
      </c>
      <c r="P91" s="88">
        <f t="shared" si="2"/>
        <v>1.9165589985865102E-4</v>
      </c>
      <c r="Q91" s="88">
        <f>O91/'[5]סכום נכסי הקרן'!$C$42</f>
        <v>5.3882311528497399E-6</v>
      </c>
    </row>
    <row r="92" spans="2:17" s="134" customFormat="1">
      <c r="B92" s="157" t="s">
        <v>2136</v>
      </c>
      <c r="C92" s="93" t="s">
        <v>1949</v>
      </c>
      <c r="D92" s="80" t="s">
        <v>2006</v>
      </c>
      <c r="E92" s="80"/>
      <c r="F92" s="80" t="s">
        <v>562</v>
      </c>
      <c r="G92" s="107">
        <v>43341</v>
      </c>
      <c r="H92" s="80" t="s">
        <v>171</v>
      </c>
      <c r="I92" s="87">
        <v>6.89</v>
      </c>
      <c r="J92" s="93" t="s">
        <v>173</v>
      </c>
      <c r="K92" s="94">
        <v>4.4999999999999998E-2</v>
      </c>
      <c r="L92" s="94">
        <v>5.8700000000000002E-2</v>
      </c>
      <c r="M92" s="87">
        <v>36694.58</v>
      </c>
      <c r="N92" s="89">
        <v>91.97</v>
      </c>
      <c r="O92" s="87">
        <v>33.747999999999998</v>
      </c>
      <c r="P92" s="88">
        <f t="shared" si="2"/>
        <v>3.4229628980381768E-4</v>
      </c>
      <c r="Q92" s="88">
        <f>O92/'[5]סכום נכסי הקרן'!$C$42</f>
        <v>9.6233485824650534E-6</v>
      </c>
    </row>
    <row r="93" spans="2:17" s="134" customFormat="1">
      <c r="B93" s="157" t="s">
        <v>2136</v>
      </c>
      <c r="C93" s="93" t="s">
        <v>1949</v>
      </c>
      <c r="D93" s="80" t="s">
        <v>2007</v>
      </c>
      <c r="E93" s="80"/>
      <c r="F93" s="80" t="s">
        <v>562</v>
      </c>
      <c r="G93" s="107">
        <v>41893</v>
      </c>
      <c r="H93" s="80" t="s">
        <v>171</v>
      </c>
      <c r="I93" s="87">
        <v>7.5600000000000005</v>
      </c>
      <c r="J93" s="93" t="s">
        <v>173</v>
      </c>
      <c r="K93" s="94">
        <v>4.4999999999999998E-2</v>
      </c>
      <c r="L93" s="94">
        <v>2.69E-2</v>
      </c>
      <c r="M93" s="87">
        <v>38738.239999999998</v>
      </c>
      <c r="N93" s="89">
        <v>114.41</v>
      </c>
      <c r="O93" s="87">
        <v>44.320419999999999</v>
      </c>
      <c r="P93" s="88">
        <f t="shared" si="2"/>
        <v>4.495293151756228E-4</v>
      </c>
      <c r="Q93" s="88">
        <f>O93/'[5]סכום נכסי הקרן'!$C$42</f>
        <v>1.2638107472480022E-5</v>
      </c>
    </row>
    <row r="94" spans="2:17" s="134" customFormat="1">
      <c r="B94" s="157" t="s">
        <v>2136</v>
      </c>
      <c r="C94" s="93" t="s">
        <v>1949</v>
      </c>
      <c r="D94" s="80" t="s">
        <v>2008</v>
      </c>
      <c r="E94" s="80"/>
      <c r="F94" s="80" t="s">
        <v>562</v>
      </c>
      <c r="G94" s="107">
        <v>42151</v>
      </c>
      <c r="H94" s="80" t="s">
        <v>171</v>
      </c>
      <c r="I94" s="87">
        <v>7.52</v>
      </c>
      <c r="J94" s="93" t="s">
        <v>173</v>
      </c>
      <c r="K94" s="94">
        <v>4.4999999999999998E-2</v>
      </c>
      <c r="L94" s="94">
        <v>2.8799999999999996E-2</v>
      </c>
      <c r="M94" s="87">
        <v>141866.57999999999</v>
      </c>
      <c r="N94" s="89">
        <v>113.9</v>
      </c>
      <c r="O94" s="87">
        <v>161.58604</v>
      </c>
      <c r="P94" s="88">
        <f t="shared" si="2"/>
        <v>1.6389208834920968E-3</v>
      </c>
      <c r="Q94" s="88">
        <f>O94/'[5]סכום נכסי הקרן'!$C$42</f>
        <v>4.6076768667184466E-5</v>
      </c>
    </row>
    <row r="95" spans="2:17" s="134" customFormat="1">
      <c r="B95" s="157" t="s">
        <v>2136</v>
      </c>
      <c r="C95" s="93" t="s">
        <v>1949</v>
      </c>
      <c r="D95" s="80" t="s">
        <v>2009</v>
      </c>
      <c r="E95" s="80"/>
      <c r="F95" s="80" t="s">
        <v>562</v>
      </c>
      <c r="G95" s="107">
        <v>42166</v>
      </c>
      <c r="H95" s="80" t="s">
        <v>171</v>
      </c>
      <c r="I95" s="87">
        <v>7.5399999999999991</v>
      </c>
      <c r="J95" s="93" t="s">
        <v>173</v>
      </c>
      <c r="K95" s="94">
        <v>4.4999999999999998E-2</v>
      </c>
      <c r="L95" s="94">
        <v>2.7999999999999997E-2</v>
      </c>
      <c r="M95" s="87">
        <v>133480.82</v>
      </c>
      <c r="N95" s="89">
        <v>114.6</v>
      </c>
      <c r="O95" s="87">
        <v>152.96903</v>
      </c>
      <c r="P95" s="88">
        <f t="shared" si="2"/>
        <v>1.5515210212127797E-3</v>
      </c>
      <c r="Q95" s="88">
        <f>O95/'[5]סכום נכסי הקרן'!$C$42</f>
        <v>4.3619601102629915E-5</v>
      </c>
    </row>
    <row r="96" spans="2:17" s="134" customFormat="1">
      <c r="B96" s="157" t="s">
        <v>2136</v>
      </c>
      <c r="C96" s="93" t="s">
        <v>1949</v>
      </c>
      <c r="D96" s="80" t="s">
        <v>2010</v>
      </c>
      <c r="E96" s="80"/>
      <c r="F96" s="80" t="s">
        <v>562</v>
      </c>
      <c r="G96" s="107">
        <v>42257</v>
      </c>
      <c r="H96" s="80" t="s">
        <v>171</v>
      </c>
      <c r="I96" s="87">
        <v>7.5300000000000011</v>
      </c>
      <c r="J96" s="93" t="s">
        <v>173</v>
      </c>
      <c r="K96" s="94">
        <v>4.4999999999999998E-2</v>
      </c>
      <c r="L96" s="94">
        <v>2.8300000000000002E-2</v>
      </c>
      <c r="M96" s="87">
        <v>70932.289999999994</v>
      </c>
      <c r="N96" s="89">
        <v>113.58</v>
      </c>
      <c r="O96" s="87">
        <v>80.564899999999994</v>
      </c>
      <c r="P96" s="88">
        <f t="shared" si="2"/>
        <v>8.1714668597889038E-4</v>
      </c>
      <c r="Q96" s="88">
        <f>O96/'[5]סכום נכסי הקרן'!$C$42</f>
        <v>2.2973335196498716E-5</v>
      </c>
    </row>
    <row r="97" spans="2:17" s="134" customFormat="1">
      <c r="B97" s="157" t="s">
        <v>2136</v>
      </c>
      <c r="C97" s="93" t="s">
        <v>1949</v>
      </c>
      <c r="D97" s="80" t="s">
        <v>2011</v>
      </c>
      <c r="E97" s="80"/>
      <c r="F97" s="80" t="s">
        <v>562</v>
      </c>
      <c r="G97" s="107">
        <v>42348</v>
      </c>
      <c r="H97" s="80" t="s">
        <v>171</v>
      </c>
      <c r="I97" s="87">
        <v>7.5100000000000007</v>
      </c>
      <c r="J97" s="93" t="s">
        <v>173</v>
      </c>
      <c r="K97" s="94">
        <v>4.4999999999999998E-2</v>
      </c>
      <c r="L97" s="94">
        <v>2.9399999999999999E-2</v>
      </c>
      <c r="M97" s="87">
        <v>122832.58</v>
      </c>
      <c r="N97" s="89">
        <v>113.21</v>
      </c>
      <c r="O97" s="87">
        <v>139.05876999999998</v>
      </c>
      <c r="P97" s="88">
        <f t="shared" si="2"/>
        <v>1.410433241545645E-3</v>
      </c>
      <c r="Q97" s="88">
        <f>O97/'[5]סכום נכסי הקרן'!$C$42</f>
        <v>3.9653046614875955E-5</v>
      </c>
    </row>
    <row r="98" spans="2:17" s="134" customFormat="1">
      <c r="B98" s="157" t="s">
        <v>2136</v>
      </c>
      <c r="C98" s="93" t="s">
        <v>1949</v>
      </c>
      <c r="D98" s="80" t="s">
        <v>2012</v>
      </c>
      <c r="E98" s="80"/>
      <c r="F98" s="80" t="s">
        <v>562</v>
      </c>
      <c r="G98" s="107">
        <v>42439</v>
      </c>
      <c r="H98" s="80" t="s">
        <v>171</v>
      </c>
      <c r="I98" s="87">
        <v>7.4799999999999995</v>
      </c>
      <c r="J98" s="93" t="s">
        <v>173</v>
      </c>
      <c r="K98" s="94">
        <v>4.4999999999999998E-2</v>
      </c>
      <c r="L98" s="94">
        <v>3.0799999999999998E-2</v>
      </c>
      <c r="M98" s="87">
        <v>145886.48000000001</v>
      </c>
      <c r="N98" s="89">
        <v>113.23</v>
      </c>
      <c r="O98" s="87">
        <v>165.18726000000001</v>
      </c>
      <c r="P98" s="88">
        <f t="shared" si="2"/>
        <v>1.6754470256269583E-3</v>
      </c>
      <c r="Q98" s="88">
        <f>O98/'[5]סכום נכסי הקרן'!$C$42</f>
        <v>4.7103667902165648E-5</v>
      </c>
    </row>
    <row r="99" spans="2:17" s="134" customFormat="1">
      <c r="B99" s="157" t="s">
        <v>2136</v>
      </c>
      <c r="C99" s="93" t="s">
        <v>1949</v>
      </c>
      <c r="D99" s="80" t="s">
        <v>2013</v>
      </c>
      <c r="E99" s="80"/>
      <c r="F99" s="80" t="s">
        <v>562</v>
      </c>
      <c r="G99" s="107">
        <v>42549</v>
      </c>
      <c r="H99" s="80" t="s">
        <v>171</v>
      </c>
      <c r="I99" s="87">
        <v>7.35</v>
      </c>
      <c r="J99" s="93" t="s">
        <v>173</v>
      </c>
      <c r="K99" s="94">
        <v>4.4999999999999998E-2</v>
      </c>
      <c r="L99" s="94">
        <v>3.6900000000000002E-2</v>
      </c>
      <c r="M99" s="87">
        <v>102614.85</v>
      </c>
      <c r="N99" s="89">
        <v>108.13</v>
      </c>
      <c r="O99" s="87">
        <v>110.95744000000001</v>
      </c>
      <c r="P99" s="88">
        <f t="shared" si="2"/>
        <v>1.1254095068783253E-3</v>
      </c>
      <c r="Q99" s="88">
        <f>O99/'[5]סכום נכסי הקרן'!$C$42</f>
        <v>3.1639863782681971E-5</v>
      </c>
    </row>
    <row r="100" spans="2:17" s="134" customFormat="1">
      <c r="B100" s="157" t="s">
        <v>2136</v>
      </c>
      <c r="C100" s="93" t="s">
        <v>1949</v>
      </c>
      <c r="D100" s="80" t="s">
        <v>2014</v>
      </c>
      <c r="E100" s="80"/>
      <c r="F100" s="80" t="s">
        <v>562</v>
      </c>
      <c r="G100" s="107">
        <v>42604</v>
      </c>
      <c r="H100" s="80" t="s">
        <v>171</v>
      </c>
      <c r="I100" s="87">
        <v>7.2600000000000007</v>
      </c>
      <c r="J100" s="93" t="s">
        <v>173</v>
      </c>
      <c r="K100" s="94">
        <v>4.4999999999999998E-2</v>
      </c>
      <c r="L100" s="94">
        <v>4.1499999999999995E-2</v>
      </c>
      <c r="M100" s="87">
        <v>134186.75</v>
      </c>
      <c r="N100" s="89">
        <v>103.95</v>
      </c>
      <c r="O100" s="87">
        <v>139.48712</v>
      </c>
      <c r="P100" s="88">
        <f t="shared" si="2"/>
        <v>1.414777872804904E-3</v>
      </c>
      <c r="Q100" s="88">
        <f>O100/'[5]סכום נכסי הקרן'!$C$42</f>
        <v>3.9775191967646462E-5</v>
      </c>
    </row>
    <row r="101" spans="2:17" s="134" customFormat="1">
      <c r="B101" s="157" t="s">
        <v>2133</v>
      </c>
      <c r="C101" s="93" t="s">
        <v>1949</v>
      </c>
      <c r="D101" s="80" t="s">
        <v>2015</v>
      </c>
      <c r="E101" s="80"/>
      <c r="F101" s="80" t="s">
        <v>1980</v>
      </c>
      <c r="G101" s="107">
        <v>42680</v>
      </c>
      <c r="H101" s="80" t="s">
        <v>1946</v>
      </c>
      <c r="I101" s="87">
        <v>2.86</v>
      </c>
      <c r="J101" s="93" t="s">
        <v>173</v>
      </c>
      <c r="K101" s="94">
        <v>2.35E-2</v>
      </c>
      <c r="L101" s="94">
        <v>3.1699999999999999E-2</v>
      </c>
      <c r="M101" s="87">
        <v>650685.56000000006</v>
      </c>
      <c r="N101" s="89">
        <v>97.91</v>
      </c>
      <c r="O101" s="87">
        <v>637.08624999999995</v>
      </c>
      <c r="P101" s="88">
        <f t="shared" si="2"/>
        <v>6.4617832067093593E-3</v>
      </c>
      <c r="Q101" s="88">
        <f>O101/'[5]סכום נכסי הקרן'!$C$42</f>
        <v>1.8166715244889996E-4</v>
      </c>
    </row>
    <row r="102" spans="2:17" s="134" customFormat="1">
      <c r="B102" s="157" t="s">
        <v>2133</v>
      </c>
      <c r="C102" s="93" t="s">
        <v>1949</v>
      </c>
      <c r="D102" s="80" t="s">
        <v>2016</v>
      </c>
      <c r="E102" s="80"/>
      <c r="F102" s="80" t="s">
        <v>1980</v>
      </c>
      <c r="G102" s="107">
        <v>42680</v>
      </c>
      <c r="H102" s="80" t="s">
        <v>1946</v>
      </c>
      <c r="I102" s="87">
        <v>3.9699999999999993</v>
      </c>
      <c r="J102" s="93" t="s">
        <v>173</v>
      </c>
      <c r="K102" s="94">
        <v>3.3700000000000001E-2</v>
      </c>
      <c r="L102" s="94">
        <v>4.3299999999999998E-2</v>
      </c>
      <c r="M102" s="87">
        <v>157350.44</v>
      </c>
      <c r="N102" s="89">
        <v>96.69</v>
      </c>
      <c r="O102" s="87">
        <v>152.14214000000001</v>
      </c>
      <c r="P102" s="88">
        <f t="shared" si="2"/>
        <v>1.5431341129789325E-3</v>
      </c>
      <c r="Q102" s="88">
        <f>O102/'[5]סכום נכסי הקרן'!$C$42</f>
        <v>4.3383810812557775E-5</v>
      </c>
    </row>
    <row r="103" spans="2:17" s="134" customFormat="1">
      <c r="B103" s="157" t="s">
        <v>2133</v>
      </c>
      <c r="C103" s="93" t="s">
        <v>1949</v>
      </c>
      <c r="D103" s="80" t="s">
        <v>2017</v>
      </c>
      <c r="E103" s="80"/>
      <c r="F103" s="80" t="s">
        <v>1980</v>
      </c>
      <c r="G103" s="107">
        <v>42717</v>
      </c>
      <c r="H103" s="80" t="s">
        <v>1946</v>
      </c>
      <c r="I103" s="87">
        <v>3.56</v>
      </c>
      <c r="J103" s="93" t="s">
        <v>173</v>
      </c>
      <c r="K103" s="94">
        <v>3.85E-2</v>
      </c>
      <c r="L103" s="94">
        <v>5.0600000000000006E-2</v>
      </c>
      <c r="M103" s="87">
        <v>42910.96</v>
      </c>
      <c r="N103" s="89">
        <v>96.31</v>
      </c>
      <c r="O103" s="87">
        <v>41.327539999999999</v>
      </c>
      <c r="P103" s="88">
        <f t="shared" si="2"/>
        <v>4.1917339127411609E-4</v>
      </c>
      <c r="Q103" s="88">
        <f>O103/'[5]סכום נכסי הקרן'!$C$42</f>
        <v>1.1784678306144594E-5</v>
      </c>
    </row>
    <row r="104" spans="2:17" s="134" customFormat="1">
      <c r="B104" s="157" t="s">
        <v>2133</v>
      </c>
      <c r="C104" s="93" t="s">
        <v>1949</v>
      </c>
      <c r="D104" s="80" t="s">
        <v>2018</v>
      </c>
      <c r="E104" s="80"/>
      <c r="F104" s="80" t="s">
        <v>1980</v>
      </c>
      <c r="G104" s="107">
        <v>42710</v>
      </c>
      <c r="H104" s="80" t="s">
        <v>1946</v>
      </c>
      <c r="I104" s="87">
        <v>3.5599999999999996</v>
      </c>
      <c r="J104" s="93" t="s">
        <v>173</v>
      </c>
      <c r="K104" s="94">
        <v>3.8399999999999997E-2</v>
      </c>
      <c r="L104" s="94">
        <v>5.0399999999999993E-2</v>
      </c>
      <c r="M104" s="87">
        <v>128292</v>
      </c>
      <c r="N104" s="89">
        <v>96.31</v>
      </c>
      <c r="O104" s="87">
        <v>123.55802</v>
      </c>
      <c r="P104" s="88">
        <f t="shared" si="2"/>
        <v>1.2532135777381149E-3</v>
      </c>
      <c r="Q104" s="88">
        <f>O104/'[5]סכום נכסי הקרן'!$C$42</f>
        <v>3.5232958889984258E-5</v>
      </c>
    </row>
    <row r="105" spans="2:17" s="134" customFormat="1">
      <c r="B105" s="157" t="s">
        <v>2133</v>
      </c>
      <c r="C105" s="93" t="s">
        <v>1949</v>
      </c>
      <c r="D105" s="80" t="s">
        <v>2019</v>
      </c>
      <c r="E105" s="80"/>
      <c r="F105" s="80" t="s">
        <v>1980</v>
      </c>
      <c r="G105" s="107">
        <v>42680</v>
      </c>
      <c r="H105" s="80" t="s">
        <v>1946</v>
      </c>
      <c r="I105" s="87">
        <v>4.8899999999999997</v>
      </c>
      <c r="J105" s="93" t="s">
        <v>173</v>
      </c>
      <c r="K105" s="94">
        <v>3.6699999999999997E-2</v>
      </c>
      <c r="L105" s="94">
        <v>4.6699999999999998E-2</v>
      </c>
      <c r="M105" s="87">
        <v>519084.19</v>
      </c>
      <c r="N105" s="89">
        <v>95.8</v>
      </c>
      <c r="O105" s="87">
        <v>497.28264000000001</v>
      </c>
      <c r="P105" s="88">
        <f t="shared" si="2"/>
        <v>5.0437952665594275E-3</v>
      </c>
      <c r="Q105" s="88">
        <f>O105/'[5]סכום נכסי הקרן'!$C$42</f>
        <v>1.4180171236009481E-4</v>
      </c>
    </row>
    <row r="106" spans="2:17" s="134" customFormat="1">
      <c r="B106" s="157" t="s">
        <v>2133</v>
      </c>
      <c r="C106" s="93" t="s">
        <v>1949</v>
      </c>
      <c r="D106" s="80" t="s">
        <v>2020</v>
      </c>
      <c r="E106" s="80"/>
      <c r="F106" s="80" t="s">
        <v>1980</v>
      </c>
      <c r="G106" s="107">
        <v>42680</v>
      </c>
      <c r="H106" s="80" t="s">
        <v>1946</v>
      </c>
      <c r="I106" s="87">
        <v>2.83</v>
      </c>
      <c r="J106" s="93" t="s">
        <v>173</v>
      </c>
      <c r="K106" s="94">
        <v>3.1800000000000002E-2</v>
      </c>
      <c r="L106" s="94">
        <v>4.2099999999999999E-2</v>
      </c>
      <c r="M106" s="87">
        <v>660616.53</v>
      </c>
      <c r="N106" s="89">
        <v>97.48</v>
      </c>
      <c r="O106" s="87">
        <v>643.96897000000001</v>
      </c>
      <c r="P106" s="88">
        <f t="shared" si="2"/>
        <v>6.5315926626699659E-3</v>
      </c>
      <c r="Q106" s="88">
        <f>O106/'[5]סכום נכסי הקרן'!$C$42</f>
        <v>1.8362978175302181E-4</v>
      </c>
    </row>
    <row r="107" spans="2:17" s="134" customFormat="1">
      <c r="B107" s="157" t="s">
        <v>2137</v>
      </c>
      <c r="C107" s="93" t="s">
        <v>1957</v>
      </c>
      <c r="D107" s="80" t="s">
        <v>2021</v>
      </c>
      <c r="E107" s="80"/>
      <c r="F107" s="80" t="s">
        <v>1980</v>
      </c>
      <c r="G107" s="107">
        <v>42884</v>
      </c>
      <c r="H107" s="80" t="s">
        <v>1946</v>
      </c>
      <c r="I107" s="87">
        <v>1.26</v>
      </c>
      <c r="J107" s="93" t="s">
        <v>173</v>
      </c>
      <c r="K107" s="94">
        <v>2.2099999999999998E-2</v>
      </c>
      <c r="L107" s="94">
        <v>2.92E-2</v>
      </c>
      <c r="M107" s="87">
        <v>536686.86</v>
      </c>
      <c r="N107" s="89">
        <v>99.34</v>
      </c>
      <c r="O107" s="87">
        <v>533.14470999999992</v>
      </c>
      <c r="P107" s="88">
        <f t="shared" si="2"/>
        <v>5.407533962354283E-3</v>
      </c>
      <c r="Q107" s="88">
        <f>O107/'[5]סכום נכסי הקרן'!$C$42</f>
        <v>1.5202789466715779E-4</v>
      </c>
    </row>
    <row r="108" spans="2:17" s="134" customFormat="1">
      <c r="B108" s="157" t="s">
        <v>2137</v>
      </c>
      <c r="C108" s="93" t="s">
        <v>1957</v>
      </c>
      <c r="D108" s="80" t="s">
        <v>2022</v>
      </c>
      <c r="E108" s="80"/>
      <c r="F108" s="80" t="s">
        <v>1980</v>
      </c>
      <c r="G108" s="107">
        <v>43006</v>
      </c>
      <c r="H108" s="80" t="s">
        <v>1946</v>
      </c>
      <c r="I108" s="87">
        <v>1.46</v>
      </c>
      <c r="J108" s="93" t="s">
        <v>173</v>
      </c>
      <c r="K108" s="94">
        <v>2.0799999999999999E-2</v>
      </c>
      <c r="L108" s="94">
        <v>3.2899999999999999E-2</v>
      </c>
      <c r="M108" s="87">
        <v>590355.55000000005</v>
      </c>
      <c r="N108" s="89">
        <v>98.33</v>
      </c>
      <c r="O108" s="87">
        <v>580.49664000000007</v>
      </c>
      <c r="P108" s="88">
        <f t="shared" si="2"/>
        <v>5.887811014447744E-3</v>
      </c>
      <c r="Q108" s="88">
        <f>O108/'[5]סכום נכסי הקרן'!$C$42</f>
        <v>1.6553044677224509E-4</v>
      </c>
    </row>
    <row r="109" spans="2:17" s="134" customFormat="1">
      <c r="B109" s="157" t="s">
        <v>2137</v>
      </c>
      <c r="C109" s="93" t="s">
        <v>1957</v>
      </c>
      <c r="D109" s="80" t="s">
        <v>2023</v>
      </c>
      <c r="E109" s="80"/>
      <c r="F109" s="80" t="s">
        <v>1980</v>
      </c>
      <c r="G109" s="107">
        <v>42828</v>
      </c>
      <c r="H109" s="80" t="s">
        <v>1946</v>
      </c>
      <c r="I109" s="87">
        <v>1.0999999999999999</v>
      </c>
      <c r="J109" s="93" t="s">
        <v>173</v>
      </c>
      <c r="K109" s="94">
        <v>2.2700000000000001E-2</v>
      </c>
      <c r="L109" s="94">
        <v>2.8199999999999999E-2</v>
      </c>
      <c r="M109" s="87">
        <v>536686.86</v>
      </c>
      <c r="N109" s="89">
        <v>99.98</v>
      </c>
      <c r="O109" s="87">
        <v>536.57950000000005</v>
      </c>
      <c r="P109" s="88">
        <f t="shared" si="2"/>
        <v>5.4423720527079422E-3</v>
      </c>
      <c r="Q109" s="88">
        <f>O109/'[5]סכום נכסי הקרן'!$C$42</f>
        <v>1.5300733586300839E-4</v>
      </c>
    </row>
    <row r="110" spans="2:17" s="134" customFormat="1">
      <c r="B110" s="157" t="s">
        <v>2137</v>
      </c>
      <c r="C110" s="93" t="s">
        <v>1957</v>
      </c>
      <c r="D110" s="80" t="s">
        <v>2024</v>
      </c>
      <c r="E110" s="80"/>
      <c r="F110" s="80" t="s">
        <v>1980</v>
      </c>
      <c r="G110" s="107">
        <v>42859</v>
      </c>
      <c r="H110" s="80" t="s">
        <v>1946</v>
      </c>
      <c r="I110" s="87">
        <v>1.2</v>
      </c>
      <c r="J110" s="93" t="s">
        <v>173</v>
      </c>
      <c r="K110" s="94">
        <v>2.2799999999999997E-2</v>
      </c>
      <c r="L110" s="94">
        <v>2.8300000000000002E-2</v>
      </c>
      <c r="M110" s="87">
        <v>536686.86</v>
      </c>
      <c r="N110" s="89">
        <v>99.74</v>
      </c>
      <c r="O110" s="87">
        <v>535.29147999999998</v>
      </c>
      <c r="P110" s="88">
        <f t="shared" si="2"/>
        <v>5.4293080350715445E-3</v>
      </c>
      <c r="Q110" s="88">
        <f>O110/'[5]סכום נכסי הקרן'!$C$42</f>
        <v>1.5264005289983466E-4</v>
      </c>
    </row>
    <row r="111" spans="2:17" s="134" customFormat="1">
      <c r="B111" s="158" t="s">
        <v>2139</v>
      </c>
      <c r="C111" s="93" t="s">
        <v>1949</v>
      </c>
      <c r="D111" s="80" t="s">
        <v>2027</v>
      </c>
      <c r="E111" s="80"/>
      <c r="F111" s="80" t="s">
        <v>2028</v>
      </c>
      <c r="G111" s="107">
        <v>43093</v>
      </c>
      <c r="H111" s="80" t="s">
        <v>1946</v>
      </c>
      <c r="I111" s="87">
        <v>4.62</v>
      </c>
      <c r="J111" s="93" t="s">
        <v>173</v>
      </c>
      <c r="K111" s="94">
        <v>2.6089999999999999E-2</v>
      </c>
      <c r="L111" s="94">
        <v>3.8499999999999993E-2</v>
      </c>
      <c r="M111" s="87">
        <v>870334.9</v>
      </c>
      <c r="N111" s="89">
        <v>95.74</v>
      </c>
      <c r="O111" s="87">
        <v>833.25857999999994</v>
      </c>
      <c r="P111" s="88">
        <f t="shared" si="2"/>
        <v>8.4515029151711989E-3</v>
      </c>
      <c r="Q111" s="88">
        <f>O111/'[5]סכום נכסי הקרן'!$C$42</f>
        <v>2.3760631073455738E-4</v>
      </c>
    </row>
    <row r="112" spans="2:17" s="134" customFormat="1">
      <c r="B112" s="158" t="s">
        <v>2139</v>
      </c>
      <c r="C112" s="93" t="s">
        <v>1949</v>
      </c>
      <c r="D112" s="80" t="s">
        <v>2029</v>
      </c>
      <c r="E112" s="80"/>
      <c r="F112" s="80" t="s">
        <v>2028</v>
      </c>
      <c r="G112" s="107">
        <v>43374</v>
      </c>
      <c r="H112" s="80" t="s">
        <v>1946</v>
      </c>
      <c r="I112" s="87">
        <v>4.6300000000000008</v>
      </c>
      <c r="J112" s="93" t="s">
        <v>173</v>
      </c>
      <c r="K112" s="94">
        <v>2.6849999999999999E-2</v>
      </c>
      <c r="L112" s="94">
        <v>3.5299999999999998E-2</v>
      </c>
      <c r="M112" s="87">
        <v>1218468.8600000001</v>
      </c>
      <c r="N112" s="89">
        <v>96.42</v>
      </c>
      <c r="O112" s="87">
        <v>1174.84773</v>
      </c>
      <c r="P112" s="88">
        <f t="shared" si="2"/>
        <v>1.1916143743731107E-2</v>
      </c>
      <c r="Q112" s="88">
        <f>O112/'[5]סכום נכסי הקרן'!$C$42</f>
        <v>3.3501153363481642E-4</v>
      </c>
    </row>
    <row r="113" spans="2:17" s="134" customFormat="1">
      <c r="B113" s="158" t="s">
        <v>2140</v>
      </c>
      <c r="C113" s="93" t="s">
        <v>1949</v>
      </c>
      <c r="D113" s="80" t="s">
        <v>2030</v>
      </c>
      <c r="E113" s="80"/>
      <c r="F113" s="80" t="s">
        <v>608</v>
      </c>
      <c r="G113" s="107">
        <v>43301</v>
      </c>
      <c r="H113" s="80" t="s">
        <v>343</v>
      </c>
      <c r="I113" s="87">
        <v>1.9899999999999995</v>
      </c>
      <c r="J113" s="93" t="s">
        <v>172</v>
      </c>
      <c r="K113" s="94">
        <v>6.0296000000000002E-2</v>
      </c>
      <c r="L113" s="94">
        <v>7.5300000000000006E-2</v>
      </c>
      <c r="M113" s="87">
        <v>841045.17</v>
      </c>
      <c r="N113" s="89">
        <v>100.11</v>
      </c>
      <c r="O113" s="87">
        <v>3155.7046500000001</v>
      </c>
      <c r="P113" s="88">
        <f t="shared" si="2"/>
        <v>3.2007407651169113E-2</v>
      </c>
      <c r="Q113" s="88">
        <f>O113/'[5]סכום נכסי הקרן'!$C$42</f>
        <v>8.9985912854853264E-4</v>
      </c>
    </row>
    <row r="114" spans="2:17" s="134" customFormat="1">
      <c r="B114" s="158" t="s">
        <v>2140</v>
      </c>
      <c r="C114" s="93" t="s">
        <v>1949</v>
      </c>
      <c r="D114" s="80" t="s">
        <v>2031</v>
      </c>
      <c r="E114" s="80"/>
      <c r="F114" s="80" t="s">
        <v>608</v>
      </c>
      <c r="G114" s="107">
        <v>43444</v>
      </c>
      <c r="H114" s="80" t="s">
        <v>343</v>
      </c>
      <c r="I114" s="87">
        <v>1.9900000000000002</v>
      </c>
      <c r="J114" s="93" t="s">
        <v>172</v>
      </c>
      <c r="K114" s="94">
        <v>6.0296000000000002E-2</v>
      </c>
      <c r="L114" s="94">
        <v>7.6799999999999993E-2</v>
      </c>
      <c r="M114" s="87">
        <v>311528.57</v>
      </c>
      <c r="N114" s="89">
        <v>99.83</v>
      </c>
      <c r="O114" s="87">
        <v>1165.6241399999999</v>
      </c>
      <c r="P114" s="88">
        <f t="shared" si="2"/>
        <v>1.1822591514393913E-2</v>
      </c>
      <c r="Q114" s="88">
        <f>O114/'[5]סכום נכסי הקרן'!$C$42</f>
        <v>3.323813978711641E-4</v>
      </c>
    </row>
    <row r="115" spans="2:17" s="134" customFormat="1">
      <c r="B115" s="158" t="s">
        <v>2140</v>
      </c>
      <c r="C115" s="93" t="s">
        <v>1949</v>
      </c>
      <c r="D115" s="80" t="s">
        <v>2032</v>
      </c>
      <c r="E115" s="80"/>
      <c r="F115" s="80" t="s">
        <v>608</v>
      </c>
      <c r="G115" s="107">
        <v>43434</v>
      </c>
      <c r="H115" s="80" t="s">
        <v>343</v>
      </c>
      <c r="I115" s="87">
        <v>1.9899999999999998</v>
      </c>
      <c r="J115" s="93" t="s">
        <v>172</v>
      </c>
      <c r="K115" s="94">
        <v>6.2190000000000002E-2</v>
      </c>
      <c r="L115" s="94">
        <v>7.7100000000000002E-2</v>
      </c>
      <c r="M115" s="87">
        <v>81195.41</v>
      </c>
      <c r="N115" s="89">
        <v>99.83</v>
      </c>
      <c r="O115" s="87">
        <v>303.80302</v>
      </c>
      <c r="P115" s="88">
        <f t="shared" si="2"/>
        <v>3.0813869437357781E-3</v>
      </c>
      <c r="Q115" s="88">
        <f>O115/'[5]סכום נכסי הקרן'!$C$42</f>
        <v>8.663038881905897E-5</v>
      </c>
    </row>
    <row r="116" spans="2:17" s="134" customFormat="1">
      <c r="B116" s="158" t="s">
        <v>2140</v>
      </c>
      <c r="C116" s="93" t="s">
        <v>1949</v>
      </c>
      <c r="D116" s="80" t="s">
        <v>2033</v>
      </c>
      <c r="E116" s="80"/>
      <c r="F116" s="80" t="s">
        <v>608</v>
      </c>
      <c r="G116" s="107">
        <v>43430</v>
      </c>
      <c r="H116" s="80" t="s">
        <v>343</v>
      </c>
      <c r="I116" s="87">
        <v>2</v>
      </c>
      <c r="J116" s="93" t="s">
        <v>172</v>
      </c>
      <c r="K116" s="94">
        <v>6.2001000000000001E-2</v>
      </c>
      <c r="L116" s="94">
        <v>7.5299999999999978E-2</v>
      </c>
      <c r="M116" s="87">
        <v>56893.46</v>
      </c>
      <c r="N116" s="89">
        <v>99.55</v>
      </c>
      <c r="O116" s="87">
        <v>212.27708999999999</v>
      </c>
      <c r="P116" s="88">
        <f t="shared" si="2"/>
        <v>2.1530656725539613E-3</v>
      </c>
      <c r="Q116" s="88">
        <f>O116/'[5]סכום נכסי הקרן'!$C$42</f>
        <v>6.0531481366045589E-5</v>
      </c>
    </row>
    <row r="117" spans="2:17" s="134" customFormat="1">
      <c r="B117" s="158" t="s">
        <v>2140</v>
      </c>
      <c r="C117" s="93" t="s">
        <v>1949</v>
      </c>
      <c r="D117" s="80" t="s">
        <v>2034</v>
      </c>
      <c r="E117" s="80"/>
      <c r="F117" s="80" t="s">
        <v>608</v>
      </c>
      <c r="G117" s="107">
        <v>43461</v>
      </c>
      <c r="H117" s="80" t="s">
        <v>343</v>
      </c>
      <c r="I117" s="87">
        <v>2.0099999999999998</v>
      </c>
      <c r="J117" s="93" t="s">
        <v>172</v>
      </c>
      <c r="K117" s="94">
        <v>6.2001000000000001E-2</v>
      </c>
      <c r="L117" s="94">
        <v>6.4699999999999994E-2</v>
      </c>
      <c r="M117" s="87">
        <v>49156.88</v>
      </c>
      <c r="N117" s="89">
        <v>101.02</v>
      </c>
      <c r="O117" s="87">
        <v>186.11923000000002</v>
      </c>
      <c r="P117" s="88">
        <f t="shared" si="2"/>
        <v>1.8877539969818483E-3</v>
      </c>
      <c r="Q117" s="88">
        <f>O117/'[5]סכום נכסי הקרן'!$C$42</f>
        <v>5.3072485130674039E-5</v>
      </c>
    </row>
    <row r="118" spans="2:17" s="134" customFormat="1">
      <c r="B118" s="158" t="s">
        <v>2141</v>
      </c>
      <c r="C118" s="93" t="s">
        <v>1949</v>
      </c>
      <c r="D118" s="80" t="s">
        <v>2035</v>
      </c>
      <c r="E118" s="80"/>
      <c r="F118" s="80" t="s">
        <v>2028</v>
      </c>
      <c r="G118" s="107">
        <v>41339</v>
      </c>
      <c r="H118" s="80" t="s">
        <v>1946</v>
      </c>
      <c r="I118" s="87">
        <v>3.0500000000000003</v>
      </c>
      <c r="J118" s="93" t="s">
        <v>173</v>
      </c>
      <c r="K118" s="94">
        <v>4.7500000000000001E-2</v>
      </c>
      <c r="L118" s="94">
        <v>1.2699999999999999E-2</v>
      </c>
      <c r="M118" s="87">
        <v>250456.24</v>
      </c>
      <c r="N118" s="89">
        <v>113.15</v>
      </c>
      <c r="O118" s="87">
        <v>283.39123999999998</v>
      </c>
      <c r="P118" s="88">
        <f t="shared" si="2"/>
        <v>2.8743561104333073E-3</v>
      </c>
      <c r="Q118" s="88">
        <f>O118/'[5]סכום נכסי הקרן'!$C$42</f>
        <v>8.0809905408824634E-5</v>
      </c>
    </row>
    <row r="119" spans="2:17" s="134" customFormat="1">
      <c r="B119" s="158" t="s">
        <v>2141</v>
      </c>
      <c r="C119" s="93" t="s">
        <v>1949</v>
      </c>
      <c r="D119" s="80" t="s">
        <v>2036</v>
      </c>
      <c r="E119" s="80"/>
      <c r="F119" s="80" t="s">
        <v>2028</v>
      </c>
      <c r="G119" s="107">
        <v>41338</v>
      </c>
      <c r="H119" s="80" t="s">
        <v>1946</v>
      </c>
      <c r="I119" s="87">
        <v>3.0500000000000007</v>
      </c>
      <c r="J119" s="93" t="s">
        <v>173</v>
      </c>
      <c r="K119" s="94">
        <v>4.4999999999999998E-2</v>
      </c>
      <c r="L119" s="94">
        <v>1.2300000000000002E-2</v>
      </c>
      <c r="M119" s="87">
        <v>425995.44</v>
      </c>
      <c r="N119" s="89">
        <v>112.48</v>
      </c>
      <c r="O119" s="87">
        <v>479.15967000000001</v>
      </c>
      <c r="P119" s="88">
        <f t="shared" si="2"/>
        <v>4.8599791769770558E-3</v>
      </c>
      <c r="Q119" s="88">
        <f>O119/'[5]סכום נכסי הקרן'!$C$42</f>
        <v>1.3663389033628432E-4</v>
      </c>
    </row>
    <row r="120" spans="2:17" s="134" customFormat="1">
      <c r="B120" s="157" t="s">
        <v>2142</v>
      </c>
      <c r="C120" s="93" t="s">
        <v>1957</v>
      </c>
      <c r="D120" s="80" t="s">
        <v>2037</v>
      </c>
      <c r="E120" s="80"/>
      <c r="F120" s="80" t="s">
        <v>608</v>
      </c>
      <c r="G120" s="107">
        <v>42432</v>
      </c>
      <c r="H120" s="80" t="s">
        <v>171</v>
      </c>
      <c r="I120" s="87">
        <v>6.2599999999999989</v>
      </c>
      <c r="J120" s="93" t="s">
        <v>173</v>
      </c>
      <c r="K120" s="94">
        <v>2.5399999999999999E-2</v>
      </c>
      <c r="L120" s="94">
        <v>2.0500000000000004E-2</v>
      </c>
      <c r="M120" s="87">
        <v>1011974.64</v>
      </c>
      <c r="N120" s="89">
        <v>105.64</v>
      </c>
      <c r="O120" s="87">
        <v>1069.0499600000001</v>
      </c>
      <c r="P120" s="88">
        <f t="shared" si="2"/>
        <v>1.0843067290592621E-2</v>
      </c>
      <c r="Q120" s="88">
        <f>O120/'[5]סכום נכסי הקרן'!$C$42</f>
        <v>3.0484296601725501E-4</v>
      </c>
    </row>
    <row r="121" spans="2:17" s="134" customFormat="1">
      <c r="B121" s="157" t="s">
        <v>2143</v>
      </c>
      <c r="C121" s="93" t="s">
        <v>1949</v>
      </c>
      <c r="D121" s="80" t="s">
        <v>2038</v>
      </c>
      <c r="E121" s="80"/>
      <c r="F121" s="80" t="s">
        <v>2028</v>
      </c>
      <c r="G121" s="107">
        <v>42242</v>
      </c>
      <c r="H121" s="80" t="s">
        <v>1946</v>
      </c>
      <c r="I121" s="87">
        <v>5.3499999999999988</v>
      </c>
      <c r="J121" s="93" t="s">
        <v>173</v>
      </c>
      <c r="K121" s="94">
        <v>2.3599999999999999E-2</v>
      </c>
      <c r="L121" s="94">
        <v>1.6E-2</v>
      </c>
      <c r="M121" s="87">
        <v>1927816.98</v>
      </c>
      <c r="N121" s="89">
        <v>104.45</v>
      </c>
      <c r="O121" s="87">
        <v>2013.6050400000001</v>
      </c>
      <c r="P121" s="88">
        <f t="shared" si="2"/>
        <v>2.0423418701027263E-2</v>
      </c>
      <c r="Q121" s="88">
        <f>O121/'[5]סכום נכסי הקרן'!$C$42</f>
        <v>5.7418582456229968E-4</v>
      </c>
    </row>
    <row r="122" spans="2:17" s="134" customFormat="1">
      <c r="B122" s="158" t="s">
        <v>2144</v>
      </c>
      <c r="C122" s="93" t="s">
        <v>1957</v>
      </c>
      <c r="D122" s="80" t="s">
        <v>2039</v>
      </c>
      <c r="E122" s="80"/>
      <c r="F122" s="80" t="s">
        <v>608</v>
      </c>
      <c r="G122" s="107">
        <v>43072</v>
      </c>
      <c r="H122" s="80" t="s">
        <v>171</v>
      </c>
      <c r="I122" s="87">
        <v>6.91</v>
      </c>
      <c r="J122" s="93" t="s">
        <v>173</v>
      </c>
      <c r="K122" s="94">
        <v>0.04</v>
      </c>
      <c r="L122" s="94">
        <v>5.2699999999999997E-2</v>
      </c>
      <c r="M122" s="87">
        <v>1125565.6599999999</v>
      </c>
      <c r="N122" s="89">
        <v>92.81</v>
      </c>
      <c r="O122" s="87">
        <v>1044.63742</v>
      </c>
      <c r="P122" s="88">
        <f t="shared" si="2"/>
        <v>1.0595457895467359E-2</v>
      </c>
      <c r="Q122" s="88">
        <f>O122/'[5]סכום נכסי הקרן'!$C$42</f>
        <v>2.9788165328158562E-4</v>
      </c>
    </row>
    <row r="123" spans="2:17" s="134" customFormat="1">
      <c r="B123" s="157" t="s">
        <v>2145</v>
      </c>
      <c r="C123" s="93" t="s">
        <v>1949</v>
      </c>
      <c r="D123" s="80" t="s">
        <v>2040</v>
      </c>
      <c r="E123" s="80"/>
      <c r="F123" s="80" t="s">
        <v>608</v>
      </c>
      <c r="G123" s="107">
        <v>42326</v>
      </c>
      <c r="H123" s="80" t="s">
        <v>171</v>
      </c>
      <c r="I123" s="87">
        <v>10.25</v>
      </c>
      <c r="J123" s="93" t="s">
        <v>173</v>
      </c>
      <c r="K123" s="94">
        <v>3.5499999999999997E-2</v>
      </c>
      <c r="L123" s="94">
        <v>2.6099999999999998E-2</v>
      </c>
      <c r="M123" s="87">
        <v>25095.19</v>
      </c>
      <c r="N123" s="89">
        <v>110.9</v>
      </c>
      <c r="O123" s="87">
        <v>27.830560000000002</v>
      </c>
      <c r="P123" s="88">
        <f t="shared" si="2"/>
        <v>2.8227739217620416E-4</v>
      </c>
      <c r="Q123" s="88">
        <f>O123/'[5]סכום נכסי הקרן'!$C$42</f>
        <v>7.9359719131565918E-6</v>
      </c>
    </row>
    <row r="124" spans="2:17" s="134" customFormat="1">
      <c r="B124" s="157" t="s">
        <v>2145</v>
      </c>
      <c r="C124" s="93" t="s">
        <v>1949</v>
      </c>
      <c r="D124" s="80" t="s">
        <v>2041</v>
      </c>
      <c r="E124" s="80"/>
      <c r="F124" s="80" t="s">
        <v>608</v>
      </c>
      <c r="G124" s="107">
        <v>42606</v>
      </c>
      <c r="H124" s="80" t="s">
        <v>171</v>
      </c>
      <c r="I124" s="87">
        <v>10.050000000000001</v>
      </c>
      <c r="J124" s="93" t="s">
        <v>173</v>
      </c>
      <c r="K124" s="94">
        <v>3.4000000000000002E-2</v>
      </c>
      <c r="L124" s="94">
        <v>3.1599999999999996E-2</v>
      </c>
      <c r="M124" s="87">
        <v>105557.32</v>
      </c>
      <c r="N124" s="89">
        <v>105.13</v>
      </c>
      <c r="O124" s="87">
        <v>110.97241</v>
      </c>
      <c r="P124" s="88">
        <f t="shared" si="2"/>
        <v>1.1255613432970273E-3</v>
      </c>
      <c r="Q124" s="88">
        <f>O124/'[5]סכום נכסי הקרן'!$C$42</f>
        <v>3.1644132525371303E-5</v>
      </c>
    </row>
    <row r="125" spans="2:17" s="134" customFormat="1">
      <c r="B125" s="157" t="s">
        <v>2145</v>
      </c>
      <c r="C125" s="93" t="s">
        <v>1949</v>
      </c>
      <c r="D125" s="80" t="s">
        <v>2042</v>
      </c>
      <c r="E125" s="80"/>
      <c r="F125" s="80" t="s">
        <v>608</v>
      </c>
      <c r="G125" s="107">
        <v>42648</v>
      </c>
      <c r="H125" s="80" t="s">
        <v>171</v>
      </c>
      <c r="I125" s="87">
        <v>10.070000000000002</v>
      </c>
      <c r="J125" s="93" t="s">
        <v>173</v>
      </c>
      <c r="K125" s="94">
        <v>3.4000000000000002E-2</v>
      </c>
      <c r="L125" s="94">
        <v>3.0900000000000004E-2</v>
      </c>
      <c r="M125" s="87">
        <v>96828.33</v>
      </c>
      <c r="N125" s="89">
        <v>105.83</v>
      </c>
      <c r="O125" s="87">
        <v>102.47342</v>
      </c>
      <c r="P125" s="88">
        <f t="shared" si="2"/>
        <v>1.0393585240461164E-3</v>
      </c>
      <c r="Q125" s="88">
        <f>O125/'[5]סכום נכסי הקרן'!$C$42</f>
        <v>2.9220618735846455E-5</v>
      </c>
    </row>
    <row r="126" spans="2:17" s="134" customFormat="1">
      <c r="B126" s="157" t="s">
        <v>2145</v>
      </c>
      <c r="C126" s="93" t="s">
        <v>1949</v>
      </c>
      <c r="D126" s="80" t="s">
        <v>2043</v>
      </c>
      <c r="E126" s="80"/>
      <c r="F126" s="80" t="s">
        <v>608</v>
      </c>
      <c r="G126" s="107">
        <v>42718</v>
      </c>
      <c r="H126" s="80" t="s">
        <v>171</v>
      </c>
      <c r="I126" s="87">
        <v>10.020000000000001</v>
      </c>
      <c r="J126" s="93" t="s">
        <v>173</v>
      </c>
      <c r="K126" s="94">
        <v>3.4000000000000002E-2</v>
      </c>
      <c r="L126" s="94">
        <v>3.2300000000000002E-2</v>
      </c>
      <c r="M126" s="87">
        <v>67651.520000000004</v>
      </c>
      <c r="N126" s="89">
        <v>104.39</v>
      </c>
      <c r="O126" s="87">
        <v>70.621420000000001</v>
      </c>
      <c r="P126" s="88">
        <f t="shared" si="2"/>
        <v>7.1629281873524745E-4</v>
      </c>
      <c r="Q126" s="88">
        <f>O126/'[5]סכום נכסי הקרן'!$C$42</f>
        <v>2.0137920530066053E-5</v>
      </c>
    </row>
    <row r="127" spans="2:17" s="134" customFormat="1">
      <c r="B127" s="157" t="s">
        <v>2145</v>
      </c>
      <c r="C127" s="93" t="s">
        <v>1949</v>
      </c>
      <c r="D127" s="80" t="s">
        <v>2044</v>
      </c>
      <c r="E127" s="80"/>
      <c r="F127" s="80" t="s">
        <v>608</v>
      </c>
      <c r="G127" s="107">
        <v>42900</v>
      </c>
      <c r="H127" s="80" t="s">
        <v>171</v>
      </c>
      <c r="I127" s="87">
        <v>9.6700000000000017</v>
      </c>
      <c r="J127" s="93" t="s">
        <v>173</v>
      </c>
      <c r="K127" s="94">
        <v>3.4000000000000002E-2</v>
      </c>
      <c r="L127" s="94">
        <v>4.1900000000000007E-2</v>
      </c>
      <c r="M127" s="87">
        <v>80135.8</v>
      </c>
      <c r="N127" s="89">
        <v>95.29</v>
      </c>
      <c r="O127" s="87">
        <v>76.361399999999989</v>
      </c>
      <c r="P127" s="88">
        <f t="shared" si="2"/>
        <v>7.7451179045351555E-4</v>
      </c>
      <c r="Q127" s="88">
        <f>O127/'[5]סכום נכסי הקרן'!$C$42</f>
        <v>2.1774693920974483E-5</v>
      </c>
    </row>
    <row r="128" spans="2:17" s="134" customFormat="1">
      <c r="B128" s="157" t="s">
        <v>2145</v>
      </c>
      <c r="C128" s="93" t="s">
        <v>1949</v>
      </c>
      <c r="D128" s="80" t="s">
        <v>2045</v>
      </c>
      <c r="E128" s="80"/>
      <c r="F128" s="80" t="s">
        <v>608</v>
      </c>
      <c r="G128" s="107">
        <v>43075</v>
      </c>
      <c r="H128" s="80" t="s">
        <v>171</v>
      </c>
      <c r="I128" s="87">
        <v>9.5</v>
      </c>
      <c r="J128" s="93" t="s">
        <v>173</v>
      </c>
      <c r="K128" s="94">
        <v>3.4000000000000002E-2</v>
      </c>
      <c r="L128" s="94">
        <v>4.6600000000000003E-2</v>
      </c>
      <c r="M128" s="87">
        <v>49724.71</v>
      </c>
      <c r="N128" s="89">
        <v>91.28</v>
      </c>
      <c r="O128" s="87">
        <v>45.388709999999996</v>
      </c>
      <c r="P128" s="88">
        <f t="shared" si="2"/>
        <v>4.6036467440978539E-4</v>
      </c>
      <c r="Q128" s="88">
        <f>O128/'[5]סכום נכסי הקרן'!$C$42</f>
        <v>1.2942733733507685E-5</v>
      </c>
    </row>
    <row r="129" spans="2:17" s="134" customFormat="1">
      <c r="B129" s="157" t="s">
        <v>2145</v>
      </c>
      <c r="C129" s="93" t="s">
        <v>1949</v>
      </c>
      <c r="D129" s="80" t="s">
        <v>2046</v>
      </c>
      <c r="E129" s="80"/>
      <c r="F129" s="80" t="s">
        <v>608</v>
      </c>
      <c r="G129" s="107">
        <v>43292</v>
      </c>
      <c r="H129" s="80" t="s">
        <v>171</v>
      </c>
      <c r="I129" s="87">
        <v>9.5999999999999979</v>
      </c>
      <c r="J129" s="93" t="s">
        <v>173</v>
      </c>
      <c r="K129" s="94">
        <v>3.5499999999999997E-2</v>
      </c>
      <c r="L129" s="94">
        <v>4.3599999999999993E-2</v>
      </c>
      <c r="M129" s="87">
        <v>141586.63</v>
      </c>
      <c r="N129" s="89">
        <v>93.84</v>
      </c>
      <c r="O129" s="87">
        <v>132.86489</v>
      </c>
      <c r="P129" s="88">
        <f t="shared" si="2"/>
        <v>1.3476104922422771E-3</v>
      </c>
      <c r="Q129" s="88">
        <f>O129/'[5]סכום נכסי הקרן'!$C$42</f>
        <v>3.7886842208156788E-5</v>
      </c>
    </row>
    <row r="130" spans="2:17" s="134" customFormat="1">
      <c r="B130" s="157" t="s">
        <v>2145</v>
      </c>
      <c r="C130" s="93" t="s">
        <v>1949</v>
      </c>
      <c r="D130" s="80" t="s">
        <v>2047</v>
      </c>
      <c r="E130" s="80"/>
      <c r="F130" s="80" t="s">
        <v>608</v>
      </c>
      <c r="G130" s="107">
        <v>42326</v>
      </c>
      <c r="H130" s="80" t="s">
        <v>171</v>
      </c>
      <c r="I130" s="87">
        <v>10.199999999999999</v>
      </c>
      <c r="J130" s="93" t="s">
        <v>173</v>
      </c>
      <c r="K130" s="94">
        <v>3.5499999999999997E-2</v>
      </c>
      <c r="L130" s="94">
        <v>2.7200000000000002E-2</v>
      </c>
      <c r="M130" s="87">
        <v>55857.01</v>
      </c>
      <c r="N130" s="89">
        <v>109.69</v>
      </c>
      <c r="O130" s="87">
        <v>61.269550000000002</v>
      </c>
      <c r="P130" s="88">
        <f t="shared" si="2"/>
        <v>6.2143948213077812E-4</v>
      </c>
      <c r="Q130" s="88">
        <f>O130/'[5]סכום נכסי הקרן'!$C$42</f>
        <v>1.7471205320041831E-5</v>
      </c>
    </row>
    <row r="131" spans="2:17" s="134" customFormat="1">
      <c r="B131" s="157" t="s">
        <v>2145</v>
      </c>
      <c r="C131" s="93" t="s">
        <v>1949</v>
      </c>
      <c r="D131" s="80" t="s">
        <v>2048</v>
      </c>
      <c r="E131" s="80"/>
      <c r="F131" s="80" t="s">
        <v>608</v>
      </c>
      <c r="G131" s="107">
        <v>42606</v>
      </c>
      <c r="H131" s="80" t="s">
        <v>171</v>
      </c>
      <c r="I131" s="87">
        <v>10.07</v>
      </c>
      <c r="J131" s="93" t="s">
        <v>173</v>
      </c>
      <c r="K131" s="94">
        <v>3.5499999999999997E-2</v>
      </c>
      <c r="L131" s="94">
        <v>3.0899999999999997E-2</v>
      </c>
      <c r="M131" s="87">
        <v>234950.11</v>
      </c>
      <c r="N131" s="89">
        <v>105.8</v>
      </c>
      <c r="O131" s="87">
        <v>248.57720999999998</v>
      </c>
      <c r="P131" s="88">
        <f t="shared" si="2"/>
        <v>2.5212473839274756E-3</v>
      </c>
      <c r="Q131" s="88">
        <f>O131/'[5]סכום נכסי הקרן'!$C$42</f>
        <v>7.0882575011456015E-5</v>
      </c>
    </row>
    <row r="132" spans="2:17" s="134" customFormat="1">
      <c r="B132" s="157" t="s">
        <v>2145</v>
      </c>
      <c r="C132" s="93" t="s">
        <v>1949</v>
      </c>
      <c r="D132" s="80" t="s">
        <v>2049</v>
      </c>
      <c r="E132" s="80"/>
      <c r="F132" s="80" t="s">
        <v>608</v>
      </c>
      <c r="G132" s="107">
        <v>42648</v>
      </c>
      <c r="H132" s="80" t="s">
        <v>171</v>
      </c>
      <c r="I132" s="87">
        <v>10.079999999999998</v>
      </c>
      <c r="J132" s="93" t="s">
        <v>173</v>
      </c>
      <c r="K132" s="94">
        <v>3.4000000000000002E-2</v>
      </c>
      <c r="L132" s="94">
        <v>3.0600000000000002E-2</v>
      </c>
      <c r="M132" s="87">
        <v>215521.08</v>
      </c>
      <c r="N132" s="89">
        <v>106.1</v>
      </c>
      <c r="O132" s="87">
        <v>228.66785000000002</v>
      </c>
      <c r="P132" s="88">
        <f t="shared" si="2"/>
        <v>2.3193124526613702E-3</v>
      </c>
      <c r="Q132" s="88">
        <f>O132/'[5]סכום נכסי הקרן'!$C$42</f>
        <v>6.5205358247980079E-5</v>
      </c>
    </row>
    <row r="133" spans="2:17" s="134" customFormat="1">
      <c r="B133" s="157" t="s">
        <v>2145</v>
      </c>
      <c r="C133" s="93" t="s">
        <v>1949</v>
      </c>
      <c r="D133" s="80" t="s">
        <v>2050</v>
      </c>
      <c r="E133" s="80"/>
      <c r="F133" s="80" t="s">
        <v>608</v>
      </c>
      <c r="G133" s="107">
        <v>42718</v>
      </c>
      <c r="H133" s="80" t="s">
        <v>171</v>
      </c>
      <c r="I133" s="87">
        <v>10.050000000000002</v>
      </c>
      <c r="J133" s="93" t="s">
        <v>173</v>
      </c>
      <c r="K133" s="94">
        <v>3.4000000000000002E-2</v>
      </c>
      <c r="L133" s="94">
        <v>3.1400000000000004E-2</v>
      </c>
      <c r="M133" s="87">
        <v>150579.16</v>
      </c>
      <c r="N133" s="89">
        <v>105.26</v>
      </c>
      <c r="O133" s="87">
        <v>158.49961999999999</v>
      </c>
      <c r="P133" s="88">
        <f t="shared" si="2"/>
        <v>1.6076162101847512E-3</v>
      </c>
      <c r="Q133" s="88">
        <f>O133/'[5]סכום נכסי הקרן'!$C$42</f>
        <v>4.5196666274986652E-5</v>
      </c>
    </row>
    <row r="134" spans="2:17" s="134" customFormat="1">
      <c r="B134" s="157" t="s">
        <v>2145</v>
      </c>
      <c r="C134" s="93" t="s">
        <v>1949</v>
      </c>
      <c r="D134" s="80" t="s">
        <v>2051</v>
      </c>
      <c r="E134" s="80"/>
      <c r="F134" s="80" t="s">
        <v>608</v>
      </c>
      <c r="G134" s="107">
        <v>42900</v>
      </c>
      <c r="H134" s="80" t="s">
        <v>171</v>
      </c>
      <c r="I134" s="87">
        <v>9.7100000000000009</v>
      </c>
      <c r="J134" s="93" t="s">
        <v>173</v>
      </c>
      <c r="K134" s="94">
        <v>3.4000000000000002E-2</v>
      </c>
      <c r="L134" s="94">
        <v>4.0800000000000003E-2</v>
      </c>
      <c r="M134" s="87">
        <v>178366.73</v>
      </c>
      <c r="N134" s="89">
        <v>96.26</v>
      </c>
      <c r="O134" s="87">
        <v>171.69580999999999</v>
      </c>
      <c r="P134" s="88">
        <f t="shared" si="2"/>
        <v>1.7414613825370755E-3</v>
      </c>
      <c r="Q134" s="88">
        <f>O134/'[5]סכום נכסי הקרן'!$C$42</f>
        <v>4.8959601451306419E-5</v>
      </c>
    </row>
    <row r="135" spans="2:17" s="134" customFormat="1">
      <c r="B135" s="157" t="s">
        <v>2145</v>
      </c>
      <c r="C135" s="93" t="s">
        <v>1949</v>
      </c>
      <c r="D135" s="80" t="s">
        <v>2052</v>
      </c>
      <c r="E135" s="80"/>
      <c r="F135" s="80" t="s">
        <v>608</v>
      </c>
      <c r="G135" s="107">
        <v>43075</v>
      </c>
      <c r="H135" s="80" t="s">
        <v>171</v>
      </c>
      <c r="I135" s="87">
        <v>9.52</v>
      </c>
      <c r="J135" s="93" t="s">
        <v>173</v>
      </c>
      <c r="K135" s="94">
        <v>3.4000000000000002E-2</v>
      </c>
      <c r="L135" s="94">
        <v>4.5799999999999993E-2</v>
      </c>
      <c r="M135" s="87">
        <v>110677.57</v>
      </c>
      <c r="N135" s="89">
        <v>91.93</v>
      </c>
      <c r="O135" s="87">
        <v>101.74588</v>
      </c>
      <c r="P135" s="88">
        <f t="shared" si="2"/>
        <v>1.0319792943826141E-3</v>
      </c>
      <c r="Q135" s="88">
        <f>O135/'[5]סכום נכסי הקרן'!$C$42</f>
        <v>2.9013158411451327E-5</v>
      </c>
    </row>
    <row r="136" spans="2:17" s="134" customFormat="1">
      <c r="B136" s="157" t="s">
        <v>2145</v>
      </c>
      <c r="C136" s="93" t="s">
        <v>1949</v>
      </c>
      <c r="D136" s="80" t="s">
        <v>2053</v>
      </c>
      <c r="E136" s="80"/>
      <c r="F136" s="80" t="s">
        <v>608</v>
      </c>
      <c r="G136" s="107">
        <v>43292</v>
      </c>
      <c r="H136" s="80" t="s">
        <v>171</v>
      </c>
      <c r="I136" s="87">
        <v>9.61</v>
      </c>
      <c r="J136" s="93" t="s">
        <v>173</v>
      </c>
      <c r="K136" s="94">
        <v>3.4000000000000002E-2</v>
      </c>
      <c r="L136" s="94">
        <v>4.3400000000000001E-2</v>
      </c>
      <c r="M136" s="87">
        <v>315144.34999999998</v>
      </c>
      <c r="N136" s="89">
        <v>93.96</v>
      </c>
      <c r="O136" s="87">
        <v>296.10960999999998</v>
      </c>
      <c r="P136" s="88">
        <f t="shared" si="2"/>
        <v>3.0033548914974351E-3</v>
      </c>
      <c r="Q136" s="88">
        <f>O136/'[5]סכום נכסי הקרן'!$C$42</f>
        <v>8.4436588705931595E-5</v>
      </c>
    </row>
    <row r="137" spans="2:17" s="134" customFormat="1">
      <c r="B137" s="157" t="s">
        <v>2146</v>
      </c>
      <c r="C137" s="93" t="s">
        <v>1949</v>
      </c>
      <c r="D137" s="80">
        <v>4180</v>
      </c>
      <c r="E137" s="80"/>
      <c r="F137" s="80" t="s">
        <v>2028</v>
      </c>
      <c r="G137" s="107">
        <v>42082</v>
      </c>
      <c r="H137" s="80" t="s">
        <v>1946</v>
      </c>
      <c r="I137" s="87">
        <v>1.0799999999999998</v>
      </c>
      <c r="J137" s="93" t="s">
        <v>172</v>
      </c>
      <c r="K137" s="94">
        <v>6.8349999999999994E-2</v>
      </c>
      <c r="L137" s="94">
        <v>7.0699999999999999E-2</v>
      </c>
      <c r="M137" s="87">
        <v>90417.31</v>
      </c>
      <c r="N137" s="89">
        <v>100.26</v>
      </c>
      <c r="O137" s="87">
        <v>339.76519000000002</v>
      </c>
      <c r="P137" s="88">
        <f t="shared" si="2"/>
        <v>3.4461409251359842E-3</v>
      </c>
      <c r="Q137" s="88">
        <f>O137/'[5]סכום נכסי הקרן'!$C$42</f>
        <v>9.6885114956663199E-5</v>
      </c>
    </row>
    <row r="138" spans="2:17" s="134" customFormat="1">
      <c r="B138" s="157" t="s">
        <v>2146</v>
      </c>
      <c r="C138" s="93" t="s">
        <v>1949</v>
      </c>
      <c r="D138" s="80">
        <v>6609</v>
      </c>
      <c r="E138" s="80"/>
      <c r="F138" s="80" t="s">
        <v>2028</v>
      </c>
      <c r="G138" s="107">
        <v>43419</v>
      </c>
      <c r="H138" s="80" t="s">
        <v>1946</v>
      </c>
      <c r="I138" s="87">
        <v>4.9999999999999996E-2</v>
      </c>
      <c r="J138" s="93" t="s">
        <v>172</v>
      </c>
      <c r="K138" s="94">
        <v>4.6600000000000003E-2</v>
      </c>
      <c r="L138" s="94">
        <v>5.5300000000000002E-2</v>
      </c>
      <c r="M138" s="87">
        <v>93445.63</v>
      </c>
      <c r="N138" s="89">
        <v>100.15</v>
      </c>
      <c r="O138" s="87">
        <v>350.75958000000003</v>
      </c>
      <c r="P138" s="88">
        <f t="shared" si="2"/>
        <v>3.5576538712559381E-3</v>
      </c>
      <c r="Q138" s="88">
        <f>O138/'[5]סכום נכסי הקרן'!$C$42</f>
        <v>1.0002019992233725E-4</v>
      </c>
    </row>
    <row r="139" spans="2:17" s="134" customFormat="1">
      <c r="B139" s="157" t="s">
        <v>2146</v>
      </c>
      <c r="C139" s="93" t="s">
        <v>1949</v>
      </c>
      <c r="D139" s="80">
        <v>4179</v>
      </c>
      <c r="E139" s="80"/>
      <c r="F139" s="80" t="s">
        <v>2028</v>
      </c>
      <c r="G139" s="107">
        <v>42082</v>
      </c>
      <c r="H139" s="80" t="s">
        <v>1946</v>
      </c>
      <c r="I139" s="87">
        <v>1.0899999999999999</v>
      </c>
      <c r="J139" s="93" t="s">
        <v>174</v>
      </c>
      <c r="K139" s="94">
        <v>-3.1099999999999999E-3</v>
      </c>
      <c r="L139" s="94">
        <v>3.9099999999999996E-2</v>
      </c>
      <c r="M139" s="87">
        <v>85639.07</v>
      </c>
      <c r="N139" s="89">
        <v>100.17</v>
      </c>
      <c r="O139" s="87">
        <v>368.15340000000003</v>
      </c>
      <c r="P139" s="88">
        <f t="shared" si="2"/>
        <v>3.7340744014063305E-3</v>
      </c>
      <c r="Q139" s="88">
        <f>O139/'[5]סכום נכסי הקרן'!$C$42</f>
        <v>1.0498010252517749E-4</v>
      </c>
    </row>
    <row r="140" spans="2:17" s="134" customFormat="1">
      <c r="B140" s="158" t="s">
        <v>2147</v>
      </c>
      <c r="C140" s="93" t="s">
        <v>1949</v>
      </c>
      <c r="D140" s="80" t="s">
        <v>2054</v>
      </c>
      <c r="E140" s="80"/>
      <c r="F140" s="80" t="s">
        <v>608</v>
      </c>
      <c r="G140" s="107">
        <v>43227</v>
      </c>
      <c r="H140" s="80" t="s">
        <v>171</v>
      </c>
      <c r="I140" s="87">
        <v>0.02</v>
      </c>
      <c r="J140" s="93" t="s">
        <v>173</v>
      </c>
      <c r="K140" s="94">
        <v>2.6000000000000002E-2</v>
      </c>
      <c r="L140" s="94">
        <v>3.3999999999999996E-2</v>
      </c>
      <c r="M140" s="87">
        <v>4823.12</v>
      </c>
      <c r="N140" s="89">
        <v>100.37</v>
      </c>
      <c r="O140" s="87">
        <v>4.8409700000000004</v>
      </c>
      <c r="P140" s="88">
        <f t="shared" si="2"/>
        <v>4.9100570998328421E-5</v>
      </c>
      <c r="Q140" s="88">
        <f>O140/'[5]סכום נכסי הקרן'!$C$42</f>
        <v>1.380417855495314E-6</v>
      </c>
    </row>
    <row r="141" spans="2:17" s="134" customFormat="1">
      <c r="B141" s="158" t="s">
        <v>2147</v>
      </c>
      <c r="C141" s="93" t="s">
        <v>1949</v>
      </c>
      <c r="D141" s="80" t="s">
        <v>2055</v>
      </c>
      <c r="E141" s="80"/>
      <c r="F141" s="80" t="s">
        <v>608</v>
      </c>
      <c r="G141" s="107">
        <v>43279</v>
      </c>
      <c r="H141" s="80" t="s">
        <v>171</v>
      </c>
      <c r="I141" s="87">
        <v>0.16</v>
      </c>
      <c r="J141" s="93" t="s">
        <v>173</v>
      </c>
      <c r="K141" s="94">
        <v>2.6000000000000002E-2</v>
      </c>
      <c r="L141" s="94">
        <v>2.6499999999999999E-2</v>
      </c>
      <c r="M141" s="87">
        <v>20843.61</v>
      </c>
      <c r="N141" s="89">
        <v>100.02119999999999</v>
      </c>
      <c r="O141" s="87">
        <v>20.93741</v>
      </c>
      <c r="P141" s="88">
        <f t="shared" si="2"/>
        <v>2.1236214771546021E-4</v>
      </c>
      <c r="Q141" s="88">
        <f>O141/'[5]סכום נכסי הקרן'!$C$42</f>
        <v>5.9703684616566795E-6</v>
      </c>
    </row>
    <row r="142" spans="2:17" s="134" customFormat="1">
      <c r="B142" s="158" t="s">
        <v>2147</v>
      </c>
      <c r="C142" s="93" t="s">
        <v>1949</v>
      </c>
      <c r="D142" s="80" t="s">
        <v>2056</v>
      </c>
      <c r="E142" s="80"/>
      <c r="F142" s="80" t="s">
        <v>608</v>
      </c>
      <c r="G142" s="107">
        <v>43321</v>
      </c>
      <c r="H142" s="80" t="s">
        <v>171</v>
      </c>
      <c r="I142" s="87">
        <v>0.11000000000000001</v>
      </c>
      <c r="J142" s="93" t="s">
        <v>173</v>
      </c>
      <c r="K142" s="94">
        <v>2.6000000000000002E-2</v>
      </c>
      <c r="L142" s="94">
        <v>3.44E-2</v>
      </c>
      <c r="M142" s="87">
        <v>92420.479999999996</v>
      </c>
      <c r="N142" s="89">
        <v>100.07</v>
      </c>
      <c r="O142" s="87">
        <v>92.485169999999997</v>
      </c>
      <c r="P142" s="88">
        <f t="shared" si="2"/>
        <v>9.3805056752623408E-4</v>
      </c>
      <c r="Q142" s="88">
        <f>O142/'[5]סכום נכסי הקרן'!$C$42</f>
        <v>2.6372437762787111E-5</v>
      </c>
    </row>
    <row r="143" spans="2:17" s="134" customFormat="1">
      <c r="B143" s="158" t="s">
        <v>2147</v>
      </c>
      <c r="C143" s="93" t="s">
        <v>1949</v>
      </c>
      <c r="D143" s="80" t="s">
        <v>2057</v>
      </c>
      <c r="E143" s="80"/>
      <c r="F143" s="80" t="s">
        <v>608</v>
      </c>
      <c r="G143" s="107">
        <v>43138</v>
      </c>
      <c r="H143" s="80" t="s">
        <v>171</v>
      </c>
      <c r="I143" s="87">
        <v>9.9999999999999992E-2</v>
      </c>
      <c r="J143" s="93" t="s">
        <v>173</v>
      </c>
      <c r="K143" s="94">
        <v>2.6000000000000002E-2</v>
      </c>
      <c r="L143" s="94">
        <v>5.2299999999999992E-2</v>
      </c>
      <c r="M143" s="87">
        <v>19888.55</v>
      </c>
      <c r="N143" s="89">
        <v>99.91</v>
      </c>
      <c r="O143" s="87">
        <v>19.870650000000001</v>
      </c>
      <c r="P143" s="88">
        <f t="shared" si="2"/>
        <v>2.0154230683270803E-4</v>
      </c>
      <c r="Q143" s="88">
        <f>O143/'[5]סכום נכסי הקרן'!$C$42</f>
        <v>5.6661784849519739E-6</v>
      </c>
    </row>
    <row r="144" spans="2:17" s="134" customFormat="1">
      <c r="B144" s="158" t="s">
        <v>2147</v>
      </c>
      <c r="C144" s="93" t="s">
        <v>1949</v>
      </c>
      <c r="D144" s="80" t="s">
        <v>2058</v>
      </c>
      <c r="E144" s="80"/>
      <c r="F144" s="80" t="s">
        <v>608</v>
      </c>
      <c r="G144" s="107">
        <v>43227</v>
      </c>
      <c r="H144" s="80" t="s">
        <v>171</v>
      </c>
      <c r="I144" s="87">
        <v>9.3899999999999988</v>
      </c>
      <c r="J144" s="93" t="s">
        <v>173</v>
      </c>
      <c r="K144" s="94">
        <v>2.9805999999999999E-2</v>
      </c>
      <c r="L144" s="94">
        <v>0.04</v>
      </c>
      <c r="M144" s="87">
        <v>104710.88</v>
      </c>
      <c r="N144" s="89">
        <v>91.8</v>
      </c>
      <c r="O144" s="87">
        <v>96.124600000000001</v>
      </c>
      <c r="P144" s="88">
        <f t="shared" si="2"/>
        <v>9.7496426273782318E-4</v>
      </c>
      <c r="Q144" s="88">
        <f>O144/'[5]סכום נכסי הקרן'!$C$42</f>
        <v>2.7410232699716138E-5</v>
      </c>
    </row>
    <row r="145" spans="2:17" s="134" customFormat="1">
      <c r="B145" s="158" t="s">
        <v>2147</v>
      </c>
      <c r="C145" s="93" t="s">
        <v>1949</v>
      </c>
      <c r="D145" s="80" t="s">
        <v>2059</v>
      </c>
      <c r="E145" s="80"/>
      <c r="F145" s="80" t="s">
        <v>608</v>
      </c>
      <c r="G145" s="107">
        <v>43279</v>
      </c>
      <c r="H145" s="80" t="s">
        <v>171</v>
      </c>
      <c r="I145" s="87">
        <v>9.4300000000000015</v>
      </c>
      <c r="J145" s="93" t="s">
        <v>173</v>
      </c>
      <c r="K145" s="94">
        <v>2.9796999999999997E-2</v>
      </c>
      <c r="L145" s="94">
        <v>3.8699999999999998E-2</v>
      </c>
      <c r="M145" s="87">
        <v>122463.69</v>
      </c>
      <c r="N145" s="89">
        <v>92.05</v>
      </c>
      <c r="O145" s="87">
        <v>112.72783</v>
      </c>
      <c r="P145" s="88">
        <f t="shared" si="2"/>
        <v>1.1433660651486161E-3</v>
      </c>
      <c r="Q145" s="88">
        <f>O145/'[5]סכום נכסי הקרן'!$C$42</f>
        <v>3.2144696071911267E-5</v>
      </c>
    </row>
    <row r="146" spans="2:17" s="134" customFormat="1">
      <c r="B146" s="158" t="s">
        <v>2147</v>
      </c>
      <c r="C146" s="93" t="s">
        <v>1949</v>
      </c>
      <c r="D146" s="80" t="s">
        <v>2060</v>
      </c>
      <c r="E146" s="80"/>
      <c r="F146" s="80" t="s">
        <v>608</v>
      </c>
      <c r="G146" s="107">
        <v>43321</v>
      </c>
      <c r="H146" s="80" t="s">
        <v>171</v>
      </c>
      <c r="I146" s="87">
        <v>9.4400000000000013</v>
      </c>
      <c r="J146" s="93" t="s">
        <v>173</v>
      </c>
      <c r="K146" s="94">
        <v>3.0529000000000001E-2</v>
      </c>
      <c r="L146" s="94">
        <v>3.7900000000000003E-2</v>
      </c>
      <c r="M146" s="87">
        <v>685529.47</v>
      </c>
      <c r="N146" s="89">
        <v>93.37</v>
      </c>
      <c r="O146" s="87">
        <v>640.07885999999996</v>
      </c>
      <c r="P146" s="88">
        <f t="shared" si="2"/>
        <v>6.4921363920782639E-3</v>
      </c>
      <c r="Q146" s="88">
        <f>O146/'[5]סכום נכסי הקרן'!$C$42</f>
        <v>1.825205046238843E-4</v>
      </c>
    </row>
    <row r="147" spans="2:17" s="134" customFormat="1">
      <c r="B147" s="158" t="s">
        <v>2147</v>
      </c>
      <c r="C147" s="93" t="s">
        <v>1949</v>
      </c>
      <c r="D147" s="80" t="s">
        <v>2061</v>
      </c>
      <c r="E147" s="80"/>
      <c r="F147" s="80" t="s">
        <v>608</v>
      </c>
      <c r="G147" s="107">
        <v>43138</v>
      </c>
      <c r="H147" s="80" t="s">
        <v>171</v>
      </c>
      <c r="I147" s="87">
        <v>9.35</v>
      </c>
      <c r="J147" s="93" t="s">
        <v>173</v>
      </c>
      <c r="K147" s="94">
        <v>2.8239999999999998E-2</v>
      </c>
      <c r="L147" s="94">
        <v>4.3100000000000006E-2</v>
      </c>
      <c r="M147" s="87">
        <v>657564.13</v>
      </c>
      <c r="N147" s="89">
        <v>87.75</v>
      </c>
      <c r="O147" s="87">
        <v>577.01257999999996</v>
      </c>
      <c r="P147" s="88">
        <f t="shared" si="2"/>
        <v>5.8524731926078155E-3</v>
      </c>
      <c r="Q147" s="88">
        <f>O147/'[5]סכום נכסי הקרן'!$C$42</f>
        <v>1.6453695608058264E-4</v>
      </c>
    </row>
    <row r="148" spans="2:17" s="134" customFormat="1">
      <c r="B148" s="158" t="s">
        <v>2147</v>
      </c>
      <c r="C148" s="93" t="s">
        <v>1949</v>
      </c>
      <c r="D148" s="80" t="s">
        <v>2062</v>
      </c>
      <c r="E148" s="80"/>
      <c r="F148" s="80" t="s">
        <v>608</v>
      </c>
      <c r="G148" s="107">
        <v>43417</v>
      </c>
      <c r="H148" s="80" t="s">
        <v>171</v>
      </c>
      <c r="I148" s="87">
        <v>9.35</v>
      </c>
      <c r="J148" s="93" t="s">
        <v>173</v>
      </c>
      <c r="K148" s="94">
        <v>3.2797E-2</v>
      </c>
      <c r="L148" s="94">
        <v>3.95E-2</v>
      </c>
      <c r="M148" s="87">
        <v>781946.06</v>
      </c>
      <c r="N148" s="89">
        <v>93.56</v>
      </c>
      <c r="O148" s="87">
        <v>731.58871999999997</v>
      </c>
      <c r="P148" s="88">
        <f t="shared" si="2"/>
        <v>7.420294669856704E-3</v>
      </c>
      <c r="Q148" s="88">
        <f>O148/'[5]סכום נכסי הקרן'!$C$42</f>
        <v>2.0861482966574087E-4</v>
      </c>
    </row>
    <row r="149" spans="2:17" s="134" customFormat="1">
      <c r="B149" s="157" t="s">
        <v>2148</v>
      </c>
      <c r="C149" s="93" t="s">
        <v>1949</v>
      </c>
      <c r="D149" s="80" t="s">
        <v>2063</v>
      </c>
      <c r="E149" s="80"/>
      <c r="F149" s="80" t="s">
        <v>638</v>
      </c>
      <c r="G149" s="107">
        <v>42825</v>
      </c>
      <c r="H149" s="80" t="s">
        <v>171</v>
      </c>
      <c r="I149" s="87">
        <v>6.86</v>
      </c>
      <c r="J149" s="93" t="s">
        <v>173</v>
      </c>
      <c r="K149" s="94">
        <v>2.8999999999999998E-2</v>
      </c>
      <c r="L149" s="94">
        <v>3.2799999999999996E-2</v>
      </c>
      <c r="M149" s="87">
        <v>3317573.84</v>
      </c>
      <c r="N149" s="89">
        <v>99.97</v>
      </c>
      <c r="O149" s="87">
        <v>3316.57861</v>
      </c>
      <c r="P149" s="88">
        <f t="shared" si="2"/>
        <v>3.3639106111345948E-2</v>
      </c>
      <c r="Q149" s="88">
        <f>O149/'[5]סכום נכסי הקרן'!$C$42</f>
        <v>9.4573284535905589E-4</v>
      </c>
    </row>
    <row r="150" spans="2:17" s="134" customFormat="1">
      <c r="B150" s="157" t="s">
        <v>2149</v>
      </c>
      <c r="C150" s="93" t="s">
        <v>1957</v>
      </c>
      <c r="D150" s="80" t="s">
        <v>2064</v>
      </c>
      <c r="E150" s="80"/>
      <c r="F150" s="80" t="s">
        <v>872</v>
      </c>
      <c r="G150" s="107">
        <v>42372</v>
      </c>
      <c r="H150" s="80" t="s">
        <v>171</v>
      </c>
      <c r="I150" s="87">
        <v>9.33</v>
      </c>
      <c r="J150" s="93" t="s">
        <v>173</v>
      </c>
      <c r="K150" s="94">
        <v>6.7000000000000004E-2</v>
      </c>
      <c r="L150" s="94">
        <v>4.3499999999999997E-2</v>
      </c>
      <c r="M150" s="87">
        <v>969306.02</v>
      </c>
      <c r="N150" s="89">
        <v>126.71</v>
      </c>
      <c r="O150" s="87">
        <v>1228.2076299999999</v>
      </c>
      <c r="P150" s="88">
        <f t="shared" si="2"/>
        <v>1.2457357913290864E-2</v>
      </c>
      <c r="Q150" s="88">
        <f>O150/'[5]סכום נכסי הקרן'!$C$42</f>
        <v>3.5022727732408621E-4</v>
      </c>
    </row>
    <row r="151" spans="2:17" s="134" customFormat="1">
      <c r="B151" s="157" t="s">
        <v>2150</v>
      </c>
      <c r="C151" s="93" t="s">
        <v>1949</v>
      </c>
      <c r="D151" s="80" t="s">
        <v>2065</v>
      </c>
      <c r="E151" s="80"/>
      <c r="F151" s="80" t="s">
        <v>2066</v>
      </c>
      <c r="G151" s="107">
        <v>41529</v>
      </c>
      <c r="H151" s="80" t="s">
        <v>1946</v>
      </c>
      <c r="I151" s="87">
        <v>8.91</v>
      </c>
      <c r="J151" s="93" t="s">
        <v>173</v>
      </c>
      <c r="K151" s="94">
        <v>0</v>
      </c>
      <c r="L151" s="94">
        <v>0</v>
      </c>
      <c r="M151" s="87">
        <v>1243303.6299999999</v>
      </c>
      <c r="N151" s="89">
        <v>0</v>
      </c>
      <c r="O151" s="89">
        <v>0</v>
      </c>
      <c r="P151" s="88">
        <f t="shared" si="2"/>
        <v>0</v>
      </c>
      <c r="Q151" s="88">
        <f>O151/'[5]סכום נכסי הקרן'!$C$42</f>
        <v>0</v>
      </c>
    </row>
    <row r="152" spans="2:17" s="134" customFormat="1">
      <c r="B152" s="83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7"/>
      <c r="N152" s="89"/>
      <c r="O152" s="80"/>
      <c r="P152" s="88"/>
      <c r="Q152" s="80"/>
    </row>
    <row r="153" spans="2:17" s="134" customFormat="1">
      <c r="B153" s="99" t="s">
        <v>37</v>
      </c>
      <c r="C153" s="82"/>
      <c r="D153" s="82"/>
      <c r="E153" s="82"/>
      <c r="F153" s="82"/>
      <c r="G153" s="82"/>
      <c r="H153" s="82"/>
      <c r="I153" s="90">
        <v>0.4118360061269995</v>
      </c>
      <c r="J153" s="82"/>
      <c r="K153" s="82"/>
      <c r="L153" s="104">
        <v>2.0477049923412503E-2</v>
      </c>
      <c r="M153" s="90"/>
      <c r="N153" s="92"/>
      <c r="O153" s="90">
        <f>SUM(O154:O155)</f>
        <v>539.13502000000005</v>
      </c>
      <c r="P153" s="91">
        <f t="shared" ref="P153:P155" si="3">O153/$O$10</f>
        <v>5.4682919595029954E-3</v>
      </c>
      <c r="Q153" s="91">
        <f>O153/'[5]סכום נכסי הקרן'!$C$42</f>
        <v>1.5373605044667146E-4</v>
      </c>
    </row>
    <row r="154" spans="2:17" s="134" customFormat="1">
      <c r="B154" s="157" t="s">
        <v>2151</v>
      </c>
      <c r="C154" s="93" t="s">
        <v>1957</v>
      </c>
      <c r="D154" s="80">
        <v>4351</v>
      </c>
      <c r="E154" s="80"/>
      <c r="F154" s="80" t="s">
        <v>2028</v>
      </c>
      <c r="G154" s="107">
        <v>42183</v>
      </c>
      <c r="H154" s="80" t="s">
        <v>1946</v>
      </c>
      <c r="I154" s="87">
        <v>0.45</v>
      </c>
      <c r="J154" s="93" t="s">
        <v>173</v>
      </c>
      <c r="K154" s="94">
        <v>3.61E-2</v>
      </c>
      <c r="L154" s="94">
        <v>0.02</v>
      </c>
      <c r="M154" s="87">
        <v>449983.69</v>
      </c>
      <c r="N154" s="89">
        <v>100.76</v>
      </c>
      <c r="O154" s="87">
        <v>453.40358000000003</v>
      </c>
      <c r="P154" s="88">
        <f t="shared" si="3"/>
        <v>4.5987425393436195E-3</v>
      </c>
      <c r="Q154" s="88">
        <f>O154/'[5]סכום נכסי הקרן'!$C$42</f>
        <v>1.2928946008289619E-4</v>
      </c>
    </row>
    <row r="155" spans="2:17" s="134" customFormat="1">
      <c r="B155" s="157" t="s">
        <v>2152</v>
      </c>
      <c r="C155" s="93" t="s">
        <v>1957</v>
      </c>
      <c r="D155" s="80">
        <v>3880</v>
      </c>
      <c r="E155" s="80"/>
      <c r="F155" s="80" t="s">
        <v>2067</v>
      </c>
      <c r="G155" s="107">
        <v>41959</v>
      </c>
      <c r="H155" s="80" t="s">
        <v>1946</v>
      </c>
      <c r="I155" s="87">
        <v>0.21</v>
      </c>
      <c r="J155" s="93" t="s">
        <v>173</v>
      </c>
      <c r="K155" s="94">
        <v>4.4999999999999998E-2</v>
      </c>
      <c r="L155" s="94">
        <v>2.3E-2</v>
      </c>
      <c r="M155" s="87">
        <v>85177.78</v>
      </c>
      <c r="N155" s="89">
        <v>100.65</v>
      </c>
      <c r="O155" s="87">
        <v>85.731440000000006</v>
      </c>
      <c r="P155" s="88">
        <f t="shared" si="3"/>
        <v>8.6954942015937578E-4</v>
      </c>
      <c r="Q155" s="88">
        <f>O155/'[5]סכום נכסי הקרן'!$C$42</f>
        <v>2.444659036377527E-5</v>
      </c>
    </row>
    <row r="156" spans="2:17" s="134" customFormat="1">
      <c r="B156" s="83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7"/>
      <c r="N156" s="89"/>
      <c r="O156" s="80"/>
      <c r="P156" s="88"/>
      <c r="Q156" s="80"/>
    </row>
    <row r="157" spans="2:17" s="134" customFormat="1">
      <c r="B157" s="81" t="s">
        <v>40</v>
      </c>
      <c r="C157" s="82"/>
      <c r="D157" s="82"/>
      <c r="E157" s="82"/>
      <c r="F157" s="82"/>
      <c r="G157" s="82"/>
      <c r="H157" s="82"/>
      <c r="I157" s="90">
        <v>3.3624813354216441</v>
      </c>
      <c r="J157" s="82"/>
      <c r="K157" s="82"/>
      <c r="L157" s="104">
        <v>6.5531734990042403E-2</v>
      </c>
      <c r="M157" s="90"/>
      <c r="N157" s="92"/>
      <c r="O157" s="90">
        <f>O158</f>
        <v>7408.0470700000005</v>
      </c>
      <c r="P157" s="91">
        <f t="shared" ref="P157:P164" si="4">O157/$O$10</f>
        <v>7.5137697841443724E-2</v>
      </c>
      <c r="Q157" s="91">
        <f>O157/'[5]סכום נכסי הקרן'!$C$42</f>
        <v>2.1124279740997657E-3</v>
      </c>
    </row>
    <row r="158" spans="2:17" s="134" customFormat="1">
      <c r="B158" s="99" t="s">
        <v>38</v>
      </c>
      <c r="C158" s="82"/>
      <c r="D158" s="82"/>
      <c r="E158" s="82"/>
      <c r="F158" s="82"/>
      <c r="G158" s="82"/>
      <c r="H158" s="82"/>
      <c r="I158" s="90">
        <v>3.3624813354216441</v>
      </c>
      <c r="J158" s="82"/>
      <c r="K158" s="82"/>
      <c r="L158" s="104">
        <v>6.5531734990042403E-2</v>
      </c>
      <c r="M158" s="90"/>
      <c r="N158" s="92"/>
      <c r="O158" s="90">
        <f>SUM(O159:O164)</f>
        <v>7408.0470700000005</v>
      </c>
      <c r="P158" s="91">
        <f t="shared" si="4"/>
        <v>7.5137697841443724E-2</v>
      </c>
      <c r="Q158" s="91">
        <f>O158/'[5]סכום נכסי הקרן'!$C$42</f>
        <v>2.1124279740997657E-3</v>
      </c>
    </row>
    <row r="159" spans="2:17" s="134" customFormat="1">
      <c r="B159" s="157" t="s">
        <v>2153</v>
      </c>
      <c r="C159" s="93" t="s">
        <v>1949</v>
      </c>
      <c r="D159" s="80">
        <v>4623</v>
      </c>
      <c r="E159" s="80"/>
      <c r="F159" s="80" t="s">
        <v>1790</v>
      </c>
      <c r="G159" s="107">
        <v>42354</v>
      </c>
      <c r="H159" s="80" t="s">
        <v>1791</v>
      </c>
      <c r="I159" s="87">
        <v>5.4200000000000008</v>
      </c>
      <c r="J159" s="93" t="s">
        <v>172</v>
      </c>
      <c r="K159" s="94">
        <v>5.0199999999999995E-2</v>
      </c>
      <c r="L159" s="94">
        <v>5.3500000000000006E-2</v>
      </c>
      <c r="M159" s="87">
        <v>288771</v>
      </c>
      <c r="N159" s="89">
        <v>101.1</v>
      </c>
      <c r="O159" s="87">
        <v>1094.2191599999999</v>
      </c>
      <c r="P159" s="88">
        <f t="shared" si="4"/>
        <v>1.1098351271193846E-2</v>
      </c>
      <c r="Q159" s="88">
        <f>O159/'[5]סכום נכסי הקרן'!$C$42</f>
        <v>3.1202004273711331E-4</v>
      </c>
    </row>
    <row r="160" spans="2:17" s="134" customFormat="1">
      <c r="B160" s="158" t="s">
        <v>2154</v>
      </c>
      <c r="C160" s="93" t="s">
        <v>1949</v>
      </c>
      <c r="D160" s="80" t="s">
        <v>2068</v>
      </c>
      <c r="E160" s="80"/>
      <c r="F160" s="80" t="s">
        <v>1534</v>
      </c>
      <c r="G160" s="107">
        <v>43051</v>
      </c>
      <c r="H160" s="80"/>
      <c r="I160" s="87">
        <v>3.19</v>
      </c>
      <c r="J160" s="93" t="s">
        <v>172</v>
      </c>
      <c r="K160" s="94">
        <v>5.2526999999999997E-2</v>
      </c>
      <c r="L160" s="94">
        <v>6.1799999999999994E-2</v>
      </c>
      <c r="M160" s="87">
        <v>718905.11</v>
      </c>
      <c r="N160" s="89">
        <v>97.87</v>
      </c>
      <c r="O160" s="87">
        <v>2637.06439</v>
      </c>
      <c r="P160" s="88">
        <f t="shared" si="4"/>
        <v>2.6746988167321555E-2</v>
      </c>
      <c r="Q160" s="88">
        <f>O160/'[5]סכום נכסי הקרן'!$C$42</f>
        <v>7.5196722352066994E-4</v>
      </c>
    </row>
    <row r="161" spans="2:17" s="134" customFormat="1">
      <c r="B161" s="158" t="s">
        <v>2155</v>
      </c>
      <c r="C161" s="93" t="s">
        <v>1949</v>
      </c>
      <c r="D161" s="80" t="s">
        <v>2069</v>
      </c>
      <c r="E161" s="80"/>
      <c r="F161" s="80" t="s">
        <v>1534</v>
      </c>
      <c r="G161" s="107">
        <v>43053</v>
      </c>
      <c r="H161" s="80"/>
      <c r="I161" s="87">
        <v>2.82</v>
      </c>
      <c r="J161" s="93" t="s">
        <v>172</v>
      </c>
      <c r="K161" s="94">
        <v>6.2724000000000002E-2</v>
      </c>
      <c r="L161" s="94">
        <v>6.7400000000000002E-2</v>
      </c>
      <c r="M161" s="87">
        <v>353742.52</v>
      </c>
      <c r="N161" s="89">
        <v>99.46</v>
      </c>
      <c r="O161" s="87">
        <v>1318.6675299999999</v>
      </c>
      <c r="P161" s="88">
        <f t="shared" si="4"/>
        <v>1.3374866747770667E-2</v>
      </c>
      <c r="Q161" s="88">
        <f>O161/'[5]סכום נכסי הקרן'!$C$42</f>
        <v>3.7602220296219604E-4</v>
      </c>
    </row>
    <row r="162" spans="2:17" s="134" customFormat="1">
      <c r="B162" s="158" t="s">
        <v>2155</v>
      </c>
      <c r="C162" s="93" t="s">
        <v>1949</v>
      </c>
      <c r="D162" s="80" t="s">
        <v>2070</v>
      </c>
      <c r="E162" s="80"/>
      <c r="F162" s="80" t="s">
        <v>1534</v>
      </c>
      <c r="G162" s="107">
        <v>43051</v>
      </c>
      <c r="H162" s="80"/>
      <c r="I162" s="87">
        <v>3.2199999999999998</v>
      </c>
      <c r="J162" s="93" t="s">
        <v>172</v>
      </c>
      <c r="K162" s="94">
        <v>8.5223999999999994E-2</v>
      </c>
      <c r="L162" s="94">
        <v>8.929999999999999E-2</v>
      </c>
      <c r="M162" s="87">
        <v>119718.99</v>
      </c>
      <c r="N162" s="89">
        <v>100.16</v>
      </c>
      <c r="O162" s="87">
        <v>449.42471</v>
      </c>
      <c r="P162" s="88">
        <f t="shared" si="4"/>
        <v>4.5583860015158449E-3</v>
      </c>
      <c r="Q162" s="88">
        <f>O162/'[5]סכום נכסי הקרן'!$C$42</f>
        <v>1.2815487275996408E-4</v>
      </c>
    </row>
    <row r="163" spans="2:17" s="134" customFormat="1">
      <c r="B163" s="158" t="s">
        <v>2156</v>
      </c>
      <c r="C163" s="93" t="s">
        <v>1949</v>
      </c>
      <c r="D163" s="80" t="s">
        <v>2071</v>
      </c>
      <c r="E163" s="80"/>
      <c r="F163" s="80" t="s">
        <v>1534</v>
      </c>
      <c r="G163" s="107">
        <v>42887</v>
      </c>
      <c r="H163" s="80"/>
      <c r="I163" s="87">
        <v>2.82</v>
      </c>
      <c r="J163" s="93" t="s">
        <v>172</v>
      </c>
      <c r="K163" s="94">
        <v>6.2100000000000002E-2</v>
      </c>
      <c r="L163" s="94">
        <v>7.1399999999999991E-2</v>
      </c>
      <c r="M163" s="87">
        <v>352834.7</v>
      </c>
      <c r="N163" s="89">
        <v>98.27</v>
      </c>
      <c r="O163" s="87">
        <v>1299.5465099999999</v>
      </c>
      <c r="P163" s="88">
        <f t="shared" si="4"/>
        <v>1.3180927723139146E-2</v>
      </c>
      <c r="Q163" s="88">
        <f>O163/'[5]סכום נכסי הקרן'!$C$42</f>
        <v>3.705697838347726E-4</v>
      </c>
    </row>
    <row r="164" spans="2:17" s="134" customFormat="1">
      <c r="B164" s="158" t="s">
        <v>2156</v>
      </c>
      <c r="C164" s="93" t="s">
        <v>1949</v>
      </c>
      <c r="D164" s="80" t="s">
        <v>2072</v>
      </c>
      <c r="E164" s="80"/>
      <c r="F164" s="80" t="s">
        <v>1534</v>
      </c>
      <c r="G164" s="107">
        <v>42887</v>
      </c>
      <c r="H164" s="80"/>
      <c r="I164" s="87">
        <v>2.8499999999999996</v>
      </c>
      <c r="J164" s="93" t="s">
        <v>172</v>
      </c>
      <c r="K164" s="94">
        <v>6.0224E-2</v>
      </c>
      <c r="L164" s="94">
        <v>6.9199999999999998E-2</v>
      </c>
      <c r="M164" s="87">
        <v>165381.04</v>
      </c>
      <c r="N164" s="89">
        <v>98.27</v>
      </c>
      <c r="O164" s="87">
        <v>609.12477000000001</v>
      </c>
      <c r="P164" s="88">
        <f t="shared" si="4"/>
        <v>6.1781779305026619E-3</v>
      </c>
      <c r="Q164" s="88">
        <f>O164/'[5]סכום נכסי הקרן'!$C$42</f>
        <v>1.7369384828504954E-4</v>
      </c>
    </row>
    <row r="165" spans="2:17" s="134" customFormat="1">
      <c r="B165" s="142"/>
      <c r="C165" s="142"/>
      <c r="D165" s="142"/>
      <c r="E165" s="142"/>
    </row>
    <row r="166" spans="2:17" s="134" customFormat="1">
      <c r="B166" s="142"/>
      <c r="C166" s="142"/>
      <c r="D166" s="142"/>
      <c r="E166" s="142"/>
    </row>
    <row r="167" spans="2:17" s="134" customFormat="1">
      <c r="B167" s="142"/>
      <c r="C167" s="142"/>
      <c r="D167" s="142"/>
      <c r="E167" s="142"/>
    </row>
    <row r="168" spans="2:17" s="134" customFormat="1">
      <c r="B168" s="155" t="s">
        <v>262</v>
      </c>
      <c r="C168" s="142"/>
      <c r="D168" s="142"/>
      <c r="E168" s="142"/>
    </row>
    <row r="169" spans="2:17" s="134" customFormat="1">
      <c r="B169" s="155" t="s">
        <v>123</v>
      </c>
      <c r="C169" s="142"/>
      <c r="D169" s="142"/>
      <c r="E169" s="142"/>
    </row>
    <row r="170" spans="2:17" s="134" customFormat="1">
      <c r="B170" s="155" t="s">
        <v>245</v>
      </c>
      <c r="C170" s="142"/>
      <c r="D170" s="142"/>
      <c r="E170" s="142"/>
    </row>
    <row r="171" spans="2:17">
      <c r="B171" s="154" t="s">
        <v>253</v>
      </c>
    </row>
  </sheetData>
  <sheetProtection sheet="1" objects="1" scenarios="1"/>
  <mergeCells count="1">
    <mergeCell ref="B6:Q6"/>
  </mergeCells>
  <phoneticPr fontId="5" type="noConversion"/>
  <conditionalFormatting sqref="B152:B153 B156:B158">
    <cfRule type="cellIs" dxfId="151" priority="144" operator="equal">
      <formula>2958465</formula>
    </cfRule>
    <cfRule type="cellIs" dxfId="150" priority="145" operator="equal">
      <formula>"NR3"</formula>
    </cfRule>
    <cfRule type="cellIs" dxfId="149" priority="146" operator="equal">
      <formula>"דירוג פנימי"</formula>
    </cfRule>
  </conditionalFormatting>
  <conditionalFormatting sqref="B152:B153 B156:B158">
    <cfRule type="cellIs" dxfId="148" priority="143" operator="equal">
      <formula>2958465</formula>
    </cfRule>
  </conditionalFormatting>
  <conditionalFormatting sqref="B11:B12 B21:B22">
    <cfRule type="cellIs" dxfId="147" priority="142" operator="equal">
      <formula>"NR3"</formula>
    </cfRule>
  </conditionalFormatting>
  <conditionalFormatting sqref="B13:B20">
    <cfRule type="cellIs" dxfId="146" priority="141" operator="equal">
      <formula>"NR3"</formula>
    </cfRule>
  </conditionalFormatting>
  <conditionalFormatting sqref="B23:B27">
    <cfRule type="cellIs" dxfId="145" priority="140" operator="equal">
      <formula>"NR3"</formula>
    </cfRule>
  </conditionalFormatting>
  <conditionalFormatting sqref="B28:B29">
    <cfRule type="cellIs" dxfId="144" priority="139" operator="equal">
      <formula>"NR3"</formula>
    </cfRule>
  </conditionalFormatting>
  <conditionalFormatting sqref="B30">
    <cfRule type="cellIs" dxfId="143" priority="138" operator="equal">
      <formula>"NR3"</formula>
    </cfRule>
  </conditionalFormatting>
  <conditionalFormatting sqref="B33:B35">
    <cfRule type="cellIs" dxfId="142" priority="137" operator="equal">
      <formula>"NR3"</formula>
    </cfRule>
  </conditionalFormatting>
  <conditionalFormatting sqref="B38">
    <cfRule type="cellIs" dxfId="141" priority="134" operator="equal">
      <formula>2958465</formula>
    </cfRule>
    <cfRule type="cellIs" dxfId="140" priority="135" operator="equal">
      <formula>"NR3"</formula>
    </cfRule>
    <cfRule type="cellIs" dxfId="139" priority="136" operator="equal">
      <formula>"דירוג פנימי"</formula>
    </cfRule>
  </conditionalFormatting>
  <conditionalFormatting sqref="B38">
    <cfRule type="cellIs" dxfId="138" priority="133" operator="equal">
      <formula>2958465</formula>
    </cfRule>
  </conditionalFormatting>
  <conditionalFormatting sqref="B39:B48">
    <cfRule type="cellIs" dxfId="137" priority="130" operator="equal">
      <formula>2958465</formula>
    </cfRule>
    <cfRule type="cellIs" dxfId="136" priority="131" operator="equal">
      <formula>"NR3"</formula>
    </cfRule>
    <cfRule type="cellIs" dxfId="135" priority="132" operator="equal">
      <formula>"דירוג פנימי"</formula>
    </cfRule>
  </conditionalFormatting>
  <conditionalFormatting sqref="B39:B48">
    <cfRule type="cellIs" dxfId="134" priority="129" operator="equal">
      <formula>2958465</formula>
    </cfRule>
  </conditionalFormatting>
  <conditionalFormatting sqref="B53">
    <cfRule type="cellIs" dxfId="133" priority="126" operator="equal">
      <formula>2958465</formula>
    </cfRule>
    <cfRule type="cellIs" dxfId="132" priority="127" operator="equal">
      <formula>"NR3"</formula>
    </cfRule>
    <cfRule type="cellIs" dxfId="131" priority="128" operator="equal">
      <formula>"דירוג פנימי"</formula>
    </cfRule>
  </conditionalFormatting>
  <conditionalFormatting sqref="B53">
    <cfRule type="cellIs" dxfId="130" priority="125" operator="equal">
      <formula>2958465</formula>
    </cfRule>
  </conditionalFormatting>
  <conditionalFormatting sqref="B54:B58">
    <cfRule type="cellIs" dxfId="129" priority="122" operator="equal">
      <formula>2958465</formula>
    </cfRule>
    <cfRule type="cellIs" dxfId="128" priority="123" operator="equal">
      <formula>"NR3"</formula>
    </cfRule>
    <cfRule type="cellIs" dxfId="127" priority="124" operator="equal">
      <formula>"דירוג פנימי"</formula>
    </cfRule>
  </conditionalFormatting>
  <conditionalFormatting sqref="B54:B58">
    <cfRule type="cellIs" dxfId="126" priority="121" operator="equal">
      <formula>2958465</formula>
    </cfRule>
  </conditionalFormatting>
  <conditionalFormatting sqref="B59">
    <cfRule type="cellIs" dxfId="125" priority="118" operator="equal">
      <formula>2958465</formula>
    </cfRule>
    <cfRule type="cellIs" dxfId="124" priority="119" operator="equal">
      <formula>"NR3"</formula>
    </cfRule>
    <cfRule type="cellIs" dxfId="123" priority="120" operator="equal">
      <formula>"דירוג פנימי"</formula>
    </cfRule>
  </conditionalFormatting>
  <conditionalFormatting sqref="B59">
    <cfRule type="cellIs" dxfId="122" priority="117" operator="equal">
      <formula>2958465</formula>
    </cfRule>
  </conditionalFormatting>
  <conditionalFormatting sqref="B60:B69">
    <cfRule type="cellIs" dxfId="121" priority="114" operator="equal">
      <formula>2958465</formula>
    </cfRule>
    <cfRule type="cellIs" dxfId="120" priority="115" operator="equal">
      <formula>"NR3"</formula>
    </cfRule>
    <cfRule type="cellIs" dxfId="119" priority="116" operator="equal">
      <formula>"דירוג פנימי"</formula>
    </cfRule>
  </conditionalFormatting>
  <conditionalFormatting sqref="B60:B69">
    <cfRule type="cellIs" dxfId="118" priority="113" operator="equal">
      <formula>2958465</formula>
    </cfRule>
  </conditionalFormatting>
  <conditionalFormatting sqref="B70:B71">
    <cfRule type="cellIs" dxfId="117" priority="110" operator="equal">
      <formula>2958465</formula>
    </cfRule>
    <cfRule type="cellIs" dxfId="116" priority="111" operator="equal">
      <formula>"NR3"</formula>
    </cfRule>
    <cfRule type="cellIs" dxfId="115" priority="112" operator="equal">
      <formula>"דירוג פנימי"</formula>
    </cfRule>
  </conditionalFormatting>
  <conditionalFormatting sqref="B70:B71">
    <cfRule type="cellIs" dxfId="114" priority="109" operator="equal">
      <formula>2958465</formula>
    </cfRule>
  </conditionalFormatting>
  <conditionalFormatting sqref="B72:B77">
    <cfRule type="cellIs" dxfId="113" priority="106" operator="equal">
      <formula>2958465</formula>
    </cfRule>
    <cfRule type="cellIs" dxfId="112" priority="107" operator="equal">
      <formula>"NR3"</formula>
    </cfRule>
    <cfRule type="cellIs" dxfId="111" priority="108" operator="equal">
      <formula>"דירוג פנימי"</formula>
    </cfRule>
  </conditionalFormatting>
  <conditionalFormatting sqref="B72:B77">
    <cfRule type="cellIs" dxfId="110" priority="105" operator="equal">
      <formula>2958465</formula>
    </cfRule>
  </conditionalFormatting>
  <conditionalFormatting sqref="B78">
    <cfRule type="cellIs" dxfId="109" priority="102" operator="equal">
      <formula>2958465</formula>
    </cfRule>
    <cfRule type="cellIs" dxfId="108" priority="103" operator="equal">
      <formula>"NR3"</formula>
    </cfRule>
    <cfRule type="cellIs" dxfId="107" priority="104" operator="equal">
      <formula>"דירוג פנימי"</formula>
    </cfRule>
  </conditionalFormatting>
  <conditionalFormatting sqref="B78">
    <cfRule type="cellIs" dxfId="106" priority="101" operator="equal">
      <formula>2958465</formula>
    </cfRule>
  </conditionalFormatting>
  <conditionalFormatting sqref="B79">
    <cfRule type="cellIs" dxfId="105" priority="98" operator="equal">
      <formula>2958465</formula>
    </cfRule>
    <cfRule type="cellIs" dxfId="104" priority="99" operator="equal">
      <formula>"NR3"</formula>
    </cfRule>
    <cfRule type="cellIs" dxfId="103" priority="100" operator="equal">
      <formula>"דירוג פנימי"</formula>
    </cfRule>
  </conditionalFormatting>
  <conditionalFormatting sqref="B79">
    <cfRule type="cellIs" dxfId="102" priority="97" operator="equal">
      <formula>2958465</formula>
    </cfRule>
  </conditionalFormatting>
  <conditionalFormatting sqref="B80">
    <cfRule type="cellIs" dxfId="101" priority="94" operator="equal">
      <formula>2958465</formula>
    </cfRule>
    <cfRule type="cellIs" dxfId="100" priority="95" operator="equal">
      <formula>"NR3"</formula>
    </cfRule>
    <cfRule type="cellIs" dxfId="99" priority="96" operator="equal">
      <formula>"דירוג פנימי"</formula>
    </cfRule>
  </conditionalFormatting>
  <conditionalFormatting sqref="B80">
    <cfRule type="cellIs" dxfId="98" priority="93" operator="equal">
      <formula>2958465</formula>
    </cfRule>
  </conditionalFormatting>
  <conditionalFormatting sqref="B81">
    <cfRule type="cellIs" dxfId="97" priority="90" operator="equal">
      <formula>2958465</formula>
    </cfRule>
    <cfRule type="cellIs" dxfId="96" priority="91" operator="equal">
      <formula>"NR3"</formula>
    </cfRule>
    <cfRule type="cellIs" dxfId="95" priority="92" operator="equal">
      <formula>"דירוג פנימי"</formula>
    </cfRule>
  </conditionalFormatting>
  <conditionalFormatting sqref="B81">
    <cfRule type="cellIs" dxfId="94" priority="89" operator="equal">
      <formula>2958465</formula>
    </cfRule>
  </conditionalFormatting>
  <conditionalFormatting sqref="B82">
    <cfRule type="cellIs" dxfId="93" priority="86" operator="equal">
      <formula>2958465</formula>
    </cfRule>
    <cfRule type="cellIs" dxfId="92" priority="87" operator="equal">
      <formula>"NR3"</formula>
    </cfRule>
    <cfRule type="cellIs" dxfId="91" priority="88" operator="equal">
      <formula>"דירוג פנימי"</formula>
    </cfRule>
  </conditionalFormatting>
  <conditionalFormatting sqref="B82">
    <cfRule type="cellIs" dxfId="90" priority="85" operator="equal">
      <formula>2958465</formula>
    </cfRule>
  </conditionalFormatting>
  <conditionalFormatting sqref="B83">
    <cfRule type="cellIs" dxfId="89" priority="82" operator="equal">
      <formula>2958465</formula>
    </cfRule>
    <cfRule type="cellIs" dxfId="88" priority="83" operator="equal">
      <formula>"NR3"</formula>
    </cfRule>
    <cfRule type="cellIs" dxfId="87" priority="84" operator="equal">
      <formula>"דירוג פנימי"</formula>
    </cfRule>
  </conditionalFormatting>
  <conditionalFormatting sqref="B83">
    <cfRule type="cellIs" dxfId="86" priority="81" operator="equal">
      <formula>2958465</formula>
    </cfRule>
  </conditionalFormatting>
  <conditionalFormatting sqref="B84:B100">
    <cfRule type="cellIs" dxfId="85" priority="78" operator="equal">
      <formula>2958465</formula>
    </cfRule>
    <cfRule type="cellIs" dxfId="84" priority="79" operator="equal">
      <formula>"NR3"</formula>
    </cfRule>
    <cfRule type="cellIs" dxfId="83" priority="80" operator="equal">
      <formula>"דירוג פנימי"</formula>
    </cfRule>
  </conditionalFormatting>
  <conditionalFormatting sqref="B84:B100">
    <cfRule type="cellIs" dxfId="82" priority="77" operator="equal">
      <formula>2958465</formula>
    </cfRule>
  </conditionalFormatting>
  <conditionalFormatting sqref="B101:B106">
    <cfRule type="cellIs" dxfId="81" priority="74" operator="equal">
      <formula>2958465</formula>
    </cfRule>
    <cfRule type="cellIs" dxfId="80" priority="75" operator="equal">
      <formula>"NR3"</formula>
    </cfRule>
    <cfRule type="cellIs" dxfId="79" priority="76" operator="equal">
      <formula>"דירוג פנימי"</formula>
    </cfRule>
  </conditionalFormatting>
  <conditionalFormatting sqref="B101:B106">
    <cfRule type="cellIs" dxfId="78" priority="73" operator="equal">
      <formula>2958465</formula>
    </cfRule>
  </conditionalFormatting>
  <conditionalFormatting sqref="B107:B110">
    <cfRule type="cellIs" dxfId="77" priority="70" operator="equal">
      <formula>2958465</formula>
    </cfRule>
    <cfRule type="cellIs" dxfId="76" priority="71" operator="equal">
      <formula>"NR3"</formula>
    </cfRule>
    <cfRule type="cellIs" dxfId="75" priority="72" operator="equal">
      <formula>"דירוג פנימי"</formula>
    </cfRule>
  </conditionalFormatting>
  <conditionalFormatting sqref="B107:B110">
    <cfRule type="cellIs" dxfId="74" priority="69" operator="equal">
      <formula>2958465</formula>
    </cfRule>
  </conditionalFormatting>
  <conditionalFormatting sqref="B49:B52">
    <cfRule type="cellIs" dxfId="73" priority="66" operator="equal">
      <formula>2958465</formula>
    </cfRule>
    <cfRule type="cellIs" dxfId="72" priority="67" operator="equal">
      <formula>"NR3"</formula>
    </cfRule>
    <cfRule type="cellIs" dxfId="71" priority="68" operator="equal">
      <formula>"דירוג פנימי"</formula>
    </cfRule>
  </conditionalFormatting>
  <conditionalFormatting sqref="B49:B52">
    <cfRule type="cellIs" dxfId="70" priority="65" operator="equal">
      <formula>2958465</formula>
    </cfRule>
  </conditionalFormatting>
  <conditionalFormatting sqref="B111:B112">
    <cfRule type="cellIs" dxfId="69" priority="62" operator="equal">
      <formula>2958465</formula>
    </cfRule>
    <cfRule type="cellIs" dxfId="68" priority="63" operator="equal">
      <formula>"NR3"</formula>
    </cfRule>
    <cfRule type="cellIs" dxfId="67" priority="64" operator="equal">
      <formula>"דירוג פנימי"</formula>
    </cfRule>
  </conditionalFormatting>
  <conditionalFormatting sqref="B111:B112">
    <cfRule type="cellIs" dxfId="66" priority="61" operator="equal">
      <formula>2958465</formula>
    </cfRule>
  </conditionalFormatting>
  <conditionalFormatting sqref="B113:B117">
    <cfRule type="cellIs" dxfId="65" priority="58" operator="equal">
      <formula>2958465</formula>
    </cfRule>
    <cfRule type="cellIs" dxfId="64" priority="59" operator="equal">
      <formula>"NR3"</formula>
    </cfRule>
    <cfRule type="cellIs" dxfId="63" priority="60" operator="equal">
      <formula>"דירוג פנימי"</formula>
    </cfRule>
  </conditionalFormatting>
  <conditionalFormatting sqref="B113:B117">
    <cfRule type="cellIs" dxfId="62" priority="57" operator="equal">
      <formula>2958465</formula>
    </cfRule>
  </conditionalFormatting>
  <conditionalFormatting sqref="B118:B119">
    <cfRule type="cellIs" dxfId="61" priority="54" operator="equal">
      <formula>2958465</formula>
    </cfRule>
    <cfRule type="cellIs" dxfId="60" priority="55" operator="equal">
      <formula>"NR3"</formula>
    </cfRule>
    <cfRule type="cellIs" dxfId="59" priority="56" operator="equal">
      <formula>"דירוג פנימי"</formula>
    </cfRule>
  </conditionalFormatting>
  <conditionalFormatting sqref="B118:B119">
    <cfRule type="cellIs" dxfId="58" priority="53" operator="equal">
      <formula>2958465</formula>
    </cfRule>
  </conditionalFormatting>
  <conditionalFormatting sqref="B120">
    <cfRule type="cellIs" dxfId="57" priority="50" operator="equal">
      <formula>2958465</formula>
    </cfRule>
    <cfRule type="cellIs" dxfId="56" priority="51" operator="equal">
      <formula>"NR3"</formula>
    </cfRule>
    <cfRule type="cellIs" dxfId="55" priority="52" operator="equal">
      <formula>"דירוג פנימי"</formula>
    </cfRule>
  </conditionalFormatting>
  <conditionalFormatting sqref="B120">
    <cfRule type="cellIs" dxfId="54" priority="49" operator="equal">
      <formula>2958465</formula>
    </cfRule>
  </conditionalFormatting>
  <conditionalFormatting sqref="B121">
    <cfRule type="cellIs" dxfId="53" priority="46" operator="equal">
      <formula>2958465</formula>
    </cfRule>
    <cfRule type="cellIs" dxfId="52" priority="47" operator="equal">
      <formula>"NR3"</formula>
    </cfRule>
    <cfRule type="cellIs" dxfId="51" priority="48" operator="equal">
      <formula>"דירוג פנימי"</formula>
    </cfRule>
  </conditionalFormatting>
  <conditionalFormatting sqref="B121">
    <cfRule type="cellIs" dxfId="50" priority="45" operator="equal">
      <formula>2958465</formula>
    </cfRule>
  </conditionalFormatting>
  <conditionalFormatting sqref="B122">
    <cfRule type="cellIs" dxfId="49" priority="42" operator="equal">
      <formula>2958465</formula>
    </cfRule>
    <cfRule type="cellIs" dxfId="48" priority="43" operator="equal">
      <formula>"NR3"</formula>
    </cfRule>
    <cfRule type="cellIs" dxfId="47" priority="44" operator="equal">
      <formula>"דירוג פנימי"</formula>
    </cfRule>
  </conditionalFormatting>
  <conditionalFormatting sqref="B122">
    <cfRule type="cellIs" dxfId="46" priority="41" operator="equal">
      <formula>2958465</formula>
    </cfRule>
  </conditionalFormatting>
  <conditionalFormatting sqref="B123:B136">
    <cfRule type="cellIs" dxfId="45" priority="38" operator="equal">
      <formula>2958465</formula>
    </cfRule>
    <cfRule type="cellIs" dxfId="44" priority="39" operator="equal">
      <formula>"NR3"</formula>
    </cfRule>
    <cfRule type="cellIs" dxfId="43" priority="40" operator="equal">
      <formula>"דירוג פנימי"</formula>
    </cfRule>
  </conditionalFormatting>
  <conditionalFormatting sqref="B123:B136">
    <cfRule type="cellIs" dxfId="42" priority="37" operator="equal">
      <formula>2958465</formula>
    </cfRule>
  </conditionalFormatting>
  <conditionalFormatting sqref="B137:B139">
    <cfRule type="cellIs" dxfId="41" priority="34" operator="equal">
      <formula>2958465</formula>
    </cfRule>
    <cfRule type="cellIs" dxfId="40" priority="35" operator="equal">
      <formula>"NR3"</formula>
    </cfRule>
    <cfRule type="cellIs" dxfId="39" priority="36" operator="equal">
      <formula>"דירוג פנימי"</formula>
    </cfRule>
  </conditionalFormatting>
  <conditionalFormatting sqref="B137:B139">
    <cfRule type="cellIs" dxfId="38" priority="33" operator="equal">
      <formula>2958465</formula>
    </cfRule>
  </conditionalFormatting>
  <conditionalFormatting sqref="B140:B148">
    <cfRule type="cellIs" dxfId="37" priority="30" operator="equal">
      <formula>2958465</formula>
    </cfRule>
    <cfRule type="cellIs" dxfId="36" priority="31" operator="equal">
      <formula>"NR3"</formula>
    </cfRule>
    <cfRule type="cellIs" dxfId="35" priority="32" operator="equal">
      <formula>"דירוג פנימי"</formula>
    </cfRule>
  </conditionalFormatting>
  <conditionalFormatting sqref="B140:B148">
    <cfRule type="cellIs" dxfId="34" priority="29" operator="equal">
      <formula>2958465</formula>
    </cfRule>
  </conditionalFormatting>
  <conditionalFormatting sqref="B149:B151">
    <cfRule type="cellIs" dxfId="33" priority="26" operator="equal">
      <formula>2958465</formula>
    </cfRule>
    <cfRule type="cellIs" dxfId="32" priority="27" operator="equal">
      <formula>"NR3"</formula>
    </cfRule>
    <cfRule type="cellIs" dxfId="31" priority="28" operator="equal">
      <formula>"דירוג פנימי"</formula>
    </cfRule>
  </conditionalFormatting>
  <conditionalFormatting sqref="B149:B151">
    <cfRule type="cellIs" dxfId="30" priority="25" operator="equal">
      <formula>2958465</formula>
    </cfRule>
  </conditionalFormatting>
  <conditionalFormatting sqref="B154:B155">
    <cfRule type="cellIs" dxfId="29" priority="22" operator="equal">
      <formula>2958465</formula>
    </cfRule>
    <cfRule type="cellIs" dxfId="28" priority="23" operator="equal">
      <formula>"NR3"</formula>
    </cfRule>
    <cfRule type="cellIs" dxfId="27" priority="24" operator="equal">
      <formula>"דירוג פנימי"</formula>
    </cfRule>
  </conditionalFormatting>
  <conditionalFormatting sqref="B154:B155">
    <cfRule type="cellIs" dxfId="26" priority="21" operator="equal">
      <formula>2958465</formula>
    </cfRule>
  </conditionalFormatting>
  <conditionalFormatting sqref="B159">
    <cfRule type="cellIs" dxfId="25" priority="18" operator="equal">
      <formula>2958465</formula>
    </cfRule>
    <cfRule type="cellIs" dxfId="24" priority="19" operator="equal">
      <formula>"NR3"</formula>
    </cfRule>
    <cfRule type="cellIs" dxfId="23" priority="20" operator="equal">
      <formula>"דירוג פנימי"</formula>
    </cfRule>
  </conditionalFormatting>
  <conditionalFormatting sqref="B159">
    <cfRule type="cellIs" dxfId="22" priority="17" operator="equal">
      <formula>2958465</formula>
    </cfRule>
  </conditionalFormatting>
  <conditionalFormatting sqref="B160">
    <cfRule type="cellIs" dxfId="21" priority="14" operator="equal">
      <formula>2958465</formula>
    </cfRule>
    <cfRule type="cellIs" dxfId="20" priority="15" operator="equal">
      <formula>"NR3"</formula>
    </cfRule>
    <cfRule type="cellIs" dxfId="19" priority="16" operator="equal">
      <formula>"דירוג פנימי"</formula>
    </cfRule>
  </conditionalFormatting>
  <conditionalFormatting sqref="B160">
    <cfRule type="cellIs" dxfId="18" priority="13" operator="equal">
      <formula>2958465</formula>
    </cfRule>
  </conditionalFormatting>
  <conditionalFormatting sqref="B161">
    <cfRule type="cellIs" dxfId="17" priority="10" operator="equal">
      <formula>2958465</formula>
    </cfRule>
    <cfRule type="cellIs" dxfId="16" priority="11" operator="equal">
      <formula>"NR3"</formula>
    </cfRule>
    <cfRule type="cellIs" dxfId="15" priority="12" operator="equal">
      <formula>"דירוג פנימי"</formula>
    </cfRule>
  </conditionalFormatting>
  <conditionalFormatting sqref="B161">
    <cfRule type="cellIs" dxfId="14" priority="9" operator="equal">
      <formula>2958465</formula>
    </cfRule>
  </conditionalFormatting>
  <conditionalFormatting sqref="B162">
    <cfRule type="cellIs" dxfId="13" priority="6" operator="equal">
      <formula>2958465</formula>
    </cfRule>
    <cfRule type="cellIs" dxfId="12" priority="7" operator="equal">
      <formula>"NR3"</formula>
    </cfRule>
    <cfRule type="cellIs" dxfId="11" priority="8" operator="equal">
      <formula>"דירוג פנימי"</formula>
    </cfRule>
  </conditionalFormatting>
  <conditionalFormatting sqref="B162">
    <cfRule type="cellIs" dxfId="10" priority="5" operator="equal">
      <formula>2958465</formula>
    </cfRule>
  </conditionalFormatting>
  <conditionalFormatting sqref="B163:B164">
    <cfRule type="cellIs" dxfId="9" priority="2" operator="equal">
      <formula>2958465</formula>
    </cfRule>
    <cfRule type="cellIs" dxfId="8" priority="3" operator="equal">
      <formula>"NR3"</formula>
    </cfRule>
    <cfRule type="cellIs" dxfId="7" priority="4" operator="equal">
      <formula>"דירוג פנימי"</formula>
    </cfRule>
  </conditionalFormatting>
  <conditionalFormatting sqref="B163:B164">
    <cfRule type="cellIs" dxfId="6" priority="1" operator="equal">
      <formula>2958465</formula>
    </cfRule>
  </conditionalFormatting>
  <dataValidations count="1">
    <dataValidation allowBlank="1" showInputMessage="1" showErrorMessage="1" sqref="R1:XFD1048576 D1:Q9 C5:C9 B1:B9 B165:Q1048576 B33:B35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188</v>
      </c>
      <c r="C1" s="78" t="s" vm="1">
        <v>263</v>
      </c>
    </row>
    <row r="2" spans="2:64">
      <c r="B2" s="57" t="s">
        <v>187</v>
      </c>
      <c r="C2" s="78" t="s">
        <v>264</v>
      </c>
    </row>
    <row r="3" spans="2:64">
      <c r="B3" s="57" t="s">
        <v>189</v>
      </c>
      <c r="C3" s="78" t="s">
        <v>265</v>
      </c>
    </row>
    <row r="4" spans="2:64">
      <c r="B4" s="57" t="s">
        <v>190</v>
      </c>
      <c r="C4" s="78">
        <v>2207</v>
      </c>
    </row>
    <row r="6" spans="2:64" ht="26.25" customHeight="1">
      <c r="B6" s="173" t="s">
        <v>221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</row>
    <row r="7" spans="2:64" s="3" customFormat="1" ht="78.75">
      <c r="B7" s="60" t="s">
        <v>127</v>
      </c>
      <c r="C7" s="61" t="s">
        <v>47</v>
      </c>
      <c r="D7" s="61" t="s">
        <v>128</v>
      </c>
      <c r="E7" s="61" t="s">
        <v>15</v>
      </c>
      <c r="F7" s="61" t="s">
        <v>70</v>
      </c>
      <c r="G7" s="61" t="s">
        <v>18</v>
      </c>
      <c r="H7" s="61" t="s">
        <v>112</v>
      </c>
      <c r="I7" s="61" t="s">
        <v>56</v>
      </c>
      <c r="J7" s="61" t="s">
        <v>19</v>
      </c>
      <c r="K7" s="61" t="s">
        <v>247</v>
      </c>
      <c r="L7" s="61" t="s">
        <v>246</v>
      </c>
      <c r="M7" s="61" t="s">
        <v>121</v>
      </c>
      <c r="N7" s="61" t="s">
        <v>191</v>
      </c>
      <c r="O7" s="63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254</v>
      </c>
      <c r="L8" s="33"/>
      <c r="M8" s="33" t="s">
        <v>250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262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123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245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253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topLeftCell="A4" workbookViewId="0">
      <selection activeCell="B10" sqref="B10:H28"/>
    </sheetView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41.7109375" style="2" bestFit="1" customWidth="1"/>
    <col min="4" max="4" width="7.140625" style="1" bestFit="1" customWidth="1"/>
    <col min="5" max="5" width="7.5703125" style="1" bestFit="1" customWidth="1"/>
    <col min="6" max="6" width="9.7109375" style="1" bestFit="1" customWidth="1"/>
    <col min="7" max="7" width="10.140625" style="1" bestFit="1" customWidth="1"/>
    <col min="8" max="8" width="9.7109375" style="1" bestFit="1" customWidth="1"/>
    <col min="9" max="9" width="10.42578125" style="1" bestFit="1" customWidth="1"/>
    <col min="10" max="10" width="36.570312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188</v>
      </c>
      <c r="C1" s="78" t="s" vm="1">
        <v>263</v>
      </c>
    </row>
    <row r="2" spans="2:56">
      <c r="B2" s="57" t="s">
        <v>187</v>
      </c>
      <c r="C2" s="78" t="s">
        <v>264</v>
      </c>
    </row>
    <row r="3" spans="2:56">
      <c r="B3" s="57" t="s">
        <v>189</v>
      </c>
      <c r="C3" s="78" t="s">
        <v>265</v>
      </c>
    </row>
    <row r="4" spans="2:56">
      <c r="B4" s="57" t="s">
        <v>190</v>
      </c>
      <c r="C4" s="78">
        <v>2207</v>
      </c>
    </row>
    <row r="6" spans="2:56" ht="26.25" customHeight="1">
      <c r="B6" s="173" t="s">
        <v>222</v>
      </c>
      <c r="C6" s="174"/>
      <c r="D6" s="174"/>
      <c r="E6" s="174"/>
      <c r="F6" s="174"/>
      <c r="G6" s="174"/>
      <c r="H6" s="174"/>
      <c r="I6" s="174"/>
      <c r="J6" s="175"/>
    </row>
    <row r="7" spans="2:56" s="3" customFormat="1" ht="78.75">
      <c r="B7" s="60" t="s">
        <v>127</v>
      </c>
      <c r="C7" s="62" t="s">
        <v>58</v>
      </c>
      <c r="D7" s="62" t="s">
        <v>94</v>
      </c>
      <c r="E7" s="62" t="s">
        <v>59</v>
      </c>
      <c r="F7" s="62" t="s">
        <v>112</v>
      </c>
      <c r="G7" s="62" t="s">
        <v>233</v>
      </c>
      <c r="H7" s="62" t="s">
        <v>191</v>
      </c>
      <c r="I7" s="64" t="s">
        <v>192</v>
      </c>
      <c r="J7" s="77" t="s">
        <v>257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4" t="s">
        <v>42</v>
      </c>
      <c r="C10" s="124"/>
      <c r="D10" s="124"/>
      <c r="E10" s="123">
        <v>5.5780934036895824E-2</v>
      </c>
      <c r="F10" s="121"/>
      <c r="G10" s="122">
        <v>15947.18872</v>
      </c>
      <c r="H10" s="123">
        <f>G10/$G$10</f>
        <v>1</v>
      </c>
      <c r="I10" s="123">
        <f>G10/'סכום נכסי הקרן'!$C$42</f>
        <v>4.547323582411467E-3</v>
      </c>
      <c r="J10" s="1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s="96" customFormat="1" ht="22.5" customHeight="1">
      <c r="B11" s="126" t="s">
        <v>244</v>
      </c>
      <c r="C11" s="124"/>
      <c r="D11" s="124"/>
      <c r="E11" s="123">
        <v>5.5780934036895824E-2</v>
      </c>
      <c r="F11" s="132" t="s">
        <v>173</v>
      </c>
      <c r="G11" s="122">
        <v>15947.18872</v>
      </c>
      <c r="H11" s="123">
        <f t="shared" ref="H11:H21" si="0">G11/$G$10</f>
        <v>1</v>
      </c>
      <c r="I11" s="123">
        <f>G11/'סכום נכסי הקרן'!$C$42</f>
        <v>4.547323582411467E-3</v>
      </c>
      <c r="J11" s="12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2:56">
      <c r="B12" s="99" t="s">
        <v>95</v>
      </c>
      <c r="C12" s="118"/>
      <c r="D12" s="118"/>
      <c r="E12" s="91">
        <v>5.9256954025350903E-2</v>
      </c>
      <c r="F12" s="119" t="s">
        <v>173</v>
      </c>
      <c r="G12" s="90">
        <v>15022.99972</v>
      </c>
      <c r="H12" s="91">
        <f t="shared" si="0"/>
        <v>0.94204690141774405</v>
      </c>
      <c r="I12" s="91">
        <f>G12/'סכום נכסי הקרן'!$C$42</f>
        <v>4.2837920905545576E-3</v>
      </c>
      <c r="J12" s="82"/>
    </row>
    <row r="13" spans="2:56">
      <c r="B13" s="86" t="s">
        <v>2073</v>
      </c>
      <c r="C13" s="144">
        <v>43281</v>
      </c>
      <c r="D13" s="79" t="s">
        <v>2074</v>
      </c>
      <c r="E13" s="145">
        <v>6.8917280917280915E-2</v>
      </c>
      <c r="F13" s="93" t="s">
        <v>173</v>
      </c>
      <c r="G13" s="87">
        <v>3061</v>
      </c>
      <c r="H13" s="88">
        <f t="shared" si="0"/>
        <v>0.19194605731109701</v>
      </c>
      <c r="I13" s="88">
        <f>G13/'סכום נכסי הקרן'!$C$42</f>
        <v>8.7284083296165446E-4</v>
      </c>
      <c r="J13" s="80" t="s">
        <v>2075</v>
      </c>
      <c r="M13" s="86"/>
    </row>
    <row r="14" spans="2:56">
      <c r="B14" s="86" t="s">
        <v>2076</v>
      </c>
      <c r="C14" s="144">
        <v>43465</v>
      </c>
      <c r="D14" s="79" t="s">
        <v>2074</v>
      </c>
      <c r="E14" s="145">
        <v>5.7481481481481481E-2</v>
      </c>
      <c r="F14" s="93" t="s">
        <v>173</v>
      </c>
      <c r="G14" s="87">
        <v>1293</v>
      </c>
      <c r="H14" s="88">
        <f t="shared" si="0"/>
        <v>8.1080121562642424E-2</v>
      </c>
      <c r="I14" s="88">
        <f>G14/'סכום נכסי הקרן'!$C$42</f>
        <v>3.6869754884659238E-4</v>
      </c>
      <c r="J14" s="80" t="s">
        <v>2077</v>
      </c>
      <c r="M14" s="86"/>
    </row>
    <row r="15" spans="2:56">
      <c r="B15" s="86" t="s">
        <v>2078</v>
      </c>
      <c r="C15" s="144">
        <v>43281</v>
      </c>
      <c r="D15" s="79" t="s">
        <v>2074</v>
      </c>
      <c r="E15" s="145">
        <v>6.4470198675496693E-2</v>
      </c>
      <c r="F15" s="93" t="s">
        <v>173</v>
      </c>
      <c r="G15" s="87">
        <v>908.99974999999995</v>
      </c>
      <c r="H15" s="88">
        <f t="shared" si="0"/>
        <v>5.7000626628315211E-2</v>
      </c>
      <c r="I15" s="88">
        <f>G15/'סכום נכסי הקרן'!$C$42</f>
        <v>2.5920029367916878E-4</v>
      </c>
      <c r="J15" s="80" t="s">
        <v>2079</v>
      </c>
      <c r="M15" s="86"/>
    </row>
    <row r="16" spans="2:56">
      <c r="B16" s="86" t="s">
        <v>2080</v>
      </c>
      <c r="C16" s="144">
        <v>43465</v>
      </c>
      <c r="D16" s="79" t="s">
        <v>2074</v>
      </c>
      <c r="E16" s="145">
        <v>6.8034083316764554E-2</v>
      </c>
      <c r="F16" s="93" t="s">
        <v>173</v>
      </c>
      <c r="G16" s="87">
        <v>3251.0000299999997</v>
      </c>
      <c r="H16" s="88">
        <f t="shared" si="0"/>
        <v>0.20386038486663119</v>
      </c>
      <c r="I16" s="88">
        <f>G16/'סכום נכסי הקרן'!$C$42</f>
        <v>9.2701913562350977E-4</v>
      </c>
      <c r="J16" s="80" t="s">
        <v>2081</v>
      </c>
      <c r="M16" s="86"/>
    </row>
    <row r="17" spans="2:13">
      <c r="B17" s="86" t="s">
        <v>2082</v>
      </c>
      <c r="C17" s="79" t="s">
        <v>263</v>
      </c>
      <c r="D17" s="79" t="s">
        <v>2074</v>
      </c>
      <c r="E17" s="145">
        <v>6.8460819095402789E-2</v>
      </c>
      <c r="F17" s="93" t="s">
        <v>173</v>
      </c>
      <c r="G17" s="87">
        <v>1172.9999399999999</v>
      </c>
      <c r="H17" s="88">
        <f t="shared" si="0"/>
        <v>7.3555280532229123E-2</v>
      </c>
      <c r="I17" s="88">
        <f>G17/'סכום נכסי הקרן'!$C$42</f>
        <v>3.3447966177509658E-4</v>
      </c>
      <c r="J17" s="80" t="s">
        <v>2083</v>
      </c>
      <c r="M17" s="86"/>
    </row>
    <row r="18" spans="2:13">
      <c r="B18" s="86" t="s">
        <v>2084</v>
      </c>
      <c r="C18" s="144">
        <v>43281</v>
      </c>
      <c r="D18" s="79" t="s">
        <v>2074</v>
      </c>
      <c r="E18" s="145">
        <v>7.1832258064516125E-2</v>
      </c>
      <c r="F18" s="93" t="s">
        <v>173</v>
      </c>
      <c r="G18" s="87">
        <v>776</v>
      </c>
      <c r="H18" s="88">
        <f t="shared" si="0"/>
        <v>4.8660614333032114E-2</v>
      </c>
      <c r="I18" s="88">
        <f>G18/'סכום נכסי הקרן'!$C$42</f>
        <v>2.2127555909122636E-4</v>
      </c>
      <c r="J18" s="80" t="s">
        <v>2085</v>
      </c>
      <c r="M18" s="86"/>
    </row>
    <row r="19" spans="2:13">
      <c r="B19" s="86" t="s">
        <v>2086</v>
      </c>
      <c r="C19" s="144">
        <v>43281</v>
      </c>
      <c r="D19" s="79" t="s">
        <v>2074</v>
      </c>
      <c r="E19" s="145">
        <v>7.3863636363636367E-2</v>
      </c>
      <c r="F19" s="93" t="s">
        <v>173</v>
      </c>
      <c r="G19" s="87">
        <v>1652</v>
      </c>
      <c r="H19" s="88">
        <f t="shared" si="0"/>
        <v>0.1035919263893931</v>
      </c>
      <c r="I19" s="88">
        <f>G19/'סכום נכסי הקרן'!$C$42</f>
        <v>4.7106600981792004E-4</v>
      </c>
      <c r="J19" s="80" t="s">
        <v>2087</v>
      </c>
      <c r="M19" s="86"/>
    </row>
    <row r="20" spans="2:13">
      <c r="B20" s="86" t="s">
        <v>2088</v>
      </c>
      <c r="C20" s="79" t="s">
        <v>263</v>
      </c>
      <c r="D20" s="79" t="s">
        <v>2074</v>
      </c>
      <c r="E20" s="146">
        <v>7.1219131983965955E-2</v>
      </c>
      <c r="F20" s="93" t="s">
        <v>173</v>
      </c>
      <c r="G20" s="87">
        <v>1846</v>
      </c>
      <c r="H20" s="88">
        <f t="shared" si="0"/>
        <v>0.11575707997265113</v>
      </c>
      <c r="I20" s="88">
        <f>G20/'סכום נכסי הקרן'!$C$42</f>
        <v>5.2638489959072664E-4</v>
      </c>
      <c r="J20" s="80" t="s">
        <v>2089</v>
      </c>
      <c r="M20" s="86"/>
    </row>
    <row r="21" spans="2:13">
      <c r="B21" s="86" t="s">
        <v>2090</v>
      </c>
      <c r="C21" s="79" t="s">
        <v>263</v>
      </c>
      <c r="D21" s="79" t="s">
        <v>2074</v>
      </c>
      <c r="E21" s="145">
        <v>7.8899999999999998E-2</v>
      </c>
      <c r="F21" s="93" t="s">
        <v>173</v>
      </c>
      <c r="G21" s="87">
        <v>1062</v>
      </c>
      <c r="H21" s="88">
        <f t="shared" si="0"/>
        <v>6.6594809821752712E-2</v>
      </c>
      <c r="I21" s="88">
        <f>G21/'סכום נכסי הקרן'!$C$42</f>
        <v>3.0282814916866288E-4</v>
      </c>
      <c r="J21" s="80" t="s">
        <v>2089</v>
      </c>
      <c r="M21" s="86"/>
    </row>
    <row r="22" spans="2:13">
      <c r="B22" s="105"/>
      <c r="C22" s="79"/>
      <c r="D22" s="79"/>
      <c r="E22" s="80"/>
      <c r="F22" s="80"/>
      <c r="G22" s="80"/>
      <c r="H22" s="88"/>
      <c r="I22" s="80"/>
      <c r="J22" s="80"/>
    </row>
    <row r="23" spans="2:13">
      <c r="B23" s="99" t="s">
        <v>96</v>
      </c>
      <c r="C23" s="118"/>
      <c r="D23" s="118"/>
      <c r="E23" s="147">
        <v>0</v>
      </c>
      <c r="F23" s="119" t="s">
        <v>173</v>
      </c>
      <c r="G23" s="90">
        <v>924.18899999999996</v>
      </c>
      <c r="H23" s="91">
        <f t="shared" ref="H23:H25" si="1">G23/$G$10</f>
        <v>5.7953098582255939E-2</v>
      </c>
      <c r="I23" s="91">
        <f>G23/'סכום נכסי הקרן'!$C$42</f>
        <v>2.63531491856909E-4</v>
      </c>
      <c r="J23" s="82"/>
    </row>
    <row r="24" spans="2:13">
      <c r="B24" s="86" t="s">
        <v>2091</v>
      </c>
      <c r="C24" s="79" t="s">
        <v>263</v>
      </c>
      <c r="D24" s="79" t="s">
        <v>27</v>
      </c>
      <c r="E24" s="148">
        <v>0</v>
      </c>
      <c r="F24" s="93" t="s">
        <v>173</v>
      </c>
      <c r="G24" s="87">
        <v>207</v>
      </c>
      <c r="H24" s="88">
        <f t="shared" si="1"/>
        <v>1.2980344287290783E-2</v>
      </c>
      <c r="I24" s="88">
        <f>G24/'סכום נכסי הקרן'!$C$42</f>
        <v>5.9025825685417341E-5</v>
      </c>
      <c r="J24" s="80" t="s">
        <v>2077</v>
      </c>
    </row>
    <row r="25" spans="2:13">
      <c r="B25" s="86" t="s">
        <v>2092</v>
      </c>
      <c r="C25" s="79" t="s">
        <v>263</v>
      </c>
      <c r="D25" s="79" t="s">
        <v>27</v>
      </c>
      <c r="E25" s="148">
        <v>0</v>
      </c>
      <c r="F25" s="93" t="s">
        <v>173</v>
      </c>
      <c r="G25" s="87">
        <v>717.18899999999996</v>
      </c>
      <c r="H25" s="88">
        <f t="shared" si="1"/>
        <v>4.497275429496516E-2</v>
      </c>
      <c r="I25" s="88">
        <f>G25/'סכום נכסי הקרן'!$C$42</f>
        <v>2.0450566617149165E-4</v>
      </c>
      <c r="J25" s="80" t="s">
        <v>2093</v>
      </c>
    </row>
    <row r="26" spans="2:13">
      <c r="B26" s="105"/>
      <c r="C26" s="79"/>
      <c r="D26" s="79"/>
      <c r="E26" s="80"/>
      <c r="F26" s="80"/>
      <c r="G26" s="80"/>
      <c r="H26" s="88"/>
      <c r="I26" s="80"/>
      <c r="J26" s="80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</row>
    <row r="29" spans="2:13">
      <c r="B29" s="113"/>
      <c r="C29" s="79"/>
      <c r="D29" s="79"/>
      <c r="E29" s="79"/>
      <c r="F29" s="79"/>
      <c r="G29" s="79"/>
      <c r="H29" s="79"/>
      <c r="I29" s="79"/>
      <c r="J29" s="79"/>
    </row>
    <row r="30" spans="2:13">
      <c r="B30" s="113"/>
      <c r="C30" s="79"/>
      <c r="D30" s="79"/>
      <c r="E30" s="79"/>
      <c r="F30" s="79"/>
      <c r="G30" s="79"/>
      <c r="H30" s="79"/>
      <c r="I30" s="79"/>
      <c r="J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B110" s="79"/>
      <c r="C110" s="79"/>
      <c r="D110" s="79"/>
      <c r="E110" s="79"/>
      <c r="F110" s="79"/>
      <c r="G110" s="79"/>
      <c r="H110" s="79"/>
      <c r="I110" s="79"/>
      <c r="J110" s="79"/>
    </row>
    <row r="111" spans="2:10">
      <c r="B111" s="79"/>
      <c r="C111" s="79"/>
      <c r="D111" s="79"/>
      <c r="E111" s="79"/>
      <c r="F111" s="79"/>
      <c r="G111" s="79"/>
      <c r="H111" s="79"/>
      <c r="I111" s="79"/>
      <c r="J111" s="79"/>
    </row>
    <row r="112" spans="2:10">
      <c r="B112" s="79"/>
      <c r="C112" s="79"/>
      <c r="D112" s="79"/>
      <c r="E112" s="79"/>
      <c r="F112" s="79"/>
      <c r="G112" s="79"/>
      <c r="H112" s="79"/>
      <c r="I112" s="79"/>
      <c r="J112" s="79"/>
    </row>
    <row r="113" spans="2:10">
      <c r="B113" s="79"/>
      <c r="C113" s="79"/>
      <c r="D113" s="79"/>
      <c r="E113" s="79"/>
      <c r="F113" s="79"/>
      <c r="G113" s="79"/>
      <c r="H113" s="79"/>
      <c r="I113" s="79"/>
      <c r="J113" s="79"/>
    </row>
    <row r="114" spans="2:10">
      <c r="B114" s="79"/>
      <c r="C114" s="79"/>
      <c r="D114" s="79"/>
      <c r="E114" s="79"/>
      <c r="F114" s="79"/>
      <c r="G114" s="79"/>
      <c r="H114" s="79"/>
      <c r="I114" s="79"/>
      <c r="J114" s="79"/>
    </row>
    <row r="115" spans="2:10">
      <c r="B115" s="79"/>
      <c r="C115" s="79"/>
      <c r="D115" s="79"/>
      <c r="E115" s="79"/>
      <c r="F115" s="79"/>
      <c r="G115" s="79"/>
      <c r="H115" s="79"/>
      <c r="I115" s="79"/>
      <c r="J115" s="79"/>
    </row>
    <row r="116" spans="2:10">
      <c r="B116" s="79"/>
      <c r="C116" s="79"/>
      <c r="D116" s="79"/>
      <c r="E116" s="79"/>
      <c r="F116" s="79"/>
      <c r="G116" s="79"/>
      <c r="H116" s="79"/>
      <c r="I116" s="79"/>
      <c r="J116" s="79"/>
    </row>
    <row r="117" spans="2:10">
      <c r="B117" s="79"/>
      <c r="C117" s="79"/>
      <c r="D117" s="79"/>
      <c r="E117" s="79"/>
      <c r="F117" s="79"/>
      <c r="G117" s="79"/>
      <c r="H117" s="79"/>
      <c r="I117" s="79"/>
      <c r="J117" s="79"/>
    </row>
    <row r="118" spans="2:10">
      <c r="B118" s="79"/>
      <c r="C118" s="79"/>
      <c r="D118" s="79"/>
      <c r="E118" s="79"/>
      <c r="F118" s="79"/>
      <c r="G118" s="79"/>
      <c r="H118" s="79"/>
      <c r="I118" s="79"/>
      <c r="J118" s="79"/>
    </row>
    <row r="119" spans="2:10">
      <c r="B119" s="79"/>
      <c r="C119" s="79"/>
      <c r="D119" s="79"/>
      <c r="E119" s="79"/>
      <c r="F119" s="79"/>
      <c r="G119" s="79"/>
      <c r="H119" s="79"/>
      <c r="I119" s="79"/>
      <c r="J119" s="79"/>
    </row>
    <row r="120" spans="2:10">
      <c r="B120" s="79"/>
      <c r="C120" s="79"/>
      <c r="D120" s="79"/>
      <c r="E120" s="79"/>
      <c r="F120" s="79"/>
      <c r="G120" s="79"/>
      <c r="H120" s="79"/>
      <c r="I120" s="79"/>
      <c r="J120" s="79"/>
    </row>
    <row r="121" spans="2:10">
      <c r="B121" s="79"/>
      <c r="C121" s="79"/>
      <c r="D121" s="79"/>
      <c r="E121" s="79"/>
      <c r="F121" s="79"/>
      <c r="G121" s="79"/>
      <c r="H121" s="79"/>
      <c r="I121" s="79"/>
      <c r="J121" s="79"/>
    </row>
    <row r="122" spans="2:10">
      <c r="B122" s="79"/>
      <c r="C122" s="79"/>
      <c r="D122" s="79"/>
      <c r="E122" s="79"/>
      <c r="F122" s="79"/>
      <c r="G122" s="79"/>
      <c r="H122" s="79"/>
      <c r="I122" s="79"/>
      <c r="J122" s="79"/>
    </row>
    <row r="123" spans="2:10">
      <c r="B123" s="79"/>
      <c r="C123" s="79"/>
      <c r="D123" s="79"/>
      <c r="E123" s="79"/>
      <c r="F123" s="79"/>
      <c r="G123" s="79"/>
      <c r="H123" s="79"/>
      <c r="I123" s="79"/>
      <c r="J123" s="79"/>
    </row>
    <row r="124" spans="2:10">
      <c r="B124" s="79"/>
      <c r="C124" s="79"/>
      <c r="D124" s="79"/>
      <c r="E124" s="79"/>
      <c r="F124" s="79"/>
      <c r="G124" s="79"/>
      <c r="H124" s="79"/>
      <c r="I124" s="79"/>
      <c r="J124" s="79"/>
    </row>
    <row r="125" spans="2:10">
      <c r="B125" s="79"/>
      <c r="C125" s="79"/>
      <c r="D125" s="79"/>
      <c r="E125" s="79"/>
      <c r="F125" s="79"/>
      <c r="G125" s="79"/>
      <c r="H125" s="79"/>
      <c r="I125" s="79"/>
      <c r="J125" s="79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26:J1048576 B29:B30 AH28:XFD29 K30:XFD1048576 K28:AF29 K1:L27 N1:XFD27 M1:M12 M22:M27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8" t="s" vm="1">
        <v>263</v>
      </c>
    </row>
    <row r="2" spans="2:60">
      <c r="B2" s="57" t="s">
        <v>187</v>
      </c>
      <c r="C2" s="78" t="s">
        <v>264</v>
      </c>
    </row>
    <row r="3" spans="2:60">
      <c r="B3" s="57" t="s">
        <v>189</v>
      </c>
      <c r="C3" s="78" t="s">
        <v>265</v>
      </c>
    </row>
    <row r="4" spans="2:60">
      <c r="B4" s="57" t="s">
        <v>190</v>
      </c>
      <c r="C4" s="78">
        <v>2207</v>
      </c>
    </row>
    <row r="6" spans="2:60" ht="26.25" customHeight="1">
      <c r="B6" s="173" t="s">
        <v>223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60" s="3" customFormat="1" ht="66">
      <c r="B7" s="60" t="s">
        <v>127</v>
      </c>
      <c r="C7" s="60" t="s">
        <v>128</v>
      </c>
      <c r="D7" s="60" t="s">
        <v>15</v>
      </c>
      <c r="E7" s="60" t="s">
        <v>16</v>
      </c>
      <c r="F7" s="60" t="s">
        <v>61</v>
      </c>
      <c r="G7" s="60" t="s">
        <v>112</v>
      </c>
      <c r="H7" s="60" t="s">
        <v>57</v>
      </c>
      <c r="I7" s="60" t="s">
        <v>121</v>
      </c>
      <c r="J7" s="60" t="s">
        <v>191</v>
      </c>
      <c r="K7" s="60" t="s">
        <v>192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250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3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13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H12" sqref="H12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1.710937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8" t="s" vm="1">
        <v>263</v>
      </c>
    </row>
    <row r="2" spans="2:60">
      <c r="B2" s="57" t="s">
        <v>187</v>
      </c>
      <c r="C2" s="78" t="s">
        <v>264</v>
      </c>
    </row>
    <row r="3" spans="2:60">
      <c r="B3" s="57" t="s">
        <v>189</v>
      </c>
      <c r="C3" s="78" t="s">
        <v>265</v>
      </c>
    </row>
    <row r="4" spans="2:60">
      <c r="B4" s="57" t="s">
        <v>190</v>
      </c>
      <c r="C4" s="78">
        <v>2207</v>
      </c>
    </row>
    <row r="6" spans="2:60" ht="26.25" customHeight="1">
      <c r="B6" s="173" t="s">
        <v>224</v>
      </c>
      <c r="C6" s="174"/>
      <c r="D6" s="174"/>
      <c r="E6" s="174"/>
      <c r="F6" s="174"/>
      <c r="G6" s="174"/>
      <c r="H6" s="174"/>
      <c r="I6" s="174"/>
      <c r="J6" s="174"/>
      <c r="K6" s="175"/>
    </row>
    <row r="7" spans="2:60" s="3" customFormat="1" ht="63">
      <c r="B7" s="60" t="s">
        <v>127</v>
      </c>
      <c r="C7" s="62" t="s">
        <v>47</v>
      </c>
      <c r="D7" s="62" t="s">
        <v>15</v>
      </c>
      <c r="E7" s="62" t="s">
        <v>16</v>
      </c>
      <c r="F7" s="62" t="s">
        <v>61</v>
      </c>
      <c r="G7" s="62" t="s">
        <v>112</v>
      </c>
      <c r="H7" s="62" t="s">
        <v>57</v>
      </c>
      <c r="I7" s="62" t="s">
        <v>121</v>
      </c>
      <c r="J7" s="62" t="s">
        <v>191</v>
      </c>
      <c r="K7" s="64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4" t="s">
        <v>60</v>
      </c>
      <c r="C10" s="121"/>
      <c r="D10" s="121"/>
      <c r="E10" s="121"/>
      <c r="F10" s="121"/>
      <c r="G10" s="121"/>
      <c r="H10" s="123">
        <v>6.1991277973603697E-6</v>
      </c>
      <c r="I10" s="122">
        <v>21.739115626</v>
      </c>
      <c r="J10" s="123">
        <f>I10/$I$10</f>
        <v>1</v>
      </c>
      <c r="K10" s="123">
        <f>I10/'סכום נכסי הקרן'!$C$42</f>
        <v>6.1988852632628416E-6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6"/>
    </row>
    <row r="11" spans="2:60" s="96" customFormat="1" ht="21" customHeight="1">
      <c r="B11" s="126" t="s">
        <v>241</v>
      </c>
      <c r="C11" s="121"/>
      <c r="D11" s="121"/>
      <c r="E11" s="121"/>
      <c r="F11" s="121"/>
      <c r="G11" s="121"/>
      <c r="H11" s="123">
        <v>6.1991277973603697E-6</v>
      </c>
      <c r="I11" s="122">
        <v>21.739115626</v>
      </c>
      <c r="J11" s="123">
        <f t="shared" ref="J11:J12" si="0">I11/$I$10</f>
        <v>1</v>
      </c>
      <c r="K11" s="123">
        <f>I11/'סכום נכסי הקרן'!$C$42</f>
        <v>6.1988852632628416E-6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3" t="s">
        <v>2094</v>
      </c>
      <c r="C12" s="80" t="s">
        <v>2095</v>
      </c>
      <c r="D12" s="80" t="s">
        <v>669</v>
      </c>
      <c r="E12" s="80" t="s">
        <v>343</v>
      </c>
      <c r="F12" s="94">
        <v>6.7750000000000005E-2</v>
      </c>
      <c r="G12" s="93" t="s">
        <v>173</v>
      </c>
      <c r="H12" s="88">
        <v>0</v>
      </c>
      <c r="I12" s="87">
        <v>21.739115626</v>
      </c>
      <c r="J12" s="88">
        <f t="shared" si="0"/>
        <v>1</v>
      </c>
      <c r="K12" s="88">
        <f>I12/'סכום נכסי הקרן'!$C$42</f>
        <v>6.1988852632628416E-6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5"/>
      <c r="C13" s="80"/>
      <c r="D13" s="80"/>
      <c r="E13" s="80"/>
      <c r="F13" s="80"/>
      <c r="G13" s="80"/>
      <c r="H13" s="88"/>
      <c r="I13" s="80"/>
      <c r="J13" s="88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3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3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B111" s="79"/>
      <c r="C111" s="79"/>
      <c r="D111" s="79"/>
      <c r="E111" s="79"/>
      <c r="F111" s="79"/>
      <c r="G111" s="79"/>
      <c r="H111" s="79"/>
      <c r="I111" s="79"/>
      <c r="J111" s="79"/>
      <c r="K111" s="79"/>
    </row>
    <row r="112" spans="2:11">
      <c r="B112" s="79"/>
      <c r="C112" s="79"/>
      <c r="D112" s="79"/>
      <c r="E112" s="79"/>
      <c r="F112" s="79"/>
      <c r="G112" s="79"/>
      <c r="H112" s="79"/>
      <c r="I112" s="79"/>
      <c r="J112" s="79"/>
      <c r="K112" s="79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L110"/>
  <sheetViews>
    <sheetView rightToLeft="1" topLeftCell="A31" workbookViewId="0">
      <selection activeCell="F31" sqref="F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6.140625" style="3" customWidth="1"/>
    <col min="6" max="7" width="5.7109375" style="3" customWidth="1"/>
    <col min="8" max="8" width="6.85546875" style="3" customWidth="1"/>
    <col min="9" max="9" width="6.42578125" style="1" customWidth="1"/>
    <col min="10" max="10" width="6.7109375" style="1" customWidth="1"/>
    <col min="11" max="11" width="7.28515625" style="1" customWidth="1"/>
    <col min="12" max="23" width="5.7109375" style="1" customWidth="1"/>
    <col min="24" max="16384" width="9.140625" style="1"/>
  </cols>
  <sheetData>
    <row r="1" spans="2:38">
      <c r="B1" s="57" t="s">
        <v>188</v>
      </c>
      <c r="C1" s="78" t="s" vm="1">
        <v>263</v>
      </c>
    </row>
    <row r="2" spans="2:38">
      <c r="B2" s="57" t="s">
        <v>187</v>
      </c>
      <c r="C2" s="78" t="s">
        <v>264</v>
      </c>
    </row>
    <row r="3" spans="2:38">
      <c r="B3" s="57" t="s">
        <v>189</v>
      </c>
      <c r="C3" s="78" t="s">
        <v>265</v>
      </c>
    </row>
    <row r="4" spans="2:38">
      <c r="B4" s="57" t="s">
        <v>190</v>
      </c>
      <c r="C4" s="78">
        <v>2207</v>
      </c>
    </row>
    <row r="6" spans="2:38" ht="26.25" customHeight="1">
      <c r="B6" s="173" t="s">
        <v>225</v>
      </c>
      <c r="C6" s="174"/>
      <c r="D6" s="175"/>
    </row>
    <row r="7" spans="2:38" s="3" customFormat="1" ht="33">
      <c r="B7" s="60" t="s">
        <v>127</v>
      </c>
      <c r="C7" s="65" t="s">
        <v>118</v>
      </c>
      <c r="D7" s="66" t="s">
        <v>117</v>
      </c>
    </row>
    <row r="8" spans="2:38" s="3" customFormat="1">
      <c r="B8" s="16"/>
      <c r="C8" s="33" t="s">
        <v>250</v>
      </c>
      <c r="D8" s="18" t="s">
        <v>22</v>
      </c>
    </row>
    <row r="9" spans="2:38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</row>
    <row r="10" spans="2:38" s="4" customFormat="1" ht="18" customHeight="1">
      <c r="B10" s="118" t="s">
        <v>2112</v>
      </c>
      <c r="C10" s="128">
        <f>C11+C23</f>
        <v>55648.030571073803</v>
      </c>
      <c r="D10" s="79"/>
      <c r="E10" s="3"/>
      <c r="F10" s="3"/>
      <c r="G10" s="3"/>
      <c r="H10" s="3"/>
    </row>
    <row r="11" spans="2:38">
      <c r="B11" s="118" t="s">
        <v>25</v>
      </c>
      <c r="C11" s="128">
        <f>SUM(C12:C22)</f>
        <v>21527.243401073807</v>
      </c>
      <c r="D11" s="79"/>
    </row>
    <row r="12" spans="2:38">
      <c r="B12" s="149" t="s">
        <v>2109</v>
      </c>
      <c r="C12" s="150">
        <v>552.79151999999999</v>
      </c>
      <c r="D12" s="131">
        <v>47453</v>
      </c>
    </row>
    <row r="13" spans="2:38">
      <c r="B13" s="151" t="s">
        <v>2157</v>
      </c>
      <c r="C13" s="150">
        <v>4415.1695799999998</v>
      </c>
      <c r="D13" s="131">
        <v>44255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2:38">
      <c r="B14" s="152" t="s">
        <v>2097</v>
      </c>
      <c r="C14" s="150">
        <v>1472.94517</v>
      </c>
      <c r="D14" s="131">
        <v>46113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2:38">
      <c r="B15" s="153" t="s">
        <v>2158</v>
      </c>
      <c r="C15" s="150">
        <v>1328.4698210738088</v>
      </c>
      <c r="D15" s="131">
        <v>43830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2:38">
      <c r="B16" s="151" t="s">
        <v>2159</v>
      </c>
      <c r="C16" s="150">
        <v>1986.00422</v>
      </c>
      <c r="D16" s="131">
        <v>44246</v>
      </c>
    </row>
    <row r="17" spans="2:38">
      <c r="B17" s="151" t="s">
        <v>2160</v>
      </c>
      <c r="C17" s="150">
        <v>6893.3311099999992</v>
      </c>
      <c r="D17" s="131">
        <v>46100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2:38">
      <c r="B18" s="151" t="s">
        <v>2161</v>
      </c>
      <c r="C18" s="150">
        <v>67.451999999999998</v>
      </c>
      <c r="D18" s="131">
        <v>43948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2:38">
      <c r="B19" s="151" t="s">
        <v>2162</v>
      </c>
      <c r="C19" s="150">
        <v>933.95796999999993</v>
      </c>
      <c r="D19" s="131">
        <v>43908</v>
      </c>
    </row>
    <row r="20" spans="2:38">
      <c r="B20" s="151" t="s">
        <v>2163</v>
      </c>
      <c r="C20" s="150">
        <v>332.61761000000001</v>
      </c>
      <c r="D20" s="131">
        <v>44926</v>
      </c>
    </row>
    <row r="21" spans="2:38">
      <c r="B21" s="151" t="s">
        <v>2164</v>
      </c>
      <c r="C21" s="150">
        <v>3544.5043999999998</v>
      </c>
      <c r="D21" s="131">
        <v>44739</v>
      </c>
    </row>
    <row r="22" spans="2:38">
      <c r="B22" s="134"/>
      <c r="C22" s="79"/>
      <c r="D22" s="79"/>
    </row>
    <row r="23" spans="2:38">
      <c r="B23" s="118" t="s">
        <v>2117</v>
      </c>
      <c r="C23" s="122">
        <f>SUM(C24:C132)</f>
        <v>34120.787169999996</v>
      </c>
      <c r="D23" s="79"/>
    </row>
    <row r="24" spans="2:38">
      <c r="B24" s="149" t="s">
        <v>2107</v>
      </c>
      <c r="C24" s="150">
        <v>6180.5180399999999</v>
      </c>
      <c r="D24" s="131">
        <v>46600</v>
      </c>
    </row>
    <row r="25" spans="2:38">
      <c r="B25" s="149" t="s">
        <v>2114</v>
      </c>
      <c r="C25" s="150">
        <v>2403.9471800000001</v>
      </c>
      <c r="D25" s="131">
        <v>44409</v>
      </c>
    </row>
    <row r="26" spans="2:38">
      <c r="B26" s="149" t="s">
        <v>2104</v>
      </c>
      <c r="C26" s="150">
        <v>4722.2965100000001</v>
      </c>
      <c r="D26" s="131">
        <v>45352</v>
      </c>
    </row>
    <row r="27" spans="2:38">
      <c r="B27" s="149" t="s">
        <v>2098</v>
      </c>
      <c r="C27" s="150">
        <v>2953.5084200000001</v>
      </c>
      <c r="D27" s="131">
        <v>44713</v>
      </c>
    </row>
    <row r="28" spans="2:38">
      <c r="B28" s="149" t="s">
        <v>2103</v>
      </c>
      <c r="C28" s="150">
        <v>3973.5422800000001</v>
      </c>
      <c r="D28" s="131">
        <v>45992</v>
      </c>
    </row>
    <row r="29" spans="2:38">
      <c r="B29" s="149" t="s">
        <v>2111</v>
      </c>
      <c r="C29" s="150">
        <v>329.21026999999998</v>
      </c>
      <c r="D29" s="131">
        <v>46997</v>
      </c>
    </row>
    <row r="30" spans="2:38">
      <c r="B30" s="149" t="s">
        <v>2105</v>
      </c>
      <c r="C30" s="150">
        <v>81.553039999999996</v>
      </c>
      <c r="D30" s="131">
        <v>46935</v>
      </c>
    </row>
    <row r="31" spans="2:38">
      <c r="B31" s="149" t="s">
        <v>2100</v>
      </c>
      <c r="C31" s="150">
        <v>1735.1746800000001</v>
      </c>
      <c r="D31" s="131">
        <v>46997</v>
      </c>
    </row>
    <row r="32" spans="2:38">
      <c r="B32" s="149" t="s">
        <v>1841</v>
      </c>
      <c r="C32" s="150">
        <v>8.1320899999999998</v>
      </c>
      <c r="D32" s="131">
        <v>46935</v>
      </c>
    </row>
    <row r="33" spans="2:4">
      <c r="B33" s="149" t="s">
        <v>2099</v>
      </c>
      <c r="C33" s="150">
        <v>375.44029999999998</v>
      </c>
      <c r="D33" s="131">
        <v>46935</v>
      </c>
    </row>
    <row r="34" spans="2:4">
      <c r="B34" s="149" t="s">
        <v>1827</v>
      </c>
      <c r="C34" s="150">
        <v>3080.5524500000001</v>
      </c>
      <c r="D34" s="131">
        <v>47239</v>
      </c>
    </row>
    <row r="35" spans="2:4">
      <c r="B35" s="149" t="s">
        <v>2116</v>
      </c>
      <c r="C35" s="150">
        <v>191.20034999999999</v>
      </c>
      <c r="D35" s="131">
        <v>46661</v>
      </c>
    </row>
    <row r="36" spans="2:4">
      <c r="B36" s="149" t="s">
        <v>1843</v>
      </c>
      <c r="C36" s="150">
        <v>5.8661899999999996</v>
      </c>
      <c r="D36" s="131">
        <v>46997</v>
      </c>
    </row>
    <row r="37" spans="2:4">
      <c r="B37" s="149" t="s">
        <v>1847</v>
      </c>
      <c r="C37" s="150">
        <v>2.5396000000000001</v>
      </c>
      <c r="D37" s="131">
        <v>46935</v>
      </c>
    </row>
    <row r="38" spans="2:4">
      <c r="B38" s="149" t="s">
        <v>1848</v>
      </c>
      <c r="C38" s="150">
        <v>0.11772000000000001</v>
      </c>
      <c r="D38" s="131">
        <v>46935</v>
      </c>
    </row>
    <row r="39" spans="2:4">
      <c r="B39" s="129" t="s">
        <v>2108</v>
      </c>
      <c r="C39" s="130">
        <v>131.14707999999999</v>
      </c>
      <c r="D39" s="131">
        <v>46935</v>
      </c>
    </row>
    <row r="40" spans="2:4">
      <c r="B40" s="129" t="s">
        <v>2110</v>
      </c>
      <c r="C40" s="130">
        <v>2.5925699999999998</v>
      </c>
      <c r="D40" s="131">
        <v>46935</v>
      </c>
    </row>
    <row r="41" spans="2:4">
      <c r="B41" s="129" t="s">
        <v>1850</v>
      </c>
      <c r="C41" s="130">
        <v>221.27731</v>
      </c>
      <c r="D41" s="131">
        <v>46935</v>
      </c>
    </row>
    <row r="42" spans="2:4">
      <c r="B42" s="129" t="s">
        <v>2102</v>
      </c>
      <c r="C42" s="130">
        <v>917.46993999999995</v>
      </c>
      <c r="D42" s="131">
        <v>46722</v>
      </c>
    </row>
    <row r="43" spans="2:4">
      <c r="B43" s="129" t="s">
        <v>1829</v>
      </c>
      <c r="C43" s="130">
        <v>261.89438999999999</v>
      </c>
      <c r="D43" s="131">
        <v>45931</v>
      </c>
    </row>
    <row r="44" spans="2:4">
      <c r="B44" s="129" t="s">
        <v>1852</v>
      </c>
      <c r="C44" s="130">
        <v>15.558719999999999</v>
      </c>
      <c r="D44" s="131">
        <v>46935</v>
      </c>
    </row>
    <row r="45" spans="2:4">
      <c r="B45" s="129" t="s">
        <v>2115</v>
      </c>
      <c r="C45" s="130">
        <v>1728.02469</v>
      </c>
      <c r="D45" s="131">
        <v>47027</v>
      </c>
    </row>
    <row r="46" spans="2:4">
      <c r="B46" s="129" t="s">
        <v>2113</v>
      </c>
      <c r="C46" s="130">
        <v>378.09453999999999</v>
      </c>
      <c r="D46" s="131">
        <v>46054</v>
      </c>
    </row>
    <row r="47" spans="2:4">
      <c r="B47" s="129" t="s">
        <v>2101</v>
      </c>
      <c r="C47" s="130">
        <v>974.17709000000002</v>
      </c>
      <c r="D47" s="131">
        <v>47088</v>
      </c>
    </row>
    <row r="48" spans="2:4">
      <c r="B48" s="129" t="s">
        <v>2106</v>
      </c>
      <c r="C48" s="130">
        <v>2892.5890899999999</v>
      </c>
      <c r="D48" s="131">
        <v>46478</v>
      </c>
    </row>
    <row r="49" spans="2:4">
      <c r="B49" s="129" t="s">
        <v>1857</v>
      </c>
      <c r="C49" s="130">
        <v>231.19969</v>
      </c>
      <c r="D49" s="131">
        <v>46997</v>
      </c>
    </row>
    <row r="50" spans="2:4">
      <c r="B50" s="129" t="s">
        <v>1858</v>
      </c>
      <c r="C50" s="130">
        <v>323.16293999999999</v>
      </c>
      <c r="D50" s="131">
        <v>46905</v>
      </c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  <row r="110" spans="2:4">
      <c r="B110" s="79"/>
      <c r="C110" s="79"/>
      <c r="D110" s="79"/>
    </row>
  </sheetData>
  <sheetProtection sheet="1" objects="1" scenarios="1"/>
  <sortState ref="B24:E50">
    <sortCondition ref="B23"/>
  </sortState>
  <mergeCells count="1">
    <mergeCell ref="B6:D6"/>
  </mergeCells>
  <phoneticPr fontId="5" type="noConversion"/>
  <conditionalFormatting sqref="B13">
    <cfRule type="cellIs" dxfId="5" priority="6" operator="equal">
      <formula>"NR3"</formula>
    </cfRule>
  </conditionalFormatting>
  <conditionalFormatting sqref="B16">
    <cfRule type="cellIs" dxfId="4" priority="5" operator="equal">
      <formula>"NR3"</formula>
    </cfRule>
  </conditionalFormatting>
  <conditionalFormatting sqref="B17">
    <cfRule type="cellIs" dxfId="3" priority="4" operator="equal">
      <formula>"NR3"</formula>
    </cfRule>
  </conditionalFormatting>
  <conditionalFormatting sqref="B18">
    <cfRule type="cellIs" dxfId="2" priority="3" operator="equal">
      <formula>"NR3"</formula>
    </cfRule>
  </conditionalFormatting>
  <conditionalFormatting sqref="B19">
    <cfRule type="cellIs" dxfId="1" priority="2" operator="equal">
      <formula>"NR3"</formula>
    </cfRule>
  </conditionalFormatting>
  <conditionalFormatting sqref="B20">
    <cfRule type="cellIs" dxfId="0" priority="1" operator="equal">
      <formula>"NR3"</formula>
    </cfRule>
  </conditionalFormatting>
  <dataValidations count="1">
    <dataValidation allowBlank="1" showInputMessage="1" showErrorMessage="1" sqref="B51:B1048576 B13 C13:C22 B23:C23 Y29:XFD29 C5:C11 B1:B11 C29:D45 A1:A1048576 Y12:XFD12 B15:B16 B18:B21 E29:W29 C12:W12 C24:XFD28 D13:XFD23 D1:XFD11 C46:XFD1048576 E30:XFD45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8" t="s" vm="1">
        <v>263</v>
      </c>
    </row>
    <row r="2" spans="2:18">
      <c r="B2" s="57" t="s">
        <v>187</v>
      </c>
      <c r="C2" s="78" t="s">
        <v>264</v>
      </c>
    </row>
    <row r="3" spans="2:18">
      <c r="B3" s="57" t="s">
        <v>189</v>
      </c>
      <c r="C3" s="78" t="s">
        <v>265</v>
      </c>
    </row>
    <row r="4" spans="2:18">
      <c r="B4" s="57" t="s">
        <v>190</v>
      </c>
      <c r="C4" s="78">
        <v>2207</v>
      </c>
    </row>
    <row r="6" spans="2:18" ht="26.25" customHeight="1">
      <c r="B6" s="173" t="s">
        <v>228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127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226</v>
      </c>
      <c r="L7" s="31" t="s">
        <v>252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254</v>
      </c>
      <c r="M8" s="33" t="s">
        <v>250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262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253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J16" sqref="J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3" style="1" bestFit="1" customWidth="1"/>
    <col min="15" max="15" width="7.85546875" style="1" bestFit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188</v>
      </c>
      <c r="C1" s="78" t="s" vm="1">
        <v>263</v>
      </c>
    </row>
    <row r="2" spans="2:14">
      <c r="B2" s="57" t="s">
        <v>187</v>
      </c>
      <c r="C2" s="78" t="s">
        <v>264</v>
      </c>
    </row>
    <row r="3" spans="2:14">
      <c r="B3" s="57" t="s">
        <v>189</v>
      </c>
      <c r="C3" s="78" t="s">
        <v>265</v>
      </c>
    </row>
    <row r="4" spans="2:14">
      <c r="B4" s="57" t="s">
        <v>190</v>
      </c>
      <c r="C4" s="78">
        <v>2207</v>
      </c>
    </row>
    <row r="6" spans="2:14" ht="26.25" customHeight="1">
      <c r="B6" s="162" t="s">
        <v>217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</row>
    <row r="7" spans="2:14" s="3" customFormat="1" ht="63">
      <c r="B7" s="13" t="s">
        <v>126</v>
      </c>
      <c r="C7" s="14" t="s">
        <v>47</v>
      </c>
      <c r="D7" s="14" t="s">
        <v>128</v>
      </c>
      <c r="E7" s="14" t="s">
        <v>15</v>
      </c>
      <c r="F7" s="14" t="s">
        <v>70</v>
      </c>
      <c r="G7" s="14" t="s">
        <v>112</v>
      </c>
      <c r="H7" s="14" t="s">
        <v>17</v>
      </c>
      <c r="I7" s="14" t="s">
        <v>19</v>
      </c>
      <c r="J7" s="14" t="s">
        <v>66</v>
      </c>
      <c r="K7" s="14" t="s">
        <v>191</v>
      </c>
      <c r="L7" s="14" t="s">
        <v>192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250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97" t="s">
        <v>46</v>
      </c>
      <c r="C10" s="98"/>
      <c r="D10" s="98"/>
      <c r="E10" s="98"/>
      <c r="F10" s="98"/>
      <c r="G10" s="98"/>
      <c r="H10" s="98"/>
      <c r="I10" s="98"/>
      <c r="J10" s="100">
        <f>J11+J35</f>
        <v>78721.433868809007</v>
      </c>
      <c r="K10" s="103">
        <f>J10/$J$10</f>
        <v>1</v>
      </c>
      <c r="L10" s="103">
        <f>J10/'סכום נכסי הקרן'!$C$42</f>
        <v>2.2447331561576953E-2</v>
      </c>
    </row>
    <row r="11" spans="2:14" s="134" customFormat="1">
      <c r="B11" s="81" t="s">
        <v>241</v>
      </c>
      <c r="C11" s="82"/>
      <c r="D11" s="82"/>
      <c r="E11" s="82"/>
      <c r="F11" s="82"/>
      <c r="G11" s="82"/>
      <c r="H11" s="82"/>
      <c r="I11" s="82"/>
      <c r="J11" s="90">
        <f>J12+J21</f>
        <v>69042.485818809</v>
      </c>
      <c r="K11" s="91">
        <f t="shared" ref="K11:K19" si="0">J11/$J$10</f>
        <v>0.87704812305464119</v>
      </c>
      <c r="L11" s="91">
        <f>J11/'סכום נכסי הקרן'!$C$42</f>
        <v>1.9687390013666272E-2</v>
      </c>
    </row>
    <row r="12" spans="2:14" s="134" customFormat="1">
      <c r="B12" s="99" t="s">
        <v>43</v>
      </c>
      <c r="C12" s="82"/>
      <c r="D12" s="82"/>
      <c r="E12" s="82"/>
      <c r="F12" s="82"/>
      <c r="G12" s="82"/>
      <c r="H12" s="82"/>
      <c r="I12" s="82"/>
      <c r="J12" s="90">
        <f>SUM(J13:J19)</f>
        <v>60341.306618038005</v>
      </c>
      <c r="K12" s="91">
        <f t="shared" si="0"/>
        <v>0.76651686399155428</v>
      </c>
      <c r="L12" s="91">
        <f>J12/'סכום נכסי הקרן'!$C$42</f>
        <v>1.7206258193558602E-2</v>
      </c>
    </row>
    <row r="13" spans="2:14" s="134" customFormat="1">
      <c r="B13" s="86" t="s">
        <v>1907</v>
      </c>
      <c r="C13" s="80" t="s">
        <v>1908</v>
      </c>
      <c r="D13" s="80">
        <v>12</v>
      </c>
      <c r="E13" s="80" t="s">
        <v>294</v>
      </c>
      <c r="F13" s="80" t="s">
        <v>343</v>
      </c>
      <c r="G13" s="93" t="s">
        <v>173</v>
      </c>
      <c r="H13" s="94">
        <v>0</v>
      </c>
      <c r="I13" s="94">
        <v>0</v>
      </c>
      <c r="J13" s="87">
        <v>2762.3867032169996</v>
      </c>
      <c r="K13" s="88">
        <f t="shared" si="0"/>
        <v>3.5090655333089811E-2</v>
      </c>
      <c r="L13" s="88">
        <f>J13/'סכום נכסי הקרן'!$C$42</f>
        <v>7.876915749748855E-4</v>
      </c>
    </row>
    <row r="14" spans="2:14" s="134" customFormat="1">
      <c r="B14" s="86" t="s">
        <v>1907</v>
      </c>
      <c r="C14" s="80" t="s">
        <v>1909</v>
      </c>
      <c r="D14" s="80">
        <v>12</v>
      </c>
      <c r="E14" s="80" t="s">
        <v>294</v>
      </c>
      <c r="F14" s="80" t="s">
        <v>343</v>
      </c>
      <c r="G14" s="93" t="s">
        <v>173</v>
      </c>
      <c r="H14" s="94">
        <v>0</v>
      </c>
      <c r="I14" s="94">
        <v>0</v>
      </c>
      <c r="J14" s="87">
        <v>12553.28787</v>
      </c>
      <c r="K14" s="88">
        <f t="shared" si="0"/>
        <v>0.15946467503272779</v>
      </c>
      <c r="L14" s="88">
        <f>J14/'סכום נכסי הקרן'!$C$42</f>
        <v>3.5795564328187628E-3</v>
      </c>
      <c r="N14" s="156"/>
    </row>
    <row r="15" spans="2:14" s="134" customFormat="1">
      <c r="B15" s="86" t="s">
        <v>1910</v>
      </c>
      <c r="C15" s="80" t="s">
        <v>1911</v>
      </c>
      <c r="D15" s="80">
        <v>10</v>
      </c>
      <c r="E15" s="80" t="s">
        <v>294</v>
      </c>
      <c r="F15" s="80" t="s">
        <v>343</v>
      </c>
      <c r="G15" s="93" t="s">
        <v>173</v>
      </c>
      <c r="H15" s="94">
        <v>0</v>
      </c>
      <c r="I15" s="94">
        <v>0</v>
      </c>
      <c r="J15" s="87">
        <v>13354.881538986001</v>
      </c>
      <c r="K15" s="88">
        <f t="shared" si="0"/>
        <v>0.16964733596242929</v>
      </c>
      <c r="L15" s="88">
        <f>J15/'סכום נכסי הקרן'!$C$42</f>
        <v>3.8081299988868876E-3</v>
      </c>
    </row>
    <row r="16" spans="2:14" s="134" customFormat="1">
      <c r="B16" s="86" t="s">
        <v>1910</v>
      </c>
      <c r="C16" s="80" t="s">
        <v>1912</v>
      </c>
      <c r="D16" s="80">
        <v>10</v>
      </c>
      <c r="E16" s="80" t="s">
        <v>294</v>
      </c>
      <c r="F16" s="80" t="s">
        <v>343</v>
      </c>
      <c r="G16" s="93" t="s">
        <v>173</v>
      </c>
      <c r="H16" s="94">
        <v>0</v>
      </c>
      <c r="I16" s="94">
        <v>0</v>
      </c>
      <c r="J16" s="87">
        <v>31056.214400000001</v>
      </c>
      <c r="K16" s="88">
        <f t="shared" si="0"/>
        <v>0.39450773282097301</v>
      </c>
      <c r="L16" s="88">
        <f>J16/'סכום נכסי הקרן'!$C$42</f>
        <v>8.8556458822383957E-3</v>
      </c>
      <c r="N16" s="156"/>
    </row>
    <row r="17" spans="2:14" s="134" customFormat="1">
      <c r="B17" s="86" t="s">
        <v>1913</v>
      </c>
      <c r="C17" s="80" t="s">
        <v>1914</v>
      </c>
      <c r="D17" s="80">
        <v>20</v>
      </c>
      <c r="E17" s="80" t="s">
        <v>294</v>
      </c>
      <c r="F17" s="80" t="s">
        <v>343</v>
      </c>
      <c r="G17" s="93" t="s">
        <v>173</v>
      </c>
      <c r="H17" s="94">
        <v>0</v>
      </c>
      <c r="I17" s="94">
        <v>0</v>
      </c>
      <c r="J17" s="87">
        <v>222.03620847799999</v>
      </c>
      <c r="K17" s="88">
        <f t="shared" si="0"/>
        <v>2.8205305412504073E-3</v>
      </c>
      <c r="L17" s="88">
        <f>J17/'סכום נכסי הקרן'!$C$42</f>
        <v>6.331338423900198E-5</v>
      </c>
    </row>
    <row r="18" spans="2:14" s="134" customFormat="1">
      <c r="B18" s="86" t="s">
        <v>1915</v>
      </c>
      <c r="C18" s="80" t="s">
        <v>1916</v>
      </c>
      <c r="D18" s="80">
        <v>11</v>
      </c>
      <c r="E18" s="80" t="s">
        <v>328</v>
      </c>
      <c r="F18" s="80" t="s">
        <v>343</v>
      </c>
      <c r="G18" s="93" t="s">
        <v>173</v>
      </c>
      <c r="H18" s="94">
        <v>0</v>
      </c>
      <c r="I18" s="94">
        <v>0</v>
      </c>
      <c r="J18" s="87">
        <v>352.94482735699995</v>
      </c>
      <c r="K18" s="88">
        <f t="shared" si="0"/>
        <v>4.4834654300782966E-3</v>
      </c>
      <c r="L18" s="88">
        <f>J18/'סכום נכסי הקרן'!$C$42</f>
        <v>1.0064183505383573E-4</v>
      </c>
    </row>
    <row r="19" spans="2:14" s="134" customFormat="1">
      <c r="B19" s="86" t="s">
        <v>1917</v>
      </c>
      <c r="C19" s="80" t="s">
        <v>1918</v>
      </c>
      <c r="D19" s="80">
        <v>26</v>
      </c>
      <c r="E19" s="80" t="s">
        <v>328</v>
      </c>
      <c r="F19" s="80" t="s">
        <v>343</v>
      </c>
      <c r="G19" s="93" t="s">
        <v>173</v>
      </c>
      <c r="H19" s="94">
        <v>0</v>
      </c>
      <c r="I19" s="94">
        <v>0</v>
      </c>
      <c r="J19" s="87">
        <v>39.555070000000001</v>
      </c>
      <c r="K19" s="88">
        <f t="shared" si="0"/>
        <v>5.0246887100556872E-4</v>
      </c>
      <c r="L19" s="88">
        <f>J19/'סכום נכסי הקרן'!$C$42</f>
        <v>1.127908534683324E-5</v>
      </c>
    </row>
    <row r="20" spans="2:14" s="134" customFormat="1">
      <c r="B20" s="83"/>
      <c r="C20" s="80"/>
      <c r="D20" s="80"/>
      <c r="E20" s="80"/>
      <c r="F20" s="80"/>
      <c r="G20" s="80"/>
      <c r="H20" s="80"/>
      <c r="I20" s="80"/>
      <c r="J20" s="80"/>
      <c r="K20" s="88"/>
      <c r="L20" s="80"/>
    </row>
    <row r="21" spans="2:14" s="134" customFormat="1">
      <c r="B21" s="99" t="s">
        <v>44</v>
      </c>
      <c r="C21" s="82"/>
      <c r="D21" s="82"/>
      <c r="E21" s="82"/>
      <c r="F21" s="82"/>
      <c r="G21" s="82"/>
      <c r="H21" s="82"/>
      <c r="I21" s="82"/>
      <c r="J21" s="90">
        <f>SUM(J22:J33)</f>
        <v>8701.179200771001</v>
      </c>
      <c r="K21" s="91">
        <f t="shared" ref="K21:K33" si="1">J21/$J$10</f>
        <v>0.11053125906308701</v>
      </c>
      <c r="L21" s="91">
        <f>J21/'סכום נכסי הקרן'!$C$42</f>
        <v>2.4811318201076716E-3</v>
      </c>
    </row>
    <row r="22" spans="2:14" s="134" customFormat="1">
      <c r="B22" s="86" t="s">
        <v>1907</v>
      </c>
      <c r="C22" s="80" t="s">
        <v>1919</v>
      </c>
      <c r="D22" s="80">
        <v>12</v>
      </c>
      <c r="E22" s="80" t="s">
        <v>294</v>
      </c>
      <c r="F22" s="80" t="s">
        <v>343</v>
      </c>
      <c r="G22" s="93" t="s">
        <v>175</v>
      </c>
      <c r="H22" s="94">
        <v>0</v>
      </c>
      <c r="I22" s="94">
        <v>0</v>
      </c>
      <c r="J22" s="87">
        <v>4597.8900000000003</v>
      </c>
      <c r="K22" s="88">
        <f t="shared" si="1"/>
        <v>5.8407091614495803E-2</v>
      </c>
      <c r="L22" s="88">
        <f>J22/'סכום נכסי הקרן'!$C$42</f>
        <v>1.3110833510179881E-3</v>
      </c>
    </row>
    <row r="23" spans="2:14" s="134" customFormat="1">
      <c r="B23" s="86" t="s">
        <v>1907</v>
      </c>
      <c r="C23" s="80" t="s">
        <v>1920</v>
      </c>
      <c r="D23" s="80">
        <v>12</v>
      </c>
      <c r="E23" s="80" t="s">
        <v>294</v>
      </c>
      <c r="F23" s="80" t="s">
        <v>343</v>
      </c>
      <c r="G23" s="93" t="s">
        <v>174</v>
      </c>
      <c r="H23" s="94">
        <v>0</v>
      </c>
      <c r="I23" s="94">
        <v>0</v>
      </c>
      <c r="J23" s="87">
        <v>0.61639999999999995</v>
      </c>
      <c r="K23" s="88">
        <f t="shared" si="1"/>
        <v>7.8301419284008976E-6</v>
      </c>
      <c r="L23" s="88">
        <f>J23/'סכום נכסי הקרן'!$C$42</f>
        <v>1.7576579204102051E-7</v>
      </c>
    </row>
    <row r="24" spans="2:14" s="134" customFormat="1">
      <c r="B24" s="86" t="s">
        <v>1907</v>
      </c>
      <c r="C24" s="80" t="s">
        <v>1921</v>
      </c>
      <c r="D24" s="80">
        <v>12</v>
      </c>
      <c r="E24" s="80" t="s">
        <v>294</v>
      </c>
      <c r="F24" s="80" t="s">
        <v>343</v>
      </c>
      <c r="G24" s="93" t="s">
        <v>172</v>
      </c>
      <c r="H24" s="94">
        <v>0</v>
      </c>
      <c r="I24" s="94">
        <v>0</v>
      </c>
      <c r="J24" s="87">
        <v>1565.5</v>
      </c>
      <c r="K24" s="88">
        <f t="shared" si="1"/>
        <v>1.988657882691695E-2</v>
      </c>
      <c r="L24" s="88">
        <f>J24/'סכום נכסי הקרן'!$C$42</f>
        <v>4.4640062855324077E-4</v>
      </c>
    </row>
    <row r="25" spans="2:14" s="134" customFormat="1">
      <c r="B25" s="86" t="s">
        <v>1910</v>
      </c>
      <c r="C25" s="80" t="s">
        <v>1922</v>
      </c>
      <c r="D25" s="80">
        <v>10</v>
      </c>
      <c r="E25" s="80" t="s">
        <v>294</v>
      </c>
      <c r="F25" s="80" t="s">
        <v>343</v>
      </c>
      <c r="G25" s="93" t="s">
        <v>172</v>
      </c>
      <c r="H25" s="94">
        <v>0</v>
      </c>
      <c r="I25" s="94">
        <v>0</v>
      </c>
      <c r="J25" s="87">
        <v>34.936897236</v>
      </c>
      <c r="K25" s="88">
        <f t="shared" si="1"/>
        <v>4.4380412702115033E-4</v>
      </c>
      <c r="L25" s="88">
        <f>J25/'סכום נכסי הקרן'!$C$42</f>
        <v>9.9622183876399749E-6</v>
      </c>
    </row>
    <row r="26" spans="2:14" s="134" customFormat="1">
      <c r="B26" s="86" t="s">
        <v>1910</v>
      </c>
      <c r="C26" s="80" t="s">
        <v>1923</v>
      </c>
      <c r="D26" s="80">
        <v>10</v>
      </c>
      <c r="E26" s="80" t="s">
        <v>294</v>
      </c>
      <c r="F26" s="80" t="s">
        <v>343</v>
      </c>
      <c r="G26" s="93" t="s">
        <v>174</v>
      </c>
      <c r="H26" s="94">
        <v>0</v>
      </c>
      <c r="I26" s="94">
        <v>0</v>
      </c>
      <c r="J26" s="87">
        <v>21.36</v>
      </c>
      <c r="K26" s="88">
        <f t="shared" si="1"/>
        <v>2.7133652107502141E-4</v>
      </c>
      <c r="L26" s="88">
        <f>J26/'סכום נכסי הקרן'!$C$42</f>
        <v>6.0907808533358182E-6</v>
      </c>
    </row>
    <row r="27" spans="2:14" s="134" customFormat="1">
      <c r="B27" s="86" t="s">
        <v>1910</v>
      </c>
      <c r="C27" s="80" t="s">
        <v>1924</v>
      </c>
      <c r="D27" s="80">
        <v>10</v>
      </c>
      <c r="E27" s="80" t="s">
        <v>294</v>
      </c>
      <c r="F27" s="80" t="s">
        <v>343</v>
      </c>
      <c r="G27" s="93" t="s">
        <v>175</v>
      </c>
      <c r="H27" s="94">
        <v>0</v>
      </c>
      <c r="I27" s="94">
        <v>0</v>
      </c>
      <c r="J27" s="87">
        <v>17.850000000000001</v>
      </c>
      <c r="K27" s="88">
        <f t="shared" si="1"/>
        <v>2.2674891859499684E-4</v>
      </c>
      <c r="L27" s="88">
        <f>J27/'סכום נכסי הקרן'!$C$42</f>
        <v>5.089908156930916E-6</v>
      </c>
    </row>
    <row r="28" spans="2:14" s="134" customFormat="1">
      <c r="B28" s="86" t="s">
        <v>1910</v>
      </c>
      <c r="C28" s="80" t="s">
        <v>1925</v>
      </c>
      <c r="D28" s="80">
        <v>10</v>
      </c>
      <c r="E28" s="80" t="s">
        <v>294</v>
      </c>
      <c r="F28" s="80" t="s">
        <v>343</v>
      </c>
      <c r="G28" s="93" t="s">
        <v>172</v>
      </c>
      <c r="H28" s="94">
        <v>0</v>
      </c>
      <c r="I28" s="94">
        <v>0</v>
      </c>
      <c r="J28" s="87">
        <v>2428.98162</v>
      </c>
      <c r="K28" s="88">
        <f t="shared" si="1"/>
        <v>3.0855403676309442E-2</v>
      </c>
      <c r="L28" s="88">
        <f>J28/'סכום נכסי הקרן'!$C$42</f>
        <v>6.9262147678841846E-4</v>
      </c>
      <c r="N28" s="156"/>
    </row>
    <row r="29" spans="2:14" s="134" customFormat="1">
      <c r="B29" s="86" t="s">
        <v>1910</v>
      </c>
      <c r="C29" s="80" t="s">
        <v>1926</v>
      </c>
      <c r="D29" s="80">
        <v>10</v>
      </c>
      <c r="E29" s="80" t="s">
        <v>294</v>
      </c>
      <c r="F29" s="80" t="s">
        <v>343</v>
      </c>
      <c r="G29" s="93" t="s">
        <v>182</v>
      </c>
      <c r="H29" s="94">
        <v>0</v>
      </c>
      <c r="I29" s="94">
        <v>0</v>
      </c>
      <c r="J29" s="87">
        <v>5.9</v>
      </c>
      <c r="K29" s="88">
        <f t="shared" si="1"/>
        <v>7.4947821832519964E-5</v>
      </c>
      <c r="L29" s="88">
        <f>J29/'סכום נכסי הקרן'!$C$42</f>
        <v>1.6823786064925716E-6</v>
      </c>
    </row>
    <row r="30" spans="2:14" s="134" customFormat="1">
      <c r="B30" s="86" t="s">
        <v>1910</v>
      </c>
      <c r="C30" s="80" t="s">
        <v>1927</v>
      </c>
      <c r="D30" s="80">
        <v>10</v>
      </c>
      <c r="E30" s="80" t="s">
        <v>294</v>
      </c>
      <c r="F30" s="80" t="s">
        <v>343</v>
      </c>
      <c r="G30" s="93" t="s">
        <v>181</v>
      </c>
      <c r="H30" s="94">
        <v>0</v>
      </c>
      <c r="I30" s="94">
        <v>0</v>
      </c>
      <c r="J30" s="87">
        <v>25.055490000000002</v>
      </c>
      <c r="K30" s="88">
        <f t="shared" si="1"/>
        <v>3.1828040685533658E-4</v>
      </c>
      <c r="L30" s="88">
        <f>J30/'סכום נכסי הקרן'!$C$42</f>
        <v>7.1445458222353502E-6</v>
      </c>
    </row>
    <row r="31" spans="2:14" s="134" customFormat="1">
      <c r="B31" s="86" t="s">
        <v>1913</v>
      </c>
      <c r="C31" s="80" t="s">
        <v>1928</v>
      </c>
      <c r="D31" s="80">
        <v>20</v>
      </c>
      <c r="E31" s="80" t="s">
        <v>294</v>
      </c>
      <c r="F31" s="80" t="s">
        <v>343</v>
      </c>
      <c r="G31" s="93" t="s">
        <v>172</v>
      </c>
      <c r="H31" s="94">
        <v>0</v>
      </c>
      <c r="I31" s="94">
        <v>0</v>
      </c>
      <c r="J31" s="87">
        <v>8.9295300999999994E-2</v>
      </c>
      <c r="K31" s="88">
        <f t="shared" si="1"/>
        <v>1.1343200525134307E-6</v>
      </c>
      <c r="L31" s="88">
        <f>J31/'סכום נכסי הקרן'!$C$42</f>
        <v>2.5462458315714359E-8</v>
      </c>
    </row>
    <row r="32" spans="2:14" s="134" customFormat="1">
      <c r="B32" s="86" t="s">
        <v>1915</v>
      </c>
      <c r="C32" s="80" t="s">
        <v>1929</v>
      </c>
      <c r="D32" s="80">
        <v>11</v>
      </c>
      <c r="E32" s="80" t="s">
        <v>328</v>
      </c>
      <c r="F32" s="80" t="s">
        <v>343</v>
      </c>
      <c r="G32" s="93" t="s">
        <v>172</v>
      </c>
      <c r="H32" s="94">
        <v>0</v>
      </c>
      <c r="I32" s="94">
        <v>0</v>
      </c>
      <c r="J32" s="87">
        <v>5.9228233999999998E-2</v>
      </c>
      <c r="K32" s="88">
        <f t="shared" si="1"/>
        <v>7.5237747954013579E-7</v>
      </c>
      <c r="L32" s="88">
        <f>J32/'סכום נכסי הקרן'!$C$42</f>
        <v>1.6888866742701008E-8</v>
      </c>
    </row>
    <row r="33" spans="2:12" s="134" customFormat="1">
      <c r="B33" s="86" t="s">
        <v>1917</v>
      </c>
      <c r="C33" s="80" t="s">
        <v>1930</v>
      </c>
      <c r="D33" s="80">
        <v>26</v>
      </c>
      <c r="E33" s="80" t="s">
        <v>328</v>
      </c>
      <c r="F33" s="80" t="s">
        <v>343</v>
      </c>
      <c r="G33" s="93" t="s">
        <v>172</v>
      </c>
      <c r="H33" s="94">
        <v>0</v>
      </c>
      <c r="I33" s="94">
        <v>0</v>
      </c>
      <c r="J33" s="87">
        <v>2.9402699999999999</v>
      </c>
      <c r="K33" s="88">
        <f t="shared" si="1"/>
        <v>3.7350310525339573E-5</v>
      </c>
      <c r="L33" s="88">
        <f>J33/'סכום נכסי הקרן'!$C$42</f>
        <v>8.3841480429015475E-7</v>
      </c>
    </row>
    <row r="34" spans="2:12" s="134" customFormat="1">
      <c r="B34" s="83"/>
      <c r="C34" s="80"/>
      <c r="D34" s="80"/>
      <c r="E34" s="80"/>
      <c r="F34" s="80"/>
      <c r="G34" s="80"/>
      <c r="H34" s="80"/>
      <c r="I34" s="80"/>
      <c r="J34" s="80"/>
      <c r="K34" s="88"/>
      <c r="L34" s="80"/>
    </row>
    <row r="35" spans="2:12" s="134" customFormat="1">
      <c r="B35" s="81" t="s">
        <v>240</v>
      </c>
      <c r="C35" s="82"/>
      <c r="D35" s="82"/>
      <c r="E35" s="82"/>
      <c r="F35" s="82"/>
      <c r="G35" s="82"/>
      <c r="H35" s="82"/>
      <c r="I35" s="82"/>
      <c r="J35" s="90">
        <f>J36+J48</f>
        <v>9678.9480500000009</v>
      </c>
      <c r="K35" s="91">
        <f t="shared" ref="K35:K46" si="2">J35/$J$10</f>
        <v>0.12295187694535874</v>
      </c>
      <c r="L35" s="91">
        <f>J35/'סכום נכסי הקרן'!$C$42</f>
        <v>2.759941547910677E-3</v>
      </c>
    </row>
    <row r="36" spans="2:12" s="134" customFormat="1">
      <c r="B36" s="99" t="s">
        <v>44</v>
      </c>
      <c r="C36" s="82"/>
      <c r="D36" s="82"/>
      <c r="E36" s="82"/>
      <c r="F36" s="82"/>
      <c r="G36" s="82"/>
      <c r="H36" s="82"/>
      <c r="I36" s="82"/>
      <c r="J36" s="90">
        <f>SUM(J37:J46)</f>
        <v>1947.3375300000002</v>
      </c>
      <c r="K36" s="91">
        <f t="shared" si="2"/>
        <v>2.4737068855291443E-2</v>
      </c>
      <c r="L36" s="91">
        <f>J36/'סכום נכסי הקרן'!$C$42</f>
        <v>5.5528118645628587E-4</v>
      </c>
    </row>
    <row r="37" spans="2:12" s="134" customFormat="1">
      <c r="B37" s="86" t="s">
        <v>1931</v>
      </c>
      <c r="C37" s="80" t="s">
        <v>1932</v>
      </c>
      <c r="D37" s="80">
        <v>91</v>
      </c>
      <c r="E37" s="80" t="s">
        <v>1933</v>
      </c>
      <c r="F37" s="80" t="s">
        <v>1934</v>
      </c>
      <c r="G37" s="93" t="s">
        <v>180</v>
      </c>
      <c r="H37" s="94">
        <v>0</v>
      </c>
      <c r="I37" s="94">
        <v>0</v>
      </c>
      <c r="J37" s="87">
        <v>37.939900000000002</v>
      </c>
      <c r="K37" s="88">
        <f t="shared" si="2"/>
        <v>4.8195133314298715E-4</v>
      </c>
      <c r="L37" s="88">
        <f>J37/'סכום נכסי הקרן'!$C$42</f>
        <v>1.0818521371604664E-5</v>
      </c>
    </row>
    <row r="38" spans="2:12" s="134" customFormat="1">
      <c r="B38" s="86" t="s">
        <v>1931</v>
      </c>
      <c r="C38" s="80" t="s">
        <v>1935</v>
      </c>
      <c r="D38" s="80">
        <v>91</v>
      </c>
      <c r="E38" s="80" t="s">
        <v>1933</v>
      </c>
      <c r="F38" s="80" t="s">
        <v>1934</v>
      </c>
      <c r="G38" s="93" t="s">
        <v>181</v>
      </c>
      <c r="H38" s="94">
        <v>0</v>
      </c>
      <c r="I38" s="94">
        <v>0</v>
      </c>
      <c r="J38" s="87">
        <v>1.8240000000000001</v>
      </c>
      <c r="K38" s="88">
        <f t="shared" si="2"/>
        <v>2.3170309664833289E-5</v>
      </c>
      <c r="L38" s="88">
        <f>J38/'סכום נכסי הקרן'!$C$42</f>
        <v>5.201116234309238E-7</v>
      </c>
    </row>
    <row r="39" spans="2:12" s="134" customFormat="1">
      <c r="B39" s="86" t="s">
        <v>1931</v>
      </c>
      <c r="C39" s="80" t="s">
        <v>1936</v>
      </c>
      <c r="D39" s="80">
        <v>91</v>
      </c>
      <c r="E39" s="80" t="s">
        <v>1933</v>
      </c>
      <c r="F39" s="80" t="s">
        <v>1934</v>
      </c>
      <c r="G39" s="93" t="s">
        <v>1247</v>
      </c>
      <c r="H39" s="94">
        <v>0</v>
      </c>
      <c r="I39" s="94">
        <v>0</v>
      </c>
      <c r="J39" s="87">
        <v>3.0548999999999999</v>
      </c>
      <c r="K39" s="88">
        <f t="shared" si="2"/>
        <v>3.8806457782400889E-5</v>
      </c>
      <c r="L39" s="88">
        <f>J39/'סכום נכסי הקרן'!$C$42</f>
        <v>8.7110142457189091E-7</v>
      </c>
    </row>
    <row r="40" spans="2:12" s="134" customFormat="1">
      <c r="B40" s="86" t="s">
        <v>1931</v>
      </c>
      <c r="C40" s="80" t="s">
        <v>1937</v>
      </c>
      <c r="D40" s="80">
        <v>91</v>
      </c>
      <c r="E40" s="80" t="s">
        <v>1933</v>
      </c>
      <c r="F40" s="80" t="s">
        <v>1934</v>
      </c>
      <c r="G40" s="93" t="s">
        <v>176</v>
      </c>
      <c r="H40" s="94">
        <v>0</v>
      </c>
      <c r="I40" s="94">
        <v>0</v>
      </c>
      <c r="J40" s="87">
        <v>44.81</v>
      </c>
      <c r="K40" s="88">
        <f t="shared" si="2"/>
        <v>5.6922235530766435E-4</v>
      </c>
      <c r="L40" s="88">
        <f>J40/'סכום נכסי הקרן'!$C$42</f>
        <v>1.2777522941852903E-5</v>
      </c>
    </row>
    <row r="41" spans="2:12" s="134" customFormat="1">
      <c r="B41" s="86" t="s">
        <v>1931</v>
      </c>
      <c r="C41" s="80" t="s">
        <v>1938</v>
      </c>
      <c r="D41" s="80">
        <v>91</v>
      </c>
      <c r="E41" s="80" t="s">
        <v>1933</v>
      </c>
      <c r="F41" s="80" t="s">
        <v>1934</v>
      </c>
      <c r="G41" s="93" t="s">
        <v>174</v>
      </c>
      <c r="H41" s="94">
        <v>0</v>
      </c>
      <c r="I41" s="94">
        <v>0</v>
      </c>
      <c r="J41" s="87">
        <v>23.91</v>
      </c>
      <c r="K41" s="88">
        <f t="shared" si="2"/>
        <v>3.0372922373144952E-4</v>
      </c>
      <c r="L41" s="88">
        <f>J41/'סכום נכסי הקרן'!$C$42</f>
        <v>6.817910590040235E-6</v>
      </c>
    </row>
    <row r="42" spans="2:12" s="134" customFormat="1">
      <c r="B42" s="86" t="s">
        <v>1931</v>
      </c>
      <c r="C42" s="80" t="s">
        <v>1939</v>
      </c>
      <c r="D42" s="80">
        <v>91</v>
      </c>
      <c r="E42" s="80" t="s">
        <v>1933</v>
      </c>
      <c r="F42" s="80" t="s">
        <v>1934</v>
      </c>
      <c r="G42" s="93" t="s">
        <v>172</v>
      </c>
      <c r="H42" s="94">
        <v>0</v>
      </c>
      <c r="I42" s="94">
        <v>0</v>
      </c>
      <c r="J42" s="87">
        <v>813.83</v>
      </c>
      <c r="K42" s="88">
        <f t="shared" si="2"/>
        <v>1.0338099295247411E-2</v>
      </c>
      <c r="L42" s="88">
        <f>J42/'סכום נכסי הקרן'!$C$42</f>
        <v>2.3206274259692365E-4</v>
      </c>
    </row>
    <row r="43" spans="2:12" s="134" customFormat="1">
      <c r="B43" s="86" t="s">
        <v>1931</v>
      </c>
      <c r="C43" s="80" t="s">
        <v>1940</v>
      </c>
      <c r="D43" s="80">
        <v>91</v>
      </c>
      <c r="E43" s="80" t="s">
        <v>1933</v>
      </c>
      <c r="F43" s="80" t="s">
        <v>1934</v>
      </c>
      <c r="G43" s="93" t="s">
        <v>179</v>
      </c>
      <c r="H43" s="94">
        <v>0</v>
      </c>
      <c r="I43" s="94">
        <v>0</v>
      </c>
      <c r="J43" s="87">
        <v>1.1290499999999999</v>
      </c>
      <c r="K43" s="88">
        <f t="shared" si="2"/>
        <v>1.4342345464407907E-5</v>
      </c>
      <c r="L43" s="88">
        <f>J43/'סכום נכסי הקרן'!$C$42</f>
        <v>3.2194738401024368E-7</v>
      </c>
    </row>
    <row r="44" spans="2:12" s="134" customFormat="1">
      <c r="B44" s="86" t="s">
        <v>1931</v>
      </c>
      <c r="C44" s="80" t="s">
        <v>1941</v>
      </c>
      <c r="D44" s="80">
        <v>91</v>
      </c>
      <c r="E44" s="80" t="s">
        <v>1933</v>
      </c>
      <c r="F44" s="80" t="s">
        <v>1934</v>
      </c>
      <c r="G44" s="93" t="s">
        <v>182</v>
      </c>
      <c r="H44" s="94">
        <v>0</v>
      </c>
      <c r="I44" s="94">
        <v>0</v>
      </c>
      <c r="J44" s="87">
        <v>582.75</v>
      </c>
      <c r="K44" s="88">
        <f t="shared" si="2"/>
        <v>7.4026852835425436E-3</v>
      </c>
      <c r="L44" s="88">
        <f>J44/'סכום נכסי הקרן'!$C$42</f>
        <v>1.6617053100568578E-4</v>
      </c>
    </row>
    <row r="45" spans="2:12" s="134" customFormat="1">
      <c r="B45" s="86" t="s">
        <v>1931</v>
      </c>
      <c r="C45" s="80" t="s">
        <v>1942</v>
      </c>
      <c r="D45" s="80">
        <v>91</v>
      </c>
      <c r="E45" s="80" t="s">
        <v>1933</v>
      </c>
      <c r="F45" s="80" t="s">
        <v>1934</v>
      </c>
      <c r="G45" s="93" t="s">
        <v>177</v>
      </c>
      <c r="H45" s="94">
        <v>0</v>
      </c>
      <c r="I45" s="94">
        <v>0</v>
      </c>
      <c r="J45" s="87">
        <v>2.13</v>
      </c>
      <c r="K45" s="88">
        <f t="shared" si="2"/>
        <v>2.7057433983604663E-5</v>
      </c>
      <c r="L45" s="88">
        <f>J45/'סכום נכסי הקרן'!$C$42</f>
        <v>6.0736719183545379E-7</v>
      </c>
    </row>
    <row r="46" spans="2:12" s="134" customFormat="1">
      <c r="B46" s="86" t="s">
        <v>1931</v>
      </c>
      <c r="C46" s="80" t="s">
        <v>1943</v>
      </c>
      <c r="D46" s="80">
        <v>91</v>
      </c>
      <c r="E46" s="80" t="s">
        <v>1933</v>
      </c>
      <c r="F46" s="80" t="s">
        <v>1934</v>
      </c>
      <c r="G46" s="93" t="s">
        <v>175</v>
      </c>
      <c r="H46" s="94">
        <v>0</v>
      </c>
      <c r="I46" s="94">
        <v>0</v>
      </c>
      <c r="J46" s="87">
        <v>435.95967999999999</v>
      </c>
      <c r="K46" s="88">
        <f t="shared" si="2"/>
        <v>5.5380048174241379E-3</v>
      </c>
      <c r="L46" s="88">
        <f>J46/'סכום נכסי הקרן'!$C$42</f>
        <v>1.2431343032633007E-4</v>
      </c>
    </row>
    <row r="47" spans="2:12" s="134" customFormat="1">
      <c r="B47" s="83"/>
      <c r="C47" s="80"/>
      <c r="D47" s="80"/>
      <c r="E47" s="80"/>
      <c r="F47" s="80"/>
      <c r="G47" s="80"/>
      <c r="H47" s="80"/>
      <c r="I47" s="80"/>
      <c r="J47" s="80"/>
      <c r="K47" s="88"/>
      <c r="L47" s="80"/>
    </row>
    <row r="48" spans="2:12" s="135" customFormat="1">
      <c r="B48" s="120" t="s">
        <v>45</v>
      </c>
      <c r="C48" s="121"/>
      <c r="D48" s="121"/>
      <c r="E48" s="121"/>
      <c r="F48" s="121"/>
      <c r="G48" s="121"/>
      <c r="H48" s="121"/>
      <c r="I48" s="121"/>
      <c r="J48" s="122">
        <f>J49+J50</f>
        <v>7731.6105200000002</v>
      </c>
      <c r="K48" s="123">
        <f t="shared" ref="K48:K50" si="3">J48/$J$10</f>
        <v>9.8214808090067288E-2</v>
      </c>
      <c r="L48" s="123">
        <f>J48/'סכום נכסי הקרן'!$C$42</f>
        <v>2.2046603614543909E-3</v>
      </c>
    </row>
    <row r="49" spans="2:15" s="134" customFormat="1">
      <c r="B49" s="86" t="s">
        <v>1944</v>
      </c>
      <c r="C49" s="80" t="s">
        <v>1945</v>
      </c>
      <c r="D49" s="80"/>
      <c r="E49" s="80" t="s">
        <v>268</v>
      </c>
      <c r="F49" s="80" t="s">
        <v>1946</v>
      </c>
      <c r="G49" s="93"/>
      <c r="H49" s="94">
        <v>0</v>
      </c>
      <c r="I49" s="94">
        <v>0</v>
      </c>
      <c r="J49" s="87">
        <v>4133.5305200000003</v>
      </c>
      <c r="K49" s="88">
        <f t="shared" si="3"/>
        <v>5.2508323551227733E-2</v>
      </c>
      <c r="L49" s="88">
        <f>J49/'סכום נכסי הקרן'!$C$42</f>
        <v>1.1786717484969687E-3</v>
      </c>
      <c r="N49" s="136"/>
      <c r="O49" s="137"/>
    </row>
    <row r="50" spans="2:15" s="134" customFormat="1">
      <c r="B50" s="86" t="s">
        <v>1947</v>
      </c>
      <c r="C50" s="80" t="s">
        <v>1948</v>
      </c>
      <c r="D50" s="80"/>
      <c r="E50" s="80" t="s">
        <v>268</v>
      </c>
      <c r="F50" s="80" t="s">
        <v>1946</v>
      </c>
      <c r="G50" s="93"/>
      <c r="H50" s="94">
        <v>0</v>
      </c>
      <c r="I50" s="94">
        <v>0</v>
      </c>
      <c r="J50" s="87">
        <v>3598.08</v>
      </c>
      <c r="K50" s="88">
        <f t="shared" si="3"/>
        <v>4.5706484538839562E-2</v>
      </c>
      <c r="L50" s="88">
        <f>J50/'סכום נכסי הקרן'!$C$42</f>
        <v>1.0259886129574223E-3</v>
      </c>
      <c r="N50" s="136"/>
      <c r="O50" s="137"/>
    </row>
    <row r="51" spans="2:15">
      <c r="D51" s="1"/>
    </row>
    <row r="52" spans="2:15">
      <c r="D52" s="1"/>
    </row>
    <row r="53" spans="2:15">
      <c r="D53" s="1"/>
    </row>
    <row r="54" spans="2:15">
      <c r="B54" s="95" t="s">
        <v>262</v>
      </c>
      <c r="D54" s="1"/>
    </row>
    <row r="55" spans="2:15">
      <c r="B55" s="113"/>
      <c r="D55" s="1"/>
    </row>
    <row r="56" spans="2:15">
      <c r="D56" s="1"/>
    </row>
    <row r="57" spans="2:15">
      <c r="D57" s="1"/>
    </row>
    <row r="58" spans="2:15">
      <c r="D58" s="1"/>
    </row>
    <row r="59" spans="2:15">
      <c r="D59" s="1"/>
    </row>
    <row r="60" spans="2:15">
      <c r="D60" s="1"/>
    </row>
    <row r="61" spans="2:15">
      <c r="D61" s="1"/>
    </row>
    <row r="62" spans="2:15">
      <c r="D62" s="1"/>
    </row>
    <row r="63" spans="2:15">
      <c r="D63" s="1"/>
    </row>
    <row r="64" spans="2:15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8" t="s" vm="1">
        <v>263</v>
      </c>
    </row>
    <row r="2" spans="2:18">
      <c r="B2" s="57" t="s">
        <v>187</v>
      </c>
      <c r="C2" s="78" t="s">
        <v>264</v>
      </c>
    </row>
    <row r="3" spans="2:18">
      <c r="B3" s="57" t="s">
        <v>189</v>
      </c>
      <c r="C3" s="78" t="s">
        <v>265</v>
      </c>
    </row>
    <row r="4" spans="2:18">
      <c r="B4" s="57" t="s">
        <v>190</v>
      </c>
      <c r="C4" s="78">
        <v>2207</v>
      </c>
    </row>
    <row r="6" spans="2:18" ht="26.25" customHeight="1">
      <c r="B6" s="173" t="s">
        <v>229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127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226</v>
      </c>
      <c r="L7" s="31" t="s">
        <v>247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254</v>
      </c>
      <c r="M8" s="33" t="s">
        <v>250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262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253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8" t="s" vm="1">
        <v>263</v>
      </c>
    </row>
    <row r="2" spans="2:18">
      <c r="B2" s="57" t="s">
        <v>187</v>
      </c>
      <c r="C2" s="78" t="s">
        <v>264</v>
      </c>
    </row>
    <row r="3" spans="2:18">
      <c r="B3" s="57" t="s">
        <v>189</v>
      </c>
      <c r="C3" s="78" t="s">
        <v>265</v>
      </c>
    </row>
    <row r="4" spans="2:18">
      <c r="B4" s="57" t="s">
        <v>190</v>
      </c>
      <c r="C4" s="78">
        <v>2207</v>
      </c>
    </row>
    <row r="6" spans="2:18" ht="26.25" customHeight="1">
      <c r="B6" s="173" t="s">
        <v>231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5"/>
    </row>
    <row r="7" spans="2:18" s="3" customFormat="1" ht="78.75">
      <c r="B7" s="23" t="s">
        <v>127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226</v>
      </c>
      <c r="L7" s="31" t="s">
        <v>247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254</v>
      </c>
      <c r="M8" s="33" t="s">
        <v>250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262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123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253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4" workbookViewId="0">
      <selection activeCell="Q12" sqref="Q12:Q25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5.425781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188</v>
      </c>
      <c r="C1" s="78" t="s" vm="1">
        <v>263</v>
      </c>
    </row>
    <row r="2" spans="2:53">
      <c r="B2" s="57" t="s">
        <v>187</v>
      </c>
      <c r="C2" s="78" t="s">
        <v>264</v>
      </c>
    </row>
    <row r="3" spans="2:53">
      <c r="B3" s="57" t="s">
        <v>189</v>
      </c>
      <c r="C3" s="78" t="s">
        <v>265</v>
      </c>
    </row>
    <row r="4" spans="2:53">
      <c r="B4" s="57" t="s">
        <v>190</v>
      </c>
      <c r="C4" s="78">
        <v>2207</v>
      </c>
    </row>
    <row r="6" spans="2:53" ht="21.75" customHeight="1">
      <c r="B6" s="164" t="s">
        <v>218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6"/>
    </row>
    <row r="7" spans="2:53" ht="27.75" customHeight="1">
      <c r="B7" s="167" t="s">
        <v>97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9"/>
      <c r="AU7" s="3"/>
      <c r="AV7" s="3"/>
    </row>
    <row r="8" spans="2:53" s="3" customFormat="1" ht="66" customHeight="1">
      <c r="B8" s="23" t="s">
        <v>126</v>
      </c>
      <c r="C8" s="31" t="s">
        <v>47</v>
      </c>
      <c r="D8" s="31" t="s">
        <v>130</v>
      </c>
      <c r="E8" s="31" t="s">
        <v>15</v>
      </c>
      <c r="F8" s="31" t="s">
        <v>70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247</v>
      </c>
      <c r="M8" s="31" t="s">
        <v>246</v>
      </c>
      <c r="N8" s="31" t="s">
        <v>261</v>
      </c>
      <c r="O8" s="31" t="s">
        <v>66</v>
      </c>
      <c r="P8" s="31" t="s">
        <v>249</v>
      </c>
      <c r="Q8" s="31" t="s">
        <v>191</v>
      </c>
      <c r="R8" s="72" t="s">
        <v>193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254</v>
      </c>
      <c r="M9" s="33"/>
      <c r="N9" s="17" t="s">
        <v>250</v>
      </c>
      <c r="O9" s="33" t="s">
        <v>255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8" t="s">
        <v>26</v>
      </c>
      <c r="C11" s="82"/>
      <c r="D11" s="82"/>
      <c r="E11" s="82"/>
      <c r="F11" s="82"/>
      <c r="G11" s="82"/>
      <c r="H11" s="90">
        <v>13.824723241285115</v>
      </c>
      <c r="I11" s="82"/>
      <c r="J11" s="82"/>
      <c r="K11" s="91">
        <v>1.0971538033651E-2</v>
      </c>
      <c r="L11" s="90"/>
      <c r="M11" s="92"/>
      <c r="N11" s="82"/>
      <c r="O11" s="90">
        <v>901024.0836811529</v>
      </c>
      <c r="P11" s="82"/>
      <c r="Q11" s="91">
        <f>O11/$O$11</f>
        <v>1</v>
      </c>
      <c r="R11" s="91">
        <f>O11/'סכום נכסי הקרן'!$C$42</f>
        <v>0.25692604107114309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6"/>
      <c r="AV11" s="96"/>
      <c r="AW11" s="3"/>
      <c r="BA11" s="96"/>
    </row>
    <row r="12" spans="2:53" ht="22.5" customHeight="1">
      <c r="B12" s="81" t="s">
        <v>241</v>
      </c>
      <c r="C12" s="82"/>
      <c r="D12" s="82"/>
      <c r="E12" s="82"/>
      <c r="F12" s="82"/>
      <c r="G12" s="82"/>
      <c r="H12" s="90">
        <v>13.824723241285115</v>
      </c>
      <c r="I12" s="82"/>
      <c r="J12" s="82"/>
      <c r="K12" s="91">
        <v>1.0971538033651E-2</v>
      </c>
      <c r="L12" s="90"/>
      <c r="M12" s="92"/>
      <c r="N12" s="82"/>
      <c r="O12" s="90">
        <v>901024.0836811529</v>
      </c>
      <c r="P12" s="82"/>
      <c r="Q12" s="91">
        <f t="shared" ref="Q12:Q25" si="0">O12/$O$11</f>
        <v>1</v>
      </c>
      <c r="R12" s="91">
        <f>O12/'סכום נכסי הקרן'!$C$42</f>
        <v>0.25692604107114309</v>
      </c>
      <c r="AW12" s="4"/>
    </row>
    <row r="13" spans="2:53" s="96" customFormat="1">
      <c r="B13" s="99" t="s">
        <v>24</v>
      </c>
      <c r="C13" s="82"/>
      <c r="D13" s="82"/>
      <c r="E13" s="82"/>
      <c r="F13" s="82"/>
      <c r="G13" s="82"/>
      <c r="H13" s="90">
        <v>13.824723241285115</v>
      </c>
      <c r="I13" s="82"/>
      <c r="J13" s="82"/>
      <c r="K13" s="91">
        <v>1.0971538033651E-2</v>
      </c>
      <c r="L13" s="90"/>
      <c r="M13" s="92"/>
      <c r="N13" s="82"/>
      <c r="O13" s="90">
        <v>901024.0836811529</v>
      </c>
      <c r="P13" s="82"/>
      <c r="Q13" s="91">
        <f t="shared" si="0"/>
        <v>1</v>
      </c>
      <c r="R13" s="91">
        <f>O13/'סכום נכסי הקרן'!$C$42</f>
        <v>0.25692604107114309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13.824723241285115</v>
      </c>
      <c r="I14" s="82"/>
      <c r="J14" s="82"/>
      <c r="K14" s="91">
        <v>1.0971538033651E-2</v>
      </c>
      <c r="L14" s="90"/>
      <c r="M14" s="92"/>
      <c r="N14" s="82"/>
      <c r="O14" s="90">
        <v>901024.0836811529</v>
      </c>
      <c r="P14" s="82"/>
      <c r="Q14" s="91">
        <f t="shared" si="0"/>
        <v>1</v>
      </c>
      <c r="R14" s="91">
        <f>O14/'סכום נכסי הקרן'!$C$42</f>
        <v>0.25692604107114309</v>
      </c>
    </row>
    <row r="15" spans="2:53">
      <c r="B15" s="85" t="s">
        <v>266</v>
      </c>
      <c r="C15" s="80" t="s">
        <v>267</v>
      </c>
      <c r="D15" s="93" t="s">
        <v>131</v>
      </c>
      <c r="E15" s="80" t="s">
        <v>268</v>
      </c>
      <c r="F15" s="80"/>
      <c r="G15" s="80"/>
      <c r="H15" s="87">
        <v>2.4700000000000095</v>
      </c>
      <c r="I15" s="93" t="s">
        <v>173</v>
      </c>
      <c r="J15" s="94">
        <v>0.04</v>
      </c>
      <c r="K15" s="88">
        <v>-3.8999999999999508E-3</v>
      </c>
      <c r="L15" s="87">
        <v>22211701.396875001</v>
      </c>
      <c r="M15" s="89">
        <v>148.08000000000001</v>
      </c>
      <c r="N15" s="80"/>
      <c r="O15" s="87">
        <v>32891.087280444</v>
      </c>
      <c r="P15" s="88">
        <v>1.4286067094140672E-3</v>
      </c>
      <c r="Q15" s="88">
        <f t="shared" si="0"/>
        <v>3.6504115568217407E-2</v>
      </c>
      <c r="R15" s="88">
        <f>O15/'סכום נכסי הקרן'!$C$42</f>
        <v>9.3788578957455793E-3</v>
      </c>
    </row>
    <row r="16" spans="2:53" ht="20.25">
      <c r="B16" s="85" t="s">
        <v>269</v>
      </c>
      <c r="C16" s="80" t="s">
        <v>270</v>
      </c>
      <c r="D16" s="93" t="s">
        <v>131</v>
      </c>
      <c r="E16" s="80" t="s">
        <v>268</v>
      </c>
      <c r="F16" s="80"/>
      <c r="G16" s="80"/>
      <c r="H16" s="87">
        <v>5.1000000000000894</v>
      </c>
      <c r="I16" s="93" t="s">
        <v>173</v>
      </c>
      <c r="J16" s="94">
        <v>0.04</v>
      </c>
      <c r="K16" s="88">
        <v>2.3000000000004501E-3</v>
      </c>
      <c r="L16" s="87">
        <v>7308878.1661740001</v>
      </c>
      <c r="M16" s="89">
        <v>151.94</v>
      </c>
      <c r="N16" s="80"/>
      <c r="O16" s="87">
        <v>11105.10927655</v>
      </c>
      <c r="P16" s="88">
        <v>6.3987270673503301E-4</v>
      </c>
      <c r="Q16" s="88">
        <f t="shared" si="0"/>
        <v>1.2324986066054795E-2</v>
      </c>
      <c r="R16" s="88">
        <f>O16/'סכום נכסי הקרן'!$C$42</f>
        <v>3.1666098762084607E-3</v>
      </c>
      <c r="AU16" s="4"/>
    </row>
    <row r="17" spans="2:48" ht="20.25">
      <c r="B17" s="85" t="s">
        <v>271</v>
      </c>
      <c r="C17" s="80" t="s">
        <v>272</v>
      </c>
      <c r="D17" s="93" t="s">
        <v>131</v>
      </c>
      <c r="E17" s="80" t="s">
        <v>268</v>
      </c>
      <c r="F17" s="80"/>
      <c r="G17" s="80"/>
      <c r="H17" s="87">
        <v>8.150000000000059</v>
      </c>
      <c r="I17" s="93" t="s">
        <v>173</v>
      </c>
      <c r="J17" s="94">
        <v>7.4999999999999997E-3</v>
      </c>
      <c r="K17" s="88">
        <v>6.3999999999999613E-3</v>
      </c>
      <c r="L17" s="87">
        <v>49779605.698577002</v>
      </c>
      <c r="M17" s="89">
        <v>102.75</v>
      </c>
      <c r="N17" s="80"/>
      <c r="O17" s="87">
        <v>51148.544761379999</v>
      </c>
      <c r="P17" s="88">
        <v>3.7600067691668394E-3</v>
      </c>
      <c r="Q17" s="88">
        <f t="shared" si="0"/>
        <v>5.6767122752603393E-2</v>
      </c>
      <c r="R17" s="88">
        <f>O17/'סכום נכסי הקרן'!$C$42</f>
        <v>1.4584952111826E-2</v>
      </c>
      <c r="AV17" s="4"/>
    </row>
    <row r="18" spans="2:48">
      <c r="B18" s="85" t="s">
        <v>273</v>
      </c>
      <c r="C18" s="80" t="s">
        <v>274</v>
      </c>
      <c r="D18" s="93" t="s">
        <v>131</v>
      </c>
      <c r="E18" s="80" t="s">
        <v>268</v>
      </c>
      <c r="F18" s="80"/>
      <c r="G18" s="80"/>
      <c r="H18" s="87">
        <v>13.479999999999992</v>
      </c>
      <c r="I18" s="93" t="s">
        <v>173</v>
      </c>
      <c r="J18" s="94">
        <v>0.04</v>
      </c>
      <c r="K18" s="88">
        <v>1.2700000000000005E-2</v>
      </c>
      <c r="L18" s="87">
        <v>216814837.44495201</v>
      </c>
      <c r="M18" s="89">
        <v>172.7</v>
      </c>
      <c r="N18" s="80"/>
      <c r="O18" s="87">
        <v>374439.222011203</v>
      </c>
      <c r="P18" s="88">
        <v>1.3365808388045991E-2</v>
      </c>
      <c r="Q18" s="88">
        <f t="shared" si="0"/>
        <v>0.41557071424930581</v>
      </c>
      <c r="R18" s="88">
        <f>O18/'סכום נכסי הקרן'!$C$42</f>
        <v>0.10677093839718141</v>
      </c>
      <c r="AU18" s="3"/>
    </row>
    <row r="19" spans="2:48">
      <c r="B19" s="85" t="s">
        <v>275</v>
      </c>
      <c r="C19" s="80" t="s">
        <v>276</v>
      </c>
      <c r="D19" s="93" t="s">
        <v>131</v>
      </c>
      <c r="E19" s="80" t="s">
        <v>268</v>
      </c>
      <c r="F19" s="80"/>
      <c r="G19" s="80"/>
      <c r="H19" s="87">
        <v>17.660000000000004</v>
      </c>
      <c r="I19" s="93" t="s">
        <v>173</v>
      </c>
      <c r="J19" s="94">
        <v>2.75E-2</v>
      </c>
      <c r="K19" s="88">
        <v>1.5399999999999959E-2</v>
      </c>
      <c r="L19" s="87">
        <v>76504595.978948012</v>
      </c>
      <c r="M19" s="89">
        <v>133.19999999999999</v>
      </c>
      <c r="N19" s="80"/>
      <c r="O19" s="87">
        <v>101904.121326486</v>
      </c>
      <c r="P19" s="88">
        <v>4.3283907200435514E-3</v>
      </c>
      <c r="Q19" s="88">
        <f t="shared" si="0"/>
        <v>0.11309811044134865</v>
      </c>
      <c r="R19" s="88">
        <f>O19/'סכום נכסי הקרן'!$C$42</f>
        <v>2.9057849768322618E-2</v>
      </c>
      <c r="AV19" s="3"/>
    </row>
    <row r="20" spans="2:48">
      <c r="B20" s="85" t="s">
        <v>277</v>
      </c>
      <c r="C20" s="80" t="s">
        <v>278</v>
      </c>
      <c r="D20" s="93" t="s">
        <v>131</v>
      </c>
      <c r="E20" s="80" t="s">
        <v>268</v>
      </c>
      <c r="F20" s="80"/>
      <c r="G20" s="80"/>
      <c r="H20" s="87">
        <v>4.579999999999929</v>
      </c>
      <c r="I20" s="93" t="s">
        <v>173</v>
      </c>
      <c r="J20" s="94">
        <v>1.7500000000000002E-2</v>
      </c>
      <c r="K20" s="88">
        <v>6.0000000000000006E-4</v>
      </c>
      <c r="L20" s="87">
        <v>12737455.494425001</v>
      </c>
      <c r="M20" s="89">
        <v>110.7</v>
      </c>
      <c r="N20" s="80"/>
      <c r="O20" s="87">
        <v>14100.362877599999</v>
      </c>
      <c r="P20" s="88">
        <v>8.8942003636771811E-4</v>
      </c>
      <c r="Q20" s="88">
        <f t="shared" si="0"/>
        <v>1.5649263025237538E-2</v>
      </c>
      <c r="R20" s="88">
        <f>O20/'סכום נכסי הקרן'!$C$42</f>
        <v>4.0207031947553E-3</v>
      </c>
    </row>
    <row r="21" spans="2:48">
      <c r="B21" s="85" t="s">
        <v>279</v>
      </c>
      <c r="C21" s="80" t="s">
        <v>280</v>
      </c>
      <c r="D21" s="93" t="s">
        <v>131</v>
      </c>
      <c r="E21" s="80" t="s">
        <v>268</v>
      </c>
      <c r="F21" s="80"/>
      <c r="G21" s="80"/>
      <c r="H21" s="87">
        <v>0.83000000000000507</v>
      </c>
      <c r="I21" s="93" t="s">
        <v>173</v>
      </c>
      <c r="J21" s="94">
        <v>0.03</v>
      </c>
      <c r="K21" s="88">
        <v>-5.1999999999998592E-3</v>
      </c>
      <c r="L21" s="87">
        <v>24931706.284788001</v>
      </c>
      <c r="M21" s="89">
        <v>114.34</v>
      </c>
      <c r="N21" s="80"/>
      <c r="O21" s="87">
        <v>28506.911806295</v>
      </c>
      <c r="P21" s="88">
        <v>1.6263069191973861E-3</v>
      </c>
      <c r="Q21" s="88">
        <f t="shared" si="0"/>
        <v>3.1638346102614054E-2</v>
      </c>
      <c r="R21" s="88">
        <f>O21/'סכום נכסי הקרן'!$C$42</f>
        <v>8.1287150101832569E-3</v>
      </c>
    </row>
    <row r="22" spans="2:48">
      <c r="B22" s="85" t="s">
        <v>281</v>
      </c>
      <c r="C22" s="80" t="s">
        <v>282</v>
      </c>
      <c r="D22" s="93" t="s">
        <v>131</v>
      </c>
      <c r="E22" s="80" t="s">
        <v>268</v>
      </c>
      <c r="F22" s="80"/>
      <c r="G22" s="80"/>
      <c r="H22" s="87">
        <v>1.8299999999999619</v>
      </c>
      <c r="I22" s="93" t="s">
        <v>173</v>
      </c>
      <c r="J22" s="94">
        <v>1E-3</v>
      </c>
      <c r="K22" s="88">
        <v>-4.6999999999998458E-3</v>
      </c>
      <c r="L22" s="87">
        <v>32765032.228654999</v>
      </c>
      <c r="M22" s="89">
        <v>102.28</v>
      </c>
      <c r="N22" s="80"/>
      <c r="O22" s="87">
        <v>33512.073507915993</v>
      </c>
      <c r="P22" s="88">
        <v>2.16193224285057E-3</v>
      </c>
      <c r="Q22" s="88">
        <f t="shared" si="0"/>
        <v>3.7193316044341132E-2</v>
      </c>
      <c r="R22" s="88">
        <f>O22/'סכום נכסי הקרן'!$C$42</f>
        <v>9.5559314455803956E-3</v>
      </c>
    </row>
    <row r="23" spans="2:48">
      <c r="B23" s="85" t="s">
        <v>283</v>
      </c>
      <c r="C23" s="80" t="s">
        <v>284</v>
      </c>
      <c r="D23" s="93" t="s">
        <v>131</v>
      </c>
      <c r="E23" s="80" t="s">
        <v>268</v>
      </c>
      <c r="F23" s="80"/>
      <c r="G23" s="80"/>
      <c r="H23" s="87">
        <v>6.6800000000000042</v>
      </c>
      <c r="I23" s="93" t="s">
        <v>173</v>
      </c>
      <c r="J23" s="94">
        <v>7.4999999999999997E-3</v>
      </c>
      <c r="K23" s="88">
        <v>4.0999999999995259E-3</v>
      </c>
      <c r="L23" s="87">
        <v>16122926.647275999</v>
      </c>
      <c r="M23" s="89">
        <v>103.21</v>
      </c>
      <c r="N23" s="80"/>
      <c r="O23" s="87">
        <v>16640.472337519001</v>
      </c>
      <c r="P23" s="88">
        <v>1.1568238241266777E-3</v>
      </c>
      <c r="Q23" s="88">
        <f t="shared" si="0"/>
        <v>1.8468399057141736E-2</v>
      </c>
      <c r="R23" s="88">
        <f>O23/'סכום נכסי הקרן'!$C$42</f>
        <v>4.7450126546734576E-3</v>
      </c>
    </row>
    <row r="24" spans="2:48">
      <c r="B24" s="85" t="s">
        <v>285</v>
      </c>
      <c r="C24" s="80" t="s">
        <v>286</v>
      </c>
      <c r="D24" s="93" t="s">
        <v>131</v>
      </c>
      <c r="E24" s="80" t="s">
        <v>268</v>
      </c>
      <c r="F24" s="80"/>
      <c r="G24" s="80"/>
      <c r="H24" s="87">
        <v>22.83999999999995</v>
      </c>
      <c r="I24" s="93" t="s">
        <v>173</v>
      </c>
      <c r="J24" s="94">
        <v>0.01</v>
      </c>
      <c r="K24" s="88">
        <v>1.7699999999999973E-2</v>
      </c>
      <c r="L24" s="87">
        <v>239853422.89036</v>
      </c>
      <c r="M24" s="89">
        <v>85.41</v>
      </c>
      <c r="N24" s="80"/>
      <c r="O24" s="87">
        <v>204858.800493341</v>
      </c>
      <c r="P24" s="88">
        <v>2.1812754826621313E-2</v>
      </c>
      <c r="Q24" s="88">
        <f t="shared" si="0"/>
        <v>0.22736218066046143</v>
      </c>
      <c r="R24" s="88">
        <f>O24/'סכום נכסי הקרן'!$C$42</f>
        <v>5.8415264966394362E-2</v>
      </c>
    </row>
    <row r="25" spans="2:48">
      <c r="B25" s="85" t="s">
        <v>287</v>
      </c>
      <c r="C25" s="80" t="s">
        <v>288</v>
      </c>
      <c r="D25" s="93" t="s">
        <v>131</v>
      </c>
      <c r="E25" s="80" t="s">
        <v>268</v>
      </c>
      <c r="F25" s="80"/>
      <c r="G25" s="80"/>
      <c r="H25" s="87">
        <v>3.5999999999999877</v>
      </c>
      <c r="I25" s="93" t="s">
        <v>173</v>
      </c>
      <c r="J25" s="94">
        <v>2.75E-2</v>
      </c>
      <c r="K25" s="88">
        <v>-1.9000000000001225E-3</v>
      </c>
      <c r="L25" s="87">
        <v>27465260.394432001</v>
      </c>
      <c r="M25" s="89">
        <v>116.21</v>
      </c>
      <c r="N25" s="80"/>
      <c r="O25" s="87">
        <v>31917.378002418998</v>
      </c>
      <c r="P25" s="88">
        <v>1.656405696704951E-3</v>
      </c>
      <c r="Q25" s="88">
        <f t="shared" si="0"/>
        <v>3.5423446032674152E-2</v>
      </c>
      <c r="R25" s="88">
        <f>O25/'סכום נכסי הקרן'!$C$42</f>
        <v>9.1012057502722586E-3</v>
      </c>
    </row>
    <row r="26" spans="2:48">
      <c r="B26" s="86"/>
      <c r="C26" s="80"/>
      <c r="D26" s="80"/>
      <c r="E26" s="80"/>
      <c r="F26" s="80"/>
      <c r="G26" s="80"/>
      <c r="H26" s="80"/>
      <c r="I26" s="80"/>
      <c r="J26" s="80"/>
      <c r="K26" s="88"/>
      <c r="L26" s="87"/>
      <c r="M26" s="89"/>
      <c r="N26" s="80"/>
      <c r="O26" s="80"/>
      <c r="P26" s="80"/>
      <c r="Q26" s="88"/>
      <c r="R26" s="80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95" t="s">
        <v>123</v>
      </c>
      <c r="C29" s="96"/>
      <c r="D29" s="96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95" t="s">
        <v>245</v>
      </c>
      <c r="C30" s="96"/>
      <c r="D30" s="96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170" t="s">
        <v>253</v>
      </c>
      <c r="C31" s="170"/>
      <c r="D31" s="170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</row>
    <row r="124" spans="2:18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</row>
    <row r="125" spans="2:18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1:D31"/>
  </mergeCells>
  <phoneticPr fontId="5" type="noConversion"/>
  <dataValidations count="1">
    <dataValidation allowBlank="1" showInputMessage="1" showErrorMessage="1" sqref="N10:Q10 N9 N1:N7 N32:N1048576 B32:B1048576 O1:Q9 O11:Q1048576 C32:I1048576 J1:M1048576 E1:I30 D1:D28 B29:B31 R1:AF1048576 AJ1:XFD1048576 AG1:AI27 AG31:AI1048576 C29:D30 A1:A1048576 B1:B28 C5:C28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31" sqref="E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188</v>
      </c>
      <c r="C1" s="78" t="s" vm="1">
        <v>263</v>
      </c>
    </row>
    <row r="2" spans="2:67">
      <c r="B2" s="57" t="s">
        <v>187</v>
      </c>
      <c r="C2" s="78" t="s">
        <v>264</v>
      </c>
    </row>
    <row r="3" spans="2:67">
      <c r="B3" s="57" t="s">
        <v>189</v>
      </c>
      <c r="C3" s="78" t="s">
        <v>265</v>
      </c>
    </row>
    <row r="4" spans="2:67">
      <c r="B4" s="57" t="s">
        <v>190</v>
      </c>
      <c r="C4" s="78">
        <v>2207</v>
      </c>
    </row>
    <row r="6" spans="2:67" ht="26.25" customHeight="1">
      <c r="B6" s="167" t="s">
        <v>218</v>
      </c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2"/>
      <c r="BO6" s="3"/>
    </row>
    <row r="7" spans="2:67" ht="26.25" customHeight="1">
      <c r="B7" s="167" t="s">
        <v>98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2"/>
      <c r="AZ7" s="44"/>
      <c r="BJ7" s="3"/>
      <c r="BO7" s="3"/>
    </row>
    <row r="8" spans="2:67" s="3" customFormat="1" ht="78.75">
      <c r="B8" s="38" t="s">
        <v>126</v>
      </c>
      <c r="C8" s="14" t="s">
        <v>47</v>
      </c>
      <c r="D8" s="14" t="s">
        <v>130</v>
      </c>
      <c r="E8" s="14" t="s">
        <v>234</v>
      </c>
      <c r="F8" s="14" t="s">
        <v>128</v>
      </c>
      <c r="G8" s="14" t="s">
        <v>69</v>
      </c>
      <c r="H8" s="14" t="s">
        <v>15</v>
      </c>
      <c r="I8" s="14" t="s">
        <v>70</v>
      </c>
      <c r="J8" s="14" t="s">
        <v>113</v>
      </c>
      <c r="K8" s="14" t="s">
        <v>18</v>
      </c>
      <c r="L8" s="14" t="s">
        <v>112</v>
      </c>
      <c r="M8" s="14" t="s">
        <v>17</v>
      </c>
      <c r="N8" s="14" t="s">
        <v>19</v>
      </c>
      <c r="O8" s="14" t="s">
        <v>247</v>
      </c>
      <c r="P8" s="14" t="s">
        <v>246</v>
      </c>
      <c r="Q8" s="14" t="s">
        <v>66</v>
      </c>
      <c r="R8" s="14" t="s">
        <v>63</v>
      </c>
      <c r="S8" s="14" t="s">
        <v>191</v>
      </c>
      <c r="T8" s="39" t="s">
        <v>193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254</v>
      </c>
      <c r="P9" s="17"/>
      <c r="Q9" s="17" t="s">
        <v>250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6" t="s">
        <v>194</v>
      </c>
      <c r="T10" s="73" t="s">
        <v>235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262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123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245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253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AT830"/>
  <sheetViews>
    <sheetView rightToLeft="1" topLeftCell="F58" zoomScale="80" zoomScaleNormal="80" workbookViewId="0">
      <selection activeCell="V58" sqref="V1:AO1048576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8" style="1" bestFit="1" customWidth="1"/>
    <col min="14" max="14" width="9.140625" style="1" bestFit="1" customWidth="1"/>
    <col min="15" max="15" width="13.140625" style="1" bestFit="1" customWidth="1"/>
    <col min="16" max="16" width="7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32" width="5.7109375" style="1" customWidth="1"/>
    <col min="33" max="16384" width="9.140625" style="1"/>
  </cols>
  <sheetData>
    <row r="1" spans="2:46">
      <c r="B1" s="57" t="s">
        <v>188</v>
      </c>
      <c r="C1" s="78" t="s" vm="1">
        <v>263</v>
      </c>
    </row>
    <row r="2" spans="2:46">
      <c r="B2" s="57" t="s">
        <v>187</v>
      </c>
      <c r="C2" s="78" t="s">
        <v>264</v>
      </c>
    </row>
    <row r="3" spans="2:46">
      <c r="B3" s="57" t="s">
        <v>189</v>
      </c>
      <c r="C3" s="78" t="s">
        <v>265</v>
      </c>
    </row>
    <row r="4" spans="2:46">
      <c r="B4" s="57" t="s">
        <v>190</v>
      </c>
      <c r="C4" s="78">
        <v>2207</v>
      </c>
    </row>
    <row r="6" spans="2:46" ht="26.25" customHeight="1">
      <c r="B6" s="173" t="s">
        <v>218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5"/>
    </row>
    <row r="7" spans="2:46" ht="26.25" customHeight="1">
      <c r="B7" s="173" t="s">
        <v>99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5"/>
      <c r="AT7" s="3"/>
    </row>
    <row r="8" spans="2:46" s="3" customFormat="1" ht="78.75">
      <c r="B8" s="23" t="s">
        <v>126</v>
      </c>
      <c r="C8" s="31" t="s">
        <v>47</v>
      </c>
      <c r="D8" s="31" t="s">
        <v>130</v>
      </c>
      <c r="E8" s="31" t="s">
        <v>234</v>
      </c>
      <c r="F8" s="31" t="s">
        <v>128</v>
      </c>
      <c r="G8" s="31" t="s">
        <v>69</v>
      </c>
      <c r="H8" s="31" t="s">
        <v>15</v>
      </c>
      <c r="I8" s="31" t="s">
        <v>70</v>
      </c>
      <c r="J8" s="31" t="s">
        <v>113</v>
      </c>
      <c r="K8" s="31" t="s">
        <v>18</v>
      </c>
      <c r="L8" s="31" t="s">
        <v>112</v>
      </c>
      <c r="M8" s="31" t="s">
        <v>17</v>
      </c>
      <c r="N8" s="31" t="s">
        <v>19</v>
      </c>
      <c r="O8" s="14" t="s">
        <v>247</v>
      </c>
      <c r="P8" s="31" t="s">
        <v>246</v>
      </c>
      <c r="Q8" s="31" t="s">
        <v>261</v>
      </c>
      <c r="R8" s="31" t="s">
        <v>66</v>
      </c>
      <c r="S8" s="14" t="s">
        <v>63</v>
      </c>
      <c r="T8" s="31" t="s">
        <v>191</v>
      </c>
      <c r="U8" s="15" t="s">
        <v>193</v>
      </c>
      <c r="AP8" s="1"/>
      <c r="AQ8" s="1"/>
    </row>
    <row r="9" spans="2:4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254</v>
      </c>
      <c r="P9" s="33"/>
      <c r="Q9" s="17" t="s">
        <v>250</v>
      </c>
      <c r="R9" s="33" t="s">
        <v>250</v>
      </c>
      <c r="S9" s="17" t="s">
        <v>20</v>
      </c>
      <c r="T9" s="33" t="s">
        <v>250</v>
      </c>
      <c r="U9" s="18" t="s">
        <v>20</v>
      </c>
      <c r="AO9" s="1"/>
      <c r="AP9" s="1"/>
      <c r="AQ9" s="1"/>
      <c r="AT9" s="4"/>
    </row>
    <row r="10" spans="2:4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124</v>
      </c>
      <c r="R10" s="20" t="s">
        <v>125</v>
      </c>
      <c r="S10" s="20" t="s">
        <v>194</v>
      </c>
      <c r="T10" s="21" t="s">
        <v>235</v>
      </c>
      <c r="U10" s="21" t="s">
        <v>256</v>
      </c>
      <c r="AO10" s="1"/>
      <c r="AP10" s="3"/>
      <c r="AQ10" s="1"/>
    </row>
    <row r="11" spans="2:46" s="139" customFormat="1" ht="18" customHeight="1">
      <c r="B11" s="97" t="s">
        <v>33</v>
      </c>
      <c r="C11" s="98"/>
      <c r="D11" s="98"/>
      <c r="E11" s="98"/>
      <c r="F11" s="98"/>
      <c r="G11" s="98"/>
      <c r="H11" s="98"/>
      <c r="I11" s="98"/>
      <c r="J11" s="98"/>
      <c r="K11" s="100">
        <v>3.9315410154436958</v>
      </c>
      <c r="L11" s="98"/>
      <c r="M11" s="98"/>
      <c r="N11" s="101">
        <v>2.3896026671814181E-2</v>
      </c>
      <c r="O11" s="100"/>
      <c r="P11" s="102"/>
      <c r="Q11" s="100">
        <f>Q12</f>
        <v>532.46390857572965</v>
      </c>
      <c r="R11" s="100">
        <v>126259.90729236099</v>
      </c>
      <c r="S11" s="98"/>
      <c r="T11" s="103">
        <f>R11/$R$11</f>
        <v>1</v>
      </c>
      <c r="U11" s="103">
        <f>R11/'סכום נכסי הקרן'!$C$42</f>
        <v>3.6002875743458229E-2</v>
      </c>
      <c r="AO11" s="134"/>
      <c r="AP11" s="140"/>
      <c r="AQ11" s="134"/>
      <c r="AT11" s="134"/>
    </row>
    <row r="12" spans="2:46" s="134" customFormat="1">
      <c r="B12" s="81" t="s">
        <v>241</v>
      </c>
      <c r="C12" s="82"/>
      <c r="D12" s="82"/>
      <c r="E12" s="82"/>
      <c r="F12" s="82"/>
      <c r="G12" s="82"/>
      <c r="H12" s="82"/>
      <c r="I12" s="82"/>
      <c r="J12" s="82"/>
      <c r="K12" s="90">
        <v>3.9315410154436958</v>
      </c>
      <c r="L12" s="82"/>
      <c r="M12" s="82"/>
      <c r="N12" s="104">
        <v>2.3896026671814181E-2</v>
      </c>
      <c r="O12" s="90"/>
      <c r="P12" s="92"/>
      <c r="Q12" s="90">
        <f>Q13+Q170</f>
        <v>532.46390857572965</v>
      </c>
      <c r="R12" s="90">
        <v>126259.90729236099</v>
      </c>
      <c r="S12" s="82"/>
      <c r="T12" s="91">
        <f t="shared" ref="T12:T75" si="0">R12/$R$11</f>
        <v>1</v>
      </c>
      <c r="U12" s="91">
        <f>R12/'סכום נכסי הקרן'!$C$42</f>
        <v>3.6002875743458229E-2</v>
      </c>
      <c r="AP12" s="140"/>
    </row>
    <row r="13" spans="2:46" s="134" customFormat="1" ht="20.25">
      <c r="B13" s="99" t="s">
        <v>32</v>
      </c>
      <c r="C13" s="82"/>
      <c r="D13" s="82"/>
      <c r="E13" s="82"/>
      <c r="F13" s="82"/>
      <c r="G13" s="82"/>
      <c r="H13" s="82"/>
      <c r="I13" s="82"/>
      <c r="J13" s="82"/>
      <c r="K13" s="90">
        <v>3.9270214350464165</v>
      </c>
      <c r="L13" s="82"/>
      <c r="M13" s="82"/>
      <c r="N13" s="104">
        <v>2.1816802436972017E-2</v>
      </c>
      <c r="O13" s="90"/>
      <c r="P13" s="92"/>
      <c r="Q13" s="90">
        <f>SUM(Q14:Q168)</f>
        <v>495.51951401514623</v>
      </c>
      <c r="R13" s="90">
        <v>98278.798070950943</v>
      </c>
      <c r="S13" s="82"/>
      <c r="T13" s="91">
        <f t="shared" si="0"/>
        <v>0.77838484265144892</v>
      </c>
      <c r="U13" s="91">
        <f>R13/'סכום נכסי הקרן'!$C$42</f>
        <v>2.8024092770571402E-2</v>
      </c>
      <c r="AP13" s="139"/>
    </row>
    <row r="14" spans="2:46" s="134" customFormat="1">
      <c r="B14" s="86" t="s">
        <v>289</v>
      </c>
      <c r="C14" s="80" t="s">
        <v>290</v>
      </c>
      <c r="D14" s="93" t="s">
        <v>131</v>
      </c>
      <c r="E14" s="93" t="s">
        <v>291</v>
      </c>
      <c r="F14" s="80" t="s">
        <v>292</v>
      </c>
      <c r="G14" s="93" t="s">
        <v>293</v>
      </c>
      <c r="H14" s="80" t="s">
        <v>294</v>
      </c>
      <c r="I14" s="80" t="s">
        <v>171</v>
      </c>
      <c r="J14" s="80"/>
      <c r="K14" s="87">
        <v>1.4899999999997477</v>
      </c>
      <c r="L14" s="93" t="s">
        <v>173</v>
      </c>
      <c r="M14" s="94">
        <v>5.8999999999999999E-3</v>
      </c>
      <c r="N14" s="94">
        <v>2.6999999999983669E-3</v>
      </c>
      <c r="O14" s="87">
        <v>3334621.4781590002</v>
      </c>
      <c r="P14" s="89">
        <v>100.97</v>
      </c>
      <c r="Q14" s="80"/>
      <c r="R14" s="87">
        <v>3366.9673177649997</v>
      </c>
      <c r="S14" s="88">
        <v>6.2467724838787811E-4</v>
      </c>
      <c r="T14" s="88">
        <f t="shared" si="0"/>
        <v>2.6666955409436682E-2</v>
      </c>
      <c r="U14" s="88">
        <f>R14/'סכום נכסי הקרן'!$C$42</f>
        <v>9.6008708206229011E-4</v>
      </c>
    </row>
    <row r="15" spans="2:46" s="134" customFormat="1">
      <c r="B15" s="86" t="s">
        <v>295</v>
      </c>
      <c r="C15" s="80" t="s">
        <v>296</v>
      </c>
      <c r="D15" s="93" t="s">
        <v>131</v>
      </c>
      <c r="E15" s="93" t="s">
        <v>291</v>
      </c>
      <c r="F15" s="80" t="s">
        <v>292</v>
      </c>
      <c r="G15" s="93" t="s">
        <v>293</v>
      </c>
      <c r="H15" s="80" t="s">
        <v>294</v>
      </c>
      <c r="I15" s="80" t="s">
        <v>171</v>
      </c>
      <c r="J15" s="80"/>
      <c r="K15" s="87">
        <v>6.3200000000003174</v>
      </c>
      <c r="L15" s="93" t="s">
        <v>173</v>
      </c>
      <c r="M15" s="94">
        <v>8.3000000000000001E-3</v>
      </c>
      <c r="N15" s="94">
        <v>1.1300000000003769E-2</v>
      </c>
      <c r="O15" s="87">
        <v>1020031.726213</v>
      </c>
      <c r="P15" s="89">
        <v>98.84</v>
      </c>
      <c r="Q15" s="80"/>
      <c r="R15" s="87">
        <v>1008.199320574</v>
      </c>
      <c r="S15" s="88">
        <v>7.9320025056027748E-4</v>
      </c>
      <c r="T15" s="88">
        <f t="shared" si="0"/>
        <v>7.9851105722695097E-3</v>
      </c>
      <c r="U15" s="88">
        <f>R15/'סכום נכסי הקרן'!$C$42</f>
        <v>2.8748694373119382E-4</v>
      </c>
    </row>
    <row r="16" spans="2:46" s="134" customFormat="1">
      <c r="B16" s="86" t="s">
        <v>297</v>
      </c>
      <c r="C16" s="80" t="s">
        <v>298</v>
      </c>
      <c r="D16" s="93" t="s">
        <v>131</v>
      </c>
      <c r="E16" s="93" t="s">
        <v>291</v>
      </c>
      <c r="F16" s="80" t="s">
        <v>299</v>
      </c>
      <c r="G16" s="93" t="s">
        <v>293</v>
      </c>
      <c r="H16" s="80" t="s">
        <v>294</v>
      </c>
      <c r="I16" s="80" t="s">
        <v>171</v>
      </c>
      <c r="J16" s="80"/>
      <c r="K16" s="87">
        <v>2.4800000000003686</v>
      </c>
      <c r="L16" s="93" t="s">
        <v>173</v>
      </c>
      <c r="M16" s="94">
        <v>0.04</v>
      </c>
      <c r="N16" s="94">
        <v>3.4999999999984648E-3</v>
      </c>
      <c r="O16" s="87">
        <v>1440512.1806129997</v>
      </c>
      <c r="P16" s="89">
        <v>113.05</v>
      </c>
      <c r="Q16" s="80"/>
      <c r="R16" s="87">
        <v>1628.499001855</v>
      </c>
      <c r="S16" s="88">
        <v>6.9532990391109491E-4</v>
      </c>
      <c r="T16" s="88">
        <f t="shared" si="0"/>
        <v>1.2897989843158453E-2</v>
      </c>
      <c r="U16" s="88">
        <f>R16/'סכום נכסי הקרן'!$C$42</f>
        <v>4.6436472566362006E-4</v>
      </c>
    </row>
    <row r="17" spans="2:41" s="134" customFormat="1" ht="20.25">
      <c r="B17" s="86" t="s">
        <v>300</v>
      </c>
      <c r="C17" s="80" t="s">
        <v>301</v>
      </c>
      <c r="D17" s="93" t="s">
        <v>131</v>
      </c>
      <c r="E17" s="93" t="s">
        <v>291</v>
      </c>
      <c r="F17" s="80" t="s">
        <v>299</v>
      </c>
      <c r="G17" s="93" t="s">
        <v>293</v>
      </c>
      <c r="H17" s="80" t="s">
        <v>294</v>
      </c>
      <c r="I17" s="80" t="s">
        <v>171</v>
      </c>
      <c r="J17" s="80"/>
      <c r="K17" s="87">
        <v>3.6799999999999256</v>
      </c>
      <c r="L17" s="93" t="s">
        <v>173</v>
      </c>
      <c r="M17" s="94">
        <v>9.8999999999999991E-3</v>
      </c>
      <c r="N17" s="94">
        <v>5.7999999999978511E-3</v>
      </c>
      <c r="O17" s="87">
        <v>2078103.6086810001</v>
      </c>
      <c r="P17" s="89">
        <v>102.98</v>
      </c>
      <c r="Q17" s="80"/>
      <c r="R17" s="87">
        <v>2140.0310961369996</v>
      </c>
      <c r="S17" s="88">
        <v>6.8951243770675223E-4</v>
      </c>
      <c r="T17" s="88">
        <f t="shared" si="0"/>
        <v>1.6949411274171561E-2</v>
      </c>
      <c r="U17" s="88">
        <f>R17/'סכום נכסי הקרן'!$C$42</f>
        <v>6.1022754802876871E-4</v>
      </c>
      <c r="AO17" s="139"/>
    </row>
    <row r="18" spans="2:41" s="134" customFormat="1">
      <c r="B18" s="86" t="s">
        <v>302</v>
      </c>
      <c r="C18" s="80" t="s">
        <v>303</v>
      </c>
      <c r="D18" s="93" t="s">
        <v>131</v>
      </c>
      <c r="E18" s="93" t="s">
        <v>291</v>
      </c>
      <c r="F18" s="80" t="s">
        <v>299</v>
      </c>
      <c r="G18" s="93" t="s">
        <v>293</v>
      </c>
      <c r="H18" s="80" t="s">
        <v>294</v>
      </c>
      <c r="I18" s="80" t="s">
        <v>171</v>
      </c>
      <c r="J18" s="80"/>
      <c r="K18" s="87">
        <v>5.6200000000007062</v>
      </c>
      <c r="L18" s="93" t="s">
        <v>173</v>
      </c>
      <c r="M18" s="94">
        <v>8.6E-3</v>
      </c>
      <c r="N18" s="94">
        <v>1.1300000000002395E-2</v>
      </c>
      <c r="O18" s="87">
        <v>1587022.1587830002</v>
      </c>
      <c r="P18" s="89">
        <v>100.03</v>
      </c>
      <c r="Q18" s="80"/>
      <c r="R18" s="87">
        <v>1587.4982516739999</v>
      </c>
      <c r="S18" s="88">
        <v>6.3446599808783337E-4</v>
      </c>
      <c r="T18" s="88">
        <f t="shared" si="0"/>
        <v>1.2573256908846527E-2</v>
      </c>
      <c r="U18" s="88">
        <f>R18/'סכום נכסי הקרן'!$C$42</f>
        <v>4.5267340617977922E-4</v>
      </c>
    </row>
    <row r="19" spans="2:41" s="134" customFormat="1">
      <c r="B19" s="86" t="s">
        <v>304</v>
      </c>
      <c r="C19" s="80" t="s">
        <v>305</v>
      </c>
      <c r="D19" s="93" t="s">
        <v>131</v>
      </c>
      <c r="E19" s="93" t="s">
        <v>291</v>
      </c>
      <c r="F19" s="80" t="s">
        <v>299</v>
      </c>
      <c r="G19" s="93" t="s">
        <v>293</v>
      </c>
      <c r="H19" s="80" t="s">
        <v>294</v>
      </c>
      <c r="I19" s="80" t="s">
        <v>171</v>
      </c>
      <c r="J19" s="80"/>
      <c r="K19" s="87">
        <v>8.3099999999596434</v>
      </c>
      <c r="L19" s="93" t="s">
        <v>173</v>
      </c>
      <c r="M19" s="94">
        <v>1.2199999999999999E-2</v>
      </c>
      <c r="N19" s="94">
        <v>1.689999999989272E-2</v>
      </c>
      <c r="O19" s="87">
        <v>60071.47</v>
      </c>
      <c r="P19" s="89">
        <v>97.76</v>
      </c>
      <c r="Q19" s="80"/>
      <c r="R19" s="87">
        <v>58.725864627</v>
      </c>
      <c r="S19" s="88">
        <v>7.493871069151007E-5</v>
      </c>
      <c r="T19" s="88">
        <f t="shared" si="0"/>
        <v>4.6511886382917571E-4</v>
      </c>
      <c r="U19" s="88">
        <f>R19/'סכום נכסי הקרן'!$C$42</f>
        <v>1.6745616660380281E-5</v>
      </c>
      <c r="AO19" s="140"/>
    </row>
    <row r="20" spans="2:41" s="134" customFormat="1">
      <c r="B20" s="86" t="s">
        <v>306</v>
      </c>
      <c r="C20" s="80" t="s">
        <v>307</v>
      </c>
      <c r="D20" s="93" t="s">
        <v>131</v>
      </c>
      <c r="E20" s="93" t="s">
        <v>291</v>
      </c>
      <c r="F20" s="80" t="s">
        <v>299</v>
      </c>
      <c r="G20" s="93" t="s">
        <v>293</v>
      </c>
      <c r="H20" s="80" t="s">
        <v>294</v>
      </c>
      <c r="I20" s="80" t="s">
        <v>171</v>
      </c>
      <c r="J20" s="80"/>
      <c r="K20" s="87">
        <v>10.830000000001307</v>
      </c>
      <c r="L20" s="93" t="s">
        <v>173</v>
      </c>
      <c r="M20" s="94">
        <v>1.2199999999999999E-2</v>
      </c>
      <c r="N20" s="94">
        <v>1.0300000000006318E-2</v>
      </c>
      <c r="O20" s="87">
        <v>866979.03985900001</v>
      </c>
      <c r="P20" s="89">
        <v>102.26</v>
      </c>
      <c r="Q20" s="80"/>
      <c r="R20" s="87">
        <v>886.57276904799994</v>
      </c>
      <c r="S20" s="88">
        <v>1.2351413179134013E-3</v>
      </c>
      <c r="T20" s="88">
        <f t="shared" si="0"/>
        <v>7.0218075401805684E-3</v>
      </c>
      <c r="U20" s="88">
        <f>R20/'סכום נכסי הקרן'!$C$42</f>
        <v>2.5280526436359909E-4</v>
      </c>
    </row>
    <row r="21" spans="2:41" s="134" customFormat="1">
      <c r="B21" s="86" t="s">
        <v>308</v>
      </c>
      <c r="C21" s="80" t="s">
        <v>309</v>
      </c>
      <c r="D21" s="93" t="s">
        <v>131</v>
      </c>
      <c r="E21" s="93" t="s">
        <v>291</v>
      </c>
      <c r="F21" s="80" t="s">
        <v>299</v>
      </c>
      <c r="G21" s="93" t="s">
        <v>293</v>
      </c>
      <c r="H21" s="80" t="s">
        <v>294</v>
      </c>
      <c r="I21" s="80" t="s">
        <v>171</v>
      </c>
      <c r="J21" s="80"/>
      <c r="K21" s="87">
        <v>6.0000000000079393E-2</v>
      </c>
      <c r="L21" s="93" t="s">
        <v>173</v>
      </c>
      <c r="M21" s="94">
        <v>2.58E-2</v>
      </c>
      <c r="N21" s="94">
        <v>5.4700000000012843E-2</v>
      </c>
      <c r="O21" s="87">
        <v>1426893.657162</v>
      </c>
      <c r="P21" s="89">
        <v>105.92</v>
      </c>
      <c r="Q21" s="80"/>
      <c r="R21" s="87">
        <v>1511.3657736980001</v>
      </c>
      <c r="S21" s="88">
        <v>5.2390197535751536E-4</v>
      </c>
      <c r="T21" s="88">
        <f t="shared" si="0"/>
        <v>1.1970274698510261E-2</v>
      </c>
      <c r="U21" s="88">
        <f>R21/'סכום נכסי הקרן'!$C$42</f>
        <v>4.309643125855269E-4</v>
      </c>
    </row>
    <row r="22" spans="2:41" s="134" customFormat="1">
      <c r="B22" s="86" t="s">
        <v>310</v>
      </c>
      <c r="C22" s="80" t="s">
        <v>311</v>
      </c>
      <c r="D22" s="93" t="s">
        <v>131</v>
      </c>
      <c r="E22" s="93" t="s">
        <v>291</v>
      </c>
      <c r="F22" s="80" t="s">
        <v>299</v>
      </c>
      <c r="G22" s="93" t="s">
        <v>293</v>
      </c>
      <c r="H22" s="80" t="s">
        <v>294</v>
      </c>
      <c r="I22" s="80" t="s">
        <v>171</v>
      </c>
      <c r="J22" s="80"/>
      <c r="K22" s="87">
        <v>1.6900000000019144</v>
      </c>
      <c r="L22" s="93" t="s">
        <v>173</v>
      </c>
      <c r="M22" s="94">
        <v>4.0999999999999995E-3</v>
      </c>
      <c r="N22" s="94">
        <v>3.5000000000136762E-3</v>
      </c>
      <c r="O22" s="87">
        <v>291841.351364</v>
      </c>
      <c r="P22" s="89">
        <v>100.22</v>
      </c>
      <c r="Q22" s="80"/>
      <c r="R22" s="87">
        <v>292.48339607600002</v>
      </c>
      <c r="S22" s="88">
        <v>2.3672337983173612E-4</v>
      </c>
      <c r="T22" s="88">
        <f t="shared" si="0"/>
        <v>2.316518381395136E-3</v>
      </c>
      <c r="U22" s="88">
        <f>R22/'סכום נכסי הקרן'!$C$42</f>
        <v>8.3401323442806063E-5</v>
      </c>
    </row>
    <row r="23" spans="2:41" s="134" customFormat="1">
      <c r="B23" s="86" t="s">
        <v>312</v>
      </c>
      <c r="C23" s="80" t="s">
        <v>313</v>
      </c>
      <c r="D23" s="93" t="s">
        <v>131</v>
      </c>
      <c r="E23" s="93" t="s">
        <v>291</v>
      </c>
      <c r="F23" s="80" t="s">
        <v>299</v>
      </c>
      <c r="G23" s="93" t="s">
        <v>293</v>
      </c>
      <c r="H23" s="80" t="s">
        <v>294</v>
      </c>
      <c r="I23" s="80" t="s">
        <v>171</v>
      </c>
      <c r="J23" s="80"/>
      <c r="K23" s="87">
        <v>1.0800000000000587</v>
      </c>
      <c r="L23" s="93" t="s">
        <v>173</v>
      </c>
      <c r="M23" s="94">
        <v>6.4000000000000003E-3</v>
      </c>
      <c r="N23" s="94">
        <v>3.3000000000018102E-3</v>
      </c>
      <c r="O23" s="87">
        <v>2019052.6749839999</v>
      </c>
      <c r="P23" s="89">
        <v>101.21</v>
      </c>
      <c r="Q23" s="80"/>
      <c r="R23" s="87">
        <v>2043.483219211</v>
      </c>
      <c r="S23" s="88">
        <v>6.4094977293827646E-4</v>
      </c>
      <c r="T23" s="88">
        <f t="shared" si="0"/>
        <v>1.6184735622205192E-2</v>
      </c>
      <c r="U23" s="88">
        <f>R23/'סכום נכסי הקרן'!$C$42</f>
        <v>5.8269702554697564E-4</v>
      </c>
    </row>
    <row r="24" spans="2:41" s="134" customFormat="1">
      <c r="B24" s="86" t="s">
        <v>314</v>
      </c>
      <c r="C24" s="80" t="s">
        <v>315</v>
      </c>
      <c r="D24" s="93" t="s">
        <v>131</v>
      </c>
      <c r="E24" s="93" t="s">
        <v>291</v>
      </c>
      <c r="F24" s="80" t="s">
        <v>316</v>
      </c>
      <c r="G24" s="93" t="s">
        <v>293</v>
      </c>
      <c r="H24" s="80" t="s">
        <v>294</v>
      </c>
      <c r="I24" s="80" t="s">
        <v>171</v>
      </c>
      <c r="J24" s="80"/>
      <c r="K24" s="87">
        <v>3.3200000000002534</v>
      </c>
      <c r="L24" s="93" t="s">
        <v>173</v>
      </c>
      <c r="M24" s="94">
        <v>0.05</v>
      </c>
      <c r="N24" s="94">
        <v>5.4999999999992086E-3</v>
      </c>
      <c r="O24" s="87">
        <v>2588406.5312359999</v>
      </c>
      <c r="P24" s="89">
        <v>122.05</v>
      </c>
      <c r="Q24" s="80"/>
      <c r="R24" s="87">
        <v>3159.1500973350003</v>
      </c>
      <c r="S24" s="88">
        <v>8.2129736710065686E-4</v>
      </c>
      <c r="T24" s="88">
        <f t="shared" si="0"/>
        <v>2.5021007579388077E-2</v>
      </c>
      <c r="U24" s="88">
        <f>R24/'סכום נכסי הקרן'!$C$42</f>
        <v>9.0082822685683551E-4</v>
      </c>
    </row>
    <row r="25" spans="2:41" s="134" customFormat="1">
      <c r="B25" s="86" t="s">
        <v>317</v>
      </c>
      <c r="C25" s="80" t="s">
        <v>318</v>
      </c>
      <c r="D25" s="93" t="s">
        <v>131</v>
      </c>
      <c r="E25" s="93" t="s">
        <v>291</v>
      </c>
      <c r="F25" s="80" t="s">
        <v>316</v>
      </c>
      <c r="G25" s="93" t="s">
        <v>293</v>
      </c>
      <c r="H25" s="80" t="s">
        <v>294</v>
      </c>
      <c r="I25" s="80" t="s">
        <v>171</v>
      </c>
      <c r="J25" s="80"/>
      <c r="K25" s="87">
        <v>1.1999999999985729</v>
      </c>
      <c r="L25" s="93" t="s">
        <v>173</v>
      </c>
      <c r="M25" s="94">
        <v>1.6E-2</v>
      </c>
      <c r="N25" s="94">
        <v>3.0000000000142725E-3</v>
      </c>
      <c r="O25" s="87">
        <v>137361.92906299999</v>
      </c>
      <c r="P25" s="89">
        <v>102.02</v>
      </c>
      <c r="Q25" s="80"/>
      <c r="R25" s="87">
        <v>140.136641556</v>
      </c>
      <c r="S25" s="88">
        <v>6.5435061137482785E-5</v>
      </c>
      <c r="T25" s="88">
        <f t="shared" si="0"/>
        <v>1.109906102112896E-3</v>
      </c>
      <c r="U25" s="88">
        <f>R25/'סכום נכסי הקרן'!$C$42</f>
        <v>3.9959811481276653E-5</v>
      </c>
    </row>
    <row r="26" spans="2:41" s="134" customFormat="1">
      <c r="B26" s="86" t="s">
        <v>319</v>
      </c>
      <c r="C26" s="80" t="s">
        <v>320</v>
      </c>
      <c r="D26" s="93" t="s">
        <v>131</v>
      </c>
      <c r="E26" s="93" t="s">
        <v>291</v>
      </c>
      <c r="F26" s="80" t="s">
        <v>316</v>
      </c>
      <c r="G26" s="93" t="s">
        <v>293</v>
      </c>
      <c r="H26" s="80" t="s">
        <v>294</v>
      </c>
      <c r="I26" s="80" t="s">
        <v>171</v>
      </c>
      <c r="J26" s="80"/>
      <c r="K26" s="87">
        <v>2.2100000000004192</v>
      </c>
      <c r="L26" s="93" t="s">
        <v>173</v>
      </c>
      <c r="M26" s="94">
        <v>6.9999999999999993E-3</v>
      </c>
      <c r="N26" s="94">
        <v>3.4000000000017966E-3</v>
      </c>
      <c r="O26" s="87">
        <v>1293515.0085849999</v>
      </c>
      <c r="P26" s="89">
        <v>103.28</v>
      </c>
      <c r="Q26" s="80"/>
      <c r="R26" s="87">
        <v>1335.9423940640002</v>
      </c>
      <c r="S26" s="88">
        <v>3.6389854592076289E-4</v>
      </c>
      <c r="T26" s="88">
        <f t="shared" si="0"/>
        <v>1.0580891612493903E-2</v>
      </c>
      <c r="U26" s="88">
        <f>R26/'סכום נכסי הקרן'!$C$42</f>
        <v>3.8094252597961734E-4</v>
      </c>
    </row>
    <row r="27" spans="2:41" s="134" customFormat="1">
      <c r="B27" s="86" t="s">
        <v>321</v>
      </c>
      <c r="C27" s="80" t="s">
        <v>322</v>
      </c>
      <c r="D27" s="93" t="s">
        <v>131</v>
      </c>
      <c r="E27" s="93" t="s">
        <v>291</v>
      </c>
      <c r="F27" s="80" t="s">
        <v>316</v>
      </c>
      <c r="G27" s="93" t="s">
        <v>293</v>
      </c>
      <c r="H27" s="80" t="s">
        <v>294</v>
      </c>
      <c r="I27" s="80" t="s">
        <v>171</v>
      </c>
      <c r="J27" s="80"/>
      <c r="K27" s="87">
        <v>4.7100000000016626</v>
      </c>
      <c r="L27" s="93" t="s">
        <v>173</v>
      </c>
      <c r="M27" s="94">
        <v>6.0000000000000001E-3</v>
      </c>
      <c r="N27" s="94">
        <v>8.6000000000047497E-3</v>
      </c>
      <c r="O27" s="87">
        <v>209949.78765000001</v>
      </c>
      <c r="P27" s="89">
        <v>100.27</v>
      </c>
      <c r="Q27" s="80"/>
      <c r="R27" s="87">
        <v>210.51665081499999</v>
      </c>
      <c r="S27" s="88">
        <v>9.4395728538382176E-5</v>
      </c>
      <c r="T27" s="88">
        <f t="shared" si="0"/>
        <v>1.6673277790988583E-3</v>
      </c>
      <c r="U27" s="88">
        <f>R27/'סכום נכסי הקרן'!$C$42</f>
        <v>6.0028594854512363E-5</v>
      </c>
    </row>
    <row r="28" spans="2:41" s="134" customFormat="1">
      <c r="B28" s="86" t="s">
        <v>323</v>
      </c>
      <c r="C28" s="80" t="s">
        <v>324</v>
      </c>
      <c r="D28" s="93" t="s">
        <v>131</v>
      </c>
      <c r="E28" s="93" t="s">
        <v>291</v>
      </c>
      <c r="F28" s="80" t="s">
        <v>316</v>
      </c>
      <c r="G28" s="93" t="s">
        <v>293</v>
      </c>
      <c r="H28" s="80" t="s">
        <v>294</v>
      </c>
      <c r="I28" s="80" t="s">
        <v>171</v>
      </c>
      <c r="J28" s="80"/>
      <c r="K28" s="87">
        <v>6.1000000000012911</v>
      </c>
      <c r="L28" s="93" t="s">
        <v>173</v>
      </c>
      <c r="M28" s="94">
        <v>1.7500000000000002E-2</v>
      </c>
      <c r="N28" s="94">
        <v>1.2000000000001614E-2</v>
      </c>
      <c r="O28" s="87">
        <v>1201429.3999999999</v>
      </c>
      <c r="P28" s="89">
        <v>103.17</v>
      </c>
      <c r="Q28" s="80"/>
      <c r="R28" s="87">
        <v>1239.514791154</v>
      </c>
      <c r="S28" s="88">
        <v>6.0019043365620124E-4</v>
      </c>
      <c r="T28" s="88">
        <f t="shared" si="0"/>
        <v>9.8171685512475695E-3</v>
      </c>
      <c r="U28" s="88">
        <f>R28/'סכום נכסי הקרן'!$C$42</f>
        <v>3.5344629950315209E-4</v>
      </c>
    </row>
    <row r="29" spans="2:41" s="134" customFormat="1">
      <c r="B29" s="86" t="s">
        <v>325</v>
      </c>
      <c r="C29" s="80" t="s">
        <v>326</v>
      </c>
      <c r="D29" s="93" t="s">
        <v>131</v>
      </c>
      <c r="E29" s="93" t="s">
        <v>291</v>
      </c>
      <c r="F29" s="80" t="s">
        <v>327</v>
      </c>
      <c r="G29" s="93" t="s">
        <v>293</v>
      </c>
      <c r="H29" s="80" t="s">
        <v>328</v>
      </c>
      <c r="I29" s="80" t="s">
        <v>171</v>
      </c>
      <c r="J29" s="80"/>
      <c r="K29" s="87">
        <v>1.2400000000003681</v>
      </c>
      <c r="L29" s="93" t="s">
        <v>173</v>
      </c>
      <c r="M29" s="94">
        <v>8.0000000000000002E-3</v>
      </c>
      <c r="N29" s="94">
        <v>5.3000000000062086E-3</v>
      </c>
      <c r="O29" s="87">
        <v>845421.44486199995</v>
      </c>
      <c r="P29" s="89">
        <v>102.87</v>
      </c>
      <c r="Q29" s="80"/>
      <c r="R29" s="87">
        <v>869.68502398199996</v>
      </c>
      <c r="S29" s="88">
        <v>1.3116663742545069E-3</v>
      </c>
      <c r="T29" s="88">
        <f t="shared" si="0"/>
        <v>6.8880537189703597E-3</v>
      </c>
      <c r="U29" s="88">
        <f>R29/'סכום נכסי הקרן'!$C$42</f>
        <v>2.4798974215835523E-4</v>
      </c>
    </row>
    <row r="30" spans="2:41" s="134" customFormat="1">
      <c r="B30" s="86" t="s">
        <v>329</v>
      </c>
      <c r="C30" s="80" t="s">
        <v>330</v>
      </c>
      <c r="D30" s="93" t="s">
        <v>131</v>
      </c>
      <c r="E30" s="93" t="s">
        <v>291</v>
      </c>
      <c r="F30" s="80" t="s">
        <v>292</v>
      </c>
      <c r="G30" s="93" t="s">
        <v>293</v>
      </c>
      <c r="H30" s="80" t="s">
        <v>328</v>
      </c>
      <c r="I30" s="80" t="s">
        <v>171</v>
      </c>
      <c r="J30" s="80"/>
      <c r="K30" s="87">
        <v>1.8299999999987471</v>
      </c>
      <c r="L30" s="93" t="s">
        <v>173</v>
      </c>
      <c r="M30" s="94">
        <v>3.4000000000000002E-2</v>
      </c>
      <c r="N30" s="94">
        <v>2.9999999999956047E-3</v>
      </c>
      <c r="O30" s="87">
        <v>827140.77288199996</v>
      </c>
      <c r="P30" s="89">
        <v>110.02</v>
      </c>
      <c r="Q30" s="80"/>
      <c r="R30" s="87">
        <v>910.020284758</v>
      </c>
      <c r="S30" s="88">
        <v>4.4214512019649925E-4</v>
      </c>
      <c r="T30" s="88">
        <f t="shared" si="0"/>
        <v>7.2075158636922135E-3</v>
      </c>
      <c r="U30" s="88">
        <f>R30/'סכום נכסי הקרן'!$C$42</f>
        <v>2.5949129805951477E-4</v>
      </c>
    </row>
    <row r="31" spans="2:41" s="134" customFormat="1">
      <c r="B31" s="86" t="s">
        <v>331</v>
      </c>
      <c r="C31" s="80" t="s">
        <v>332</v>
      </c>
      <c r="D31" s="93" t="s">
        <v>131</v>
      </c>
      <c r="E31" s="93" t="s">
        <v>291</v>
      </c>
      <c r="F31" s="80" t="s">
        <v>299</v>
      </c>
      <c r="G31" s="93" t="s">
        <v>293</v>
      </c>
      <c r="H31" s="80" t="s">
        <v>328</v>
      </c>
      <c r="I31" s="80" t="s">
        <v>171</v>
      </c>
      <c r="J31" s="80"/>
      <c r="K31" s="87">
        <v>0.72000000000005948</v>
      </c>
      <c r="L31" s="93" t="s">
        <v>173</v>
      </c>
      <c r="M31" s="94">
        <v>0.03</v>
      </c>
      <c r="N31" s="94">
        <v>2.9999999999940632E-4</v>
      </c>
      <c r="O31" s="87">
        <v>611961.71475000004</v>
      </c>
      <c r="P31" s="89">
        <v>110.09</v>
      </c>
      <c r="Q31" s="80"/>
      <c r="R31" s="87">
        <v>673.70866196799989</v>
      </c>
      <c r="S31" s="88">
        <v>1.2749202390625002E-3</v>
      </c>
      <c r="T31" s="88">
        <f t="shared" si="0"/>
        <v>5.3358875070927663E-3</v>
      </c>
      <c r="U31" s="88">
        <f>R31/'סכום נכסי הקרן'!$C$42</f>
        <v>1.9210729489893197E-4</v>
      </c>
    </row>
    <row r="32" spans="2:41" s="134" customFormat="1">
      <c r="B32" s="86" t="s">
        <v>333</v>
      </c>
      <c r="C32" s="80" t="s">
        <v>334</v>
      </c>
      <c r="D32" s="93" t="s">
        <v>131</v>
      </c>
      <c r="E32" s="93" t="s">
        <v>291</v>
      </c>
      <c r="F32" s="80" t="s">
        <v>335</v>
      </c>
      <c r="G32" s="93" t="s">
        <v>336</v>
      </c>
      <c r="H32" s="80" t="s">
        <v>328</v>
      </c>
      <c r="I32" s="80" t="s">
        <v>171</v>
      </c>
      <c r="J32" s="80"/>
      <c r="K32" s="87">
        <v>6.4500000000005286</v>
      </c>
      <c r="L32" s="93" t="s">
        <v>173</v>
      </c>
      <c r="M32" s="94">
        <v>8.3000000000000001E-3</v>
      </c>
      <c r="N32" s="94">
        <v>1.2500000000000001E-2</v>
      </c>
      <c r="O32" s="87">
        <v>1537693.886494</v>
      </c>
      <c r="P32" s="89">
        <v>98.51</v>
      </c>
      <c r="Q32" s="80"/>
      <c r="R32" s="87">
        <v>1514.7822550159999</v>
      </c>
      <c r="S32" s="88">
        <v>1.0040954658441631E-3</v>
      </c>
      <c r="T32" s="88">
        <f t="shared" si="0"/>
        <v>1.1997333813246414E-2</v>
      </c>
      <c r="U32" s="88">
        <f>R32/'סכום נכסי הקרן'!$C$42</f>
        <v>4.3193851853110053E-4</v>
      </c>
    </row>
    <row r="33" spans="2:21" s="134" customFormat="1">
      <c r="B33" s="86" t="s">
        <v>337</v>
      </c>
      <c r="C33" s="80" t="s">
        <v>338</v>
      </c>
      <c r="D33" s="93" t="s">
        <v>131</v>
      </c>
      <c r="E33" s="93" t="s">
        <v>291</v>
      </c>
      <c r="F33" s="80" t="s">
        <v>335</v>
      </c>
      <c r="G33" s="93" t="s">
        <v>336</v>
      </c>
      <c r="H33" s="80" t="s">
        <v>328</v>
      </c>
      <c r="I33" s="80" t="s">
        <v>171</v>
      </c>
      <c r="J33" s="80"/>
      <c r="K33" s="87">
        <v>10.06999999999015</v>
      </c>
      <c r="L33" s="93" t="s">
        <v>173</v>
      </c>
      <c r="M33" s="94">
        <v>1.6500000000000001E-2</v>
      </c>
      <c r="N33" s="94">
        <v>2.0199999999997328E-2</v>
      </c>
      <c r="O33" s="87">
        <v>229825.793362</v>
      </c>
      <c r="P33" s="89">
        <v>97.61</v>
      </c>
      <c r="Q33" s="80"/>
      <c r="R33" s="87">
        <v>224.33295580299998</v>
      </c>
      <c r="S33" s="88">
        <v>5.434968450025422E-4</v>
      </c>
      <c r="T33" s="88">
        <f t="shared" si="0"/>
        <v>1.7767552710421847E-3</v>
      </c>
      <c r="U33" s="88">
        <f>R33/'סכום נכסי הקרן'!$C$42</f>
        <v>6.3968299249866228E-5</v>
      </c>
    </row>
    <row r="34" spans="2:21" s="134" customFormat="1">
      <c r="B34" s="86" t="s">
        <v>339</v>
      </c>
      <c r="C34" s="80" t="s">
        <v>340</v>
      </c>
      <c r="D34" s="93" t="s">
        <v>131</v>
      </c>
      <c r="E34" s="93" t="s">
        <v>291</v>
      </c>
      <c r="F34" s="80" t="s">
        <v>341</v>
      </c>
      <c r="G34" s="93" t="s">
        <v>342</v>
      </c>
      <c r="H34" s="80" t="s">
        <v>328</v>
      </c>
      <c r="I34" s="80" t="s">
        <v>343</v>
      </c>
      <c r="J34" s="80"/>
      <c r="K34" s="87">
        <v>3.2000000000013329</v>
      </c>
      <c r="L34" s="93" t="s">
        <v>173</v>
      </c>
      <c r="M34" s="94">
        <v>6.5000000000000006E-3</v>
      </c>
      <c r="N34" s="94">
        <v>6.4000000000000003E-3</v>
      </c>
      <c r="O34" s="87">
        <v>746669.99663399998</v>
      </c>
      <c r="P34" s="89">
        <v>100.47</v>
      </c>
      <c r="Q34" s="80"/>
      <c r="R34" s="87">
        <v>750.179367275</v>
      </c>
      <c r="S34" s="88">
        <v>7.0657500912494969E-4</v>
      </c>
      <c r="T34" s="88">
        <f t="shared" si="0"/>
        <v>5.9415485355768793E-3</v>
      </c>
      <c r="U34" s="88">
        <f>R34/'סכום נכסי הקרן'!$C$42</f>
        <v>2.1391283365010061E-4</v>
      </c>
    </row>
    <row r="35" spans="2:21" s="134" customFormat="1">
      <c r="B35" s="86" t="s">
        <v>344</v>
      </c>
      <c r="C35" s="80" t="s">
        <v>345</v>
      </c>
      <c r="D35" s="93" t="s">
        <v>131</v>
      </c>
      <c r="E35" s="93" t="s">
        <v>291</v>
      </c>
      <c r="F35" s="80" t="s">
        <v>341</v>
      </c>
      <c r="G35" s="93" t="s">
        <v>342</v>
      </c>
      <c r="H35" s="80" t="s">
        <v>328</v>
      </c>
      <c r="I35" s="80" t="s">
        <v>343</v>
      </c>
      <c r="J35" s="80"/>
      <c r="K35" s="87">
        <v>4.3399999999998258</v>
      </c>
      <c r="L35" s="93" t="s">
        <v>173</v>
      </c>
      <c r="M35" s="94">
        <v>1.6399999999999998E-2</v>
      </c>
      <c r="N35" s="94">
        <v>1.0499999999999999E-2</v>
      </c>
      <c r="O35" s="87">
        <v>1107896.5863379999</v>
      </c>
      <c r="P35" s="89">
        <v>102.85</v>
      </c>
      <c r="Q35" s="87">
        <v>9.110484168000001</v>
      </c>
      <c r="R35" s="87">
        <v>1148.58212168</v>
      </c>
      <c r="S35" s="88">
        <v>1.0395619191860333E-3</v>
      </c>
      <c r="T35" s="88">
        <f t="shared" si="0"/>
        <v>9.0969663000021218E-3</v>
      </c>
      <c r="U35" s="88">
        <f>R35/'סכום נכסי הקרן'!$C$42</f>
        <v>3.2751694734140332E-4</v>
      </c>
    </row>
    <row r="36" spans="2:21" s="134" customFormat="1">
      <c r="B36" s="86" t="s">
        <v>346</v>
      </c>
      <c r="C36" s="80" t="s">
        <v>347</v>
      </c>
      <c r="D36" s="93" t="s">
        <v>131</v>
      </c>
      <c r="E36" s="93" t="s">
        <v>291</v>
      </c>
      <c r="F36" s="80" t="s">
        <v>341</v>
      </c>
      <c r="G36" s="93" t="s">
        <v>342</v>
      </c>
      <c r="H36" s="80" t="s">
        <v>328</v>
      </c>
      <c r="I36" s="80" t="s">
        <v>171</v>
      </c>
      <c r="J36" s="80"/>
      <c r="K36" s="87">
        <v>5.7000000000005633</v>
      </c>
      <c r="L36" s="93" t="s">
        <v>173</v>
      </c>
      <c r="M36" s="94">
        <v>1.34E-2</v>
      </c>
      <c r="N36" s="94">
        <v>1.5900000000001899E-2</v>
      </c>
      <c r="O36" s="87">
        <v>3700965.1772393552</v>
      </c>
      <c r="P36" s="89">
        <v>100.2</v>
      </c>
      <c r="Q36" s="80">
        <v>189.77984251794561</v>
      </c>
      <c r="R36" s="87">
        <v>3895.8898369140002</v>
      </c>
      <c r="S36" s="88">
        <v>9.2363907749190902E-4</v>
      </c>
      <c r="T36" s="88">
        <f t="shared" si="0"/>
        <v>3.0856111971418423E-2</v>
      </c>
      <c r="U36" s="88">
        <f>R36/'סכום נכסי הקרן'!$C$42</f>
        <v>1.1109087652332113E-3</v>
      </c>
    </row>
    <row r="37" spans="2:21" s="134" customFormat="1">
      <c r="B37" s="86" t="s">
        <v>348</v>
      </c>
      <c r="C37" s="80" t="s">
        <v>349</v>
      </c>
      <c r="D37" s="93" t="s">
        <v>131</v>
      </c>
      <c r="E37" s="93" t="s">
        <v>291</v>
      </c>
      <c r="F37" s="80" t="s">
        <v>316</v>
      </c>
      <c r="G37" s="93" t="s">
        <v>293</v>
      </c>
      <c r="H37" s="80" t="s">
        <v>328</v>
      </c>
      <c r="I37" s="80" t="s">
        <v>171</v>
      </c>
      <c r="J37" s="80"/>
      <c r="K37" s="87">
        <v>3.2000000000043731</v>
      </c>
      <c r="L37" s="93" t="s">
        <v>173</v>
      </c>
      <c r="M37" s="94">
        <v>4.2000000000000003E-2</v>
      </c>
      <c r="N37" s="94">
        <v>5.7000000000168669E-3</v>
      </c>
      <c r="O37" s="87">
        <v>272916.978833</v>
      </c>
      <c r="P37" s="89">
        <v>117.31</v>
      </c>
      <c r="Q37" s="80"/>
      <c r="R37" s="87">
        <v>320.15889547799998</v>
      </c>
      <c r="S37" s="88">
        <v>2.7353681325182862E-4</v>
      </c>
      <c r="T37" s="88">
        <f t="shared" si="0"/>
        <v>2.5357130568507101E-3</v>
      </c>
      <c r="U37" s="88">
        <f>R37/'סכום נכסי הקרן'!$C$42</f>
        <v>9.1292962106860753E-5</v>
      </c>
    </row>
    <row r="38" spans="2:21" s="134" customFormat="1">
      <c r="B38" s="86" t="s">
        <v>350</v>
      </c>
      <c r="C38" s="80" t="s">
        <v>351</v>
      </c>
      <c r="D38" s="93" t="s">
        <v>131</v>
      </c>
      <c r="E38" s="93" t="s">
        <v>291</v>
      </c>
      <c r="F38" s="80" t="s">
        <v>316</v>
      </c>
      <c r="G38" s="93" t="s">
        <v>293</v>
      </c>
      <c r="H38" s="80" t="s">
        <v>328</v>
      </c>
      <c r="I38" s="80" t="s">
        <v>171</v>
      </c>
      <c r="J38" s="80"/>
      <c r="K38" s="87">
        <v>1.2100000000001199</v>
      </c>
      <c r="L38" s="93" t="s">
        <v>173</v>
      </c>
      <c r="M38" s="94">
        <v>4.0999999999999995E-2</v>
      </c>
      <c r="N38" s="94">
        <v>7.4000000000007992E-3</v>
      </c>
      <c r="O38" s="87">
        <v>1918478.0275760002</v>
      </c>
      <c r="P38" s="89">
        <v>130.5</v>
      </c>
      <c r="Q38" s="80"/>
      <c r="R38" s="87">
        <v>2503.6137913699999</v>
      </c>
      <c r="S38" s="88">
        <v>8.2079748269460147E-4</v>
      </c>
      <c r="T38" s="88">
        <f t="shared" si="0"/>
        <v>1.982904823122323E-2</v>
      </c>
      <c r="U38" s="88">
        <f>R38/'סכום נכסי הקרן'!$C$42</f>
        <v>7.1390275957977016E-4</v>
      </c>
    </row>
    <row r="39" spans="2:21" s="134" customFormat="1">
      <c r="B39" s="86" t="s">
        <v>352</v>
      </c>
      <c r="C39" s="80" t="s">
        <v>353</v>
      </c>
      <c r="D39" s="93" t="s">
        <v>131</v>
      </c>
      <c r="E39" s="93" t="s">
        <v>291</v>
      </c>
      <c r="F39" s="80" t="s">
        <v>316</v>
      </c>
      <c r="G39" s="93" t="s">
        <v>293</v>
      </c>
      <c r="H39" s="80" t="s">
        <v>328</v>
      </c>
      <c r="I39" s="80" t="s">
        <v>171</v>
      </c>
      <c r="J39" s="80"/>
      <c r="K39" s="87">
        <v>2.3599999999995136</v>
      </c>
      <c r="L39" s="93" t="s">
        <v>173</v>
      </c>
      <c r="M39" s="94">
        <v>0.04</v>
      </c>
      <c r="N39" s="94">
        <v>3.5000000000020267E-3</v>
      </c>
      <c r="O39" s="87">
        <v>1488845.5613279999</v>
      </c>
      <c r="P39" s="89">
        <v>115.98</v>
      </c>
      <c r="Q39" s="80"/>
      <c r="R39" s="87">
        <v>1726.7629858190001</v>
      </c>
      <c r="S39" s="88">
        <v>5.1257048965302359E-4</v>
      </c>
      <c r="T39" s="88">
        <f t="shared" si="0"/>
        <v>1.3676257355556233E-2</v>
      </c>
      <c r="U39" s="88">
        <f>R39/'סכום נכסי הקרן'!$C$42</f>
        <v>4.9238459420764772E-4</v>
      </c>
    </row>
    <row r="40" spans="2:21" s="134" customFormat="1">
      <c r="B40" s="86" t="s">
        <v>354</v>
      </c>
      <c r="C40" s="80" t="s">
        <v>355</v>
      </c>
      <c r="D40" s="93" t="s">
        <v>131</v>
      </c>
      <c r="E40" s="93" t="s">
        <v>291</v>
      </c>
      <c r="F40" s="80" t="s">
        <v>356</v>
      </c>
      <c r="G40" s="93" t="s">
        <v>342</v>
      </c>
      <c r="H40" s="80" t="s">
        <v>357</v>
      </c>
      <c r="I40" s="80" t="s">
        <v>343</v>
      </c>
      <c r="J40" s="80"/>
      <c r="K40" s="87">
        <v>1.0699999999993823</v>
      </c>
      <c r="L40" s="93" t="s">
        <v>173</v>
      </c>
      <c r="M40" s="94">
        <v>1.6399999999999998E-2</v>
      </c>
      <c r="N40" s="94">
        <v>7.2999999999907349E-3</v>
      </c>
      <c r="O40" s="87">
        <v>254876.65397900005</v>
      </c>
      <c r="P40" s="89">
        <v>101.63</v>
      </c>
      <c r="Q40" s="80"/>
      <c r="R40" s="87">
        <v>259.03114478799995</v>
      </c>
      <c r="S40" s="88">
        <v>4.8958623363440541E-4</v>
      </c>
      <c r="T40" s="88">
        <f t="shared" si="0"/>
        <v>2.0515708457491629E-3</v>
      </c>
      <c r="U40" s="88">
        <f>R40/'סכום נכסי הקרן'!$C$42</f>
        <v>7.3862450238408627E-5</v>
      </c>
    </row>
    <row r="41" spans="2:21" s="134" customFormat="1">
      <c r="B41" s="86" t="s">
        <v>358</v>
      </c>
      <c r="C41" s="80" t="s">
        <v>359</v>
      </c>
      <c r="D41" s="93" t="s">
        <v>131</v>
      </c>
      <c r="E41" s="93" t="s">
        <v>291</v>
      </c>
      <c r="F41" s="80" t="s">
        <v>356</v>
      </c>
      <c r="G41" s="93" t="s">
        <v>342</v>
      </c>
      <c r="H41" s="80" t="s">
        <v>357</v>
      </c>
      <c r="I41" s="80" t="s">
        <v>343</v>
      </c>
      <c r="J41" s="80"/>
      <c r="K41" s="87">
        <v>5.1599999999999397</v>
      </c>
      <c r="L41" s="93" t="s">
        <v>173</v>
      </c>
      <c r="M41" s="94">
        <v>2.3399999999999997E-2</v>
      </c>
      <c r="N41" s="94">
        <v>1.6200000000000804E-2</v>
      </c>
      <c r="O41" s="87">
        <v>1875118.1168259999</v>
      </c>
      <c r="P41" s="89">
        <v>105.82</v>
      </c>
      <c r="Q41" s="80"/>
      <c r="R41" s="87">
        <v>1984.2501679320003</v>
      </c>
      <c r="S41" s="88">
        <v>7.6362026864891898E-4</v>
      </c>
      <c r="T41" s="88">
        <f t="shared" si="0"/>
        <v>1.5715599753589014E-2</v>
      </c>
      <c r="U41" s="88">
        <f>R41/'סכום נכסי הקרן'!$C$42</f>
        <v>5.6580678516238809E-4</v>
      </c>
    </row>
    <row r="42" spans="2:21" s="134" customFormat="1">
      <c r="B42" s="86" t="s">
        <v>360</v>
      </c>
      <c r="C42" s="80" t="s">
        <v>361</v>
      </c>
      <c r="D42" s="93" t="s">
        <v>131</v>
      </c>
      <c r="E42" s="93" t="s">
        <v>291</v>
      </c>
      <c r="F42" s="80" t="s">
        <v>356</v>
      </c>
      <c r="G42" s="93" t="s">
        <v>342</v>
      </c>
      <c r="H42" s="80" t="s">
        <v>357</v>
      </c>
      <c r="I42" s="80" t="s">
        <v>343</v>
      </c>
      <c r="J42" s="80"/>
      <c r="K42" s="87">
        <v>2.0499999999990912</v>
      </c>
      <c r="L42" s="93" t="s">
        <v>173</v>
      </c>
      <c r="M42" s="94">
        <v>0.03</v>
      </c>
      <c r="N42" s="94">
        <v>7.6999999999914749E-3</v>
      </c>
      <c r="O42" s="87">
        <v>666194.86165799992</v>
      </c>
      <c r="P42" s="89">
        <v>107.4</v>
      </c>
      <c r="Q42" s="80"/>
      <c r="R42" s="87">
        <v>715.49325479300001</v>
      </c>
      <c r="S42" s="88">
        <v>1.2306444575771259E-3</v>
      </c>
      <c r="T42" s="88">
        <f t="shared" si="0"/>
        <v>5.6668286088333679E-3</v>
      </c>
      <c r="U42" s="88">
        <f>R42/'סכום נכסי הקרן'!$C$42</f>
        <v>2.04022126263302E-4</v>
      </c>
    </row>
    <row r="43" spans="2:21" s="134" customFormat="1">
      <c r="B43" s="86" t="s">
        <v>362</v>
      </c>
      <c r="C43" s="80" t="s">
        <v>363</v>
      </c>
      <c r="D43" s="93" t="s">
        <v>131</v>
      </c>
      <c r="E43" s="93" t="s">
        <v>291</v>
      </c>
      <c r="F43" s="80" t="s">
        <v>364</v>
      </c>
      <c r="G43" s="93" t="s">
        <v>342</v>
      </c>
      <c r="H43" s="80" t="s">
        <v>357</v>
      </c>
      <c r="I43" s="80" t="s">
        <v>171</v>
      </c>
      <c r="J43" s="80"/>
      <c r="K43" s="87">
        <v>0.5099999999927598</v>
      </c>
      <c r="L43" s="93" t="s">
        <v>173</v>
      </c>
      <c r="M43" s="94">
        <v>4.9500000000000002E-2</v>
      </c>
      <c r="N43" s="94">
        <v>2.2999999998253831E-3</v>
      </c>
      <c r="O43" s="87">
        <v>18773.511626</v>
      </c>
      <c r="P43" s="89">
        <v>125.07</v>
      </c>
      <c r="Q43" s="80"/>
      <c r="R43" s="87">
        <v>23.480032067</v>
      </c>
      <c r="S43" s="88">
        <v>1.4554873296663773E-4</v>
      </c>
      <c r="T43" s="88">
        <f t="shared" si="0"/>
        <v>1.8596585860490802E-4</v>
      </c>
      <c r="U43" s="88">
        <f>R43/'סכום נכסי הקרן'!$C$42</f>
        <v>6.6953056998780256E-6</v>
      </c>
    </row>
    <row r="44" spans="2:21" s="134" customFormat="1">
      <c r="B44" s="86" t="s">
        <v>365</v>
      </c>
      <c r="C44" s="80" t="s">
        <v>366</v>
      </c>
      <c r="D44" s="93" t="s">
        <v>131</v>
      </c>
      <c r="E44" s="93" t="s">
        <v>291</v>
      </c>
      <c r="F44" s="80" t="s">
        <v>364</v>
      </c>
      <c r="G44" s="93" t="s">
        <v>342</v>
      </c>
      <c r="H44" s="80" t="s">
        <v>357</v>
      </c>
      <c r="I44" s="80" t="s">
        <v>171</v>
      </c>
      <c r="J44" s="80"/>
      <c r="K44" s="87">
        <v>2.2099999999998299</v>
      </c>
      <c r="L44" s="93" t="s">
        <v>173</v>
      </c>
      <c r="M44" s="94">
        <v>4.8000000000000001E-2</v>
      </c>
      <c r="N44" s="94">
        <v>6.899999999998698E-3</v>
      </c>
      <c r="O44" s="87">
        <v>1746505.4730769999</v>
      </c>
      <c r="P44" s="89">
        <v>114.3</v>
      </c>
      <c r="Q44" s="80"/>
      <c r="R44" s="87">
        <v>1996.2558959540002</v>
      </c>
      <c r="S44" s="88">
        <v>1.2846240385224184E-3</v>
      </c>
      <c r="T44" s="88">
        <f t="shared" si="0"/>
        <v>1.5810687167158867E-2</v>
      </c>
      <c r="U44" s="88">
        <f>R44/'סכום נכסי הקרן'!$C$42</f>
        <v>5.6923020549791024E-4</v>
      </c>
    </row>
    <row r="45" spans="2:21" s="134" customFormat="1">
      <c r="B45" s="86" t="s">
        <v>367</v>
      </c>
      <c r="C45" s="80" t="s">
        <v>368</v>
      </c>
      <c r="D45" s="93" t="s">
        <v>131</v>
      </c>
      <c r="E45" s="93" t="s">
        <v>291</v>
      </c>
      <c r="F45" s="80" t="s">
        <v>364</v>
      </c>
      <c r="G45" s="93" t="s">
        <v>342</v>
      </c>
      <c r="H45" s="80" t="s">
        <v>357</v>
      </c>
      <c r="I45" s="80" t="s">
        <v>171</v>
      </c>
      <c r="J45" s="80"/>
      <c r="K45" s="87">
        <v>6.159999999998397</v>
      </c>
      <c r="L45" s="93" t="s">
        <v>173</v>
      </c>
      <c r="M45" s="94">
        <v>3.2000000000000001E-2</v>
      </c>
      <c r="N45" s="94">
        <v>1.7499999999995644E-2</v>
      </c>
      <c r="O45" s="87">
        <v>1554247.535837</v>
      </c>
      <c r="P45" s="89">
        <v>110.84</v>
      </c>
      <c r="Q45" s="80"/>
      <c r="R45" s="87">
        <v>1722.7280201610001</v>
      </c>
      <c r="S45" s="88">
        <v>9.4218747625932336E-4</v>
      </c>
      <c r="T45" s="88">
        <f t="shared" si="0"/>
        <v>1.3644299739361753E-2</v>
      </c>
      <c r="U45" s="88">
        <f>R45/'סכום נכסי הקרן'!$C$42</f>
        <v>4.9123402812274069E-4</v>
      </c>
    </row>
    <row r="46" spans="2:21" s="134" customFormat="1">
      <c r="B46" s="86" t="s">
        <v>369</v>
      </c>
      <c r="C46" s="80" t="s">
        <v>370</v>
      </c>
      <c r="D46" s="93" t="s">
        <v>131</v>
      </c>
      <c r="E46" s="93" t="s">
        <v>291</v>
      </c>
      <c r="F46" s="80" t="s">
        <v>364</v>
      </c>
      <c r="G46" s="93" t="s">
        <v>342</v>
      </c>
      <c r="H46" s="80" t="s">
        <v>357</v>
      </c>
      <c r="I46" s="80" t="s">
        <v>171</v>
      </c>
      <c r="J46" s="80"/>
      <c r="K46" s="87">
        <v>1.48</v>
      </c>
      <c r="L46" s="93" t="s">
        <v>173</v>
      </c>
      <c r="M46" s="94">
        <v>4.9000000000000002E-2</v>
      </c>
      <c r="N46" s="94">
        <v>6.6999999999892909E-3</v>
      </c>
      <c r="O46" s="87">
        <v>202167.34265999999</v>
      </c>
      <c r="P46" s="89">
        <v>115.47</v>
      </c>
      <c r="Q46" s="80"/>
      <c r="R46" s="87">
        <v>233.44263097500001</v>
      </c>
      <c r="S46" s="88">
        <v>1.0205125396628065E-3</v>
      </c>
      <c r="T46" s="88">
        <f t="shared" si="0"/>
        <v>1.8489054521040648E-3</v>
      </c>
      <c r="U46" s="88">
        <f>R46/'סכום נכסי הקרן'!$C$42</f>
        <v>6.6565913253505111E-5</v>
      </c>
    </row>
    <row r="47" spans="2:21" s="134" customFormat="1">
      <c r="B47" s="86" t="s">
        <v>371</v>
      </c>
      <c r="C47" s="80" t="s">
        <v>372</v>
      </c>
      <c r="D47" s="93" t="s">
        <v>131</v>
      </c>
      <c r="E47" s="93" t="s">
        <v>291</v>
      </c>
      <c r="F47" s="80" t="s">
        <v>373</v>
      </c>
      <c r="G47" s="93" t="s">
        <v>374</v>
      </c>
      <c r="H47" s="80" t="s">
        <v>357</v>
      </c>
      <c r="I47" s="80" t="s">
        <v>171</v>
      </c>
      <c r="J47" s="80"/>
      <c r="K47" s="87">
        <v>2.3499999999996626</v>
      </c>
      <c r="L47" s="93" t="s">
        <v>173</v>
      </c>
      <c r="M47" s="94">
        <v>3.7000000000000005E-2</v>
      </c>
      <c r="N47" s="94">
        <v>6.2999999999956138E-3</v>
      </c>
      <c r="O47" s="87">
        <v>1058737.668728</v>
      </c>
      <c r="P47" s="89">
        <v>111.93</v>
      </c>
      <c r="Q47" s="80"/>
      <c r="R47" s="87">
        <v>1185.0450867039999</v>
      </c>
      <c r="S47" s="88">
        <v>4.4114339969618323E-4</v>
      </c>
      <c r="T47" s="88">
        <f t="shared" si="0"/>
        <v>9.3857592019291614E-3</v>
      </c>
      <c r="U47" s="88">
        <f>R47/'סכום נכסי הקרן'!$C$42</f>
        <v>3.3791432230507524E-4</v>
      </c>
    </row>
    <row r="48" spans="2:21" s="134" customFormat="1">
      <c r="B48" s="86" t="s">
        <v>375</v>
      </c>
      <c r="C48" s="80" t="s">
        <v>376</v>
      </c>
      <c r="D48" s="93" t="s">
        <v>131</v>
      </c>
      <c r="E48" s="93" t="s">
        <v>291</v>
      </c>
      <c r="F48" s="80" t="s">
        <v>373</v>
      </c>
      <c r="G48" s="93" t="s">
        <v>374</v>
      </c>
      <c r="H48" s="80" t="s">
        <v>357</v>
      </c>
      <c r="I48" s="80" t="s">
        <v>171</v>
      </c>
      <c r="J48" s="80"/>
      <c r="K48" s="87">
        <v>5.400000000002902</v>
      </c>
      <c r="L48" s="93" t="s">
        <v>173</v>
      </c>
      <c r="M48" s="94">
        <v>2.2000000000000002E-2</v>
      </c>
      <c r="N48" s="94">
        <v>1.6200000000006067E-2</v>
      </c>
      <c r="O48" s="87">
        <v>729952.78962399985</v>
      </c>
      <c r="P48" s="89">
        <v>103.89</v>
      </c>
      <c r="Q48" s="80"/>
      <c r="R48" s="87">
        <v>758.34795896699984</v>
      </c>
      <c r="S48" s="88">
        <v>8.2790767279691249E-4</v>
      </c>
      <c r="T48" s="88">
        <f t="shared" si="0"/>
        <v>6.0062451749707691E-3</v>
      </c>
      <c r="U48" s="88">
        <f>R48/'סכום נכסי הקרן'!$C$42</f>
        <v>2.1624209871921814E-4</v>
      </c>
    </row>
    <row r="49" spans="2:21" s="134" customFormat="1">
      <c r="B49" s="86" t="s">
        <v>377</v>
      </c>
      <c r="C49" s="80" t="s">
        <v>378</v>
      </c>
      <c r="D49" s="93" t="s">
        <v>131</v>
      </c>
      <c r="E49" s="93" t="s">
        <v>291</v>
      </c>
      <c r="F49" s="80" t="s">
        <v>379</v>
      </c>
      <c r="G49" s="93" t="s">
        <v>342</v>
      </c>
      <c r="H49" s="80" t="s">
        <v>357</v>
      </c>
      <c r="I49" s="80" t="s">
        <v>343</v>
      </c>
      <c r="J49" s="80"/>
      <c r="K49" s="87">
        <v>6.7499999999923705</v>
      </c>
      <c r="L49" s="93" t="s">
        <v>173</v>
      </c>
      <c r="M49" s="94">
        <v>1.8200000000000001E-2</v>
      </c>
      <c r="N49" s="94">
        <v>1.7699999999974979E-2</v>
      </c>
      <c r="O49" s="87">
        <v>324712.78610700002</v>
      </c>
      <c r="P49" s="89">
        <v>100.92</v>
      </c>
      <c r="Q49" s="80"/>
      <c r="R49" s="87">
        <v>327.70013506599997</v>
      </c>
      <c r="S49" s="88">
        <v>1.2346493768326998E-3</v>
      </c>
      <c r="T49" s="88">
        <f t="shared" si="0"/>
        <v>2.5954409605829527E-3</v>
      </c>
      <c r="U49" s="88">
        <f>R49/'סכום נכסי הקרן'!$C$42</f>
        <v>9.3443338403349918E-5</v>
      </c>
    </row>
    <row r="50" spans="2:21" s="134" customFormat="1">
      <c r="B50" s="86" t="s">
        <v>380</v>
      </c>
      <c r="C50" s="80" t="s">
        <v>381</v>
      </c>
      <c r="D50" s="93" t="s">
        <v>131</v>
      </c>
      <c r="E50" s="93" t="s">
        <v>291</v>
      </c>
      <c r="F50" s="80" t="s">
        <v>327</v>
      </c>
      <c r="G50" s="93" t="s">
        <v>293</v>
      </c>
      <c r="H50" s="80" t="s">
        <v>357</v>
      </c>
      <c r="I50" s="80" t="s">
        <v>171</v>
      </c>
      <c r="J50" s="80"/>
      <c r="K50" s="87">
        <v>1.0500000000015013</v>
      </c>
      <c r="L50" s="93" t="s">
        <v>173</v>
      </c>
      <c r="M50" s="94">
        <v>3.1E-2</v>
      </c>
      <c r="N50" s="94">
        <v>2.1999999999954083E-3</v>
      </c>
      <c r="O50" s="87">
        <v>503092.82088000001</v>
      </c>
      <c r="P50" s="89">
        <v>112.54</v>
      </c>
      <c r="Q50" s="80"/>
      <c r="R50" s="87">
        <v>566.18069318300002</v>
      </c>
      <c r="S50" s="88">
        <v>9.7488746464020502E-4</v>
      </c>
      <c r="T50" s="88">
        <f t="shared" si="0"/>
        <v>4.4842476548947637E-3</v>
      </c>
      <c r="U50" s="88">
        <f>R50/'סכום נכסי הקרן'!$C$42</f>
        <v>1.6144581112207011E-4</v>
      </c>
    </row>
    <row r="51" spans="2:21" s="134" customFormat="1">
      <c r="B51" s="86" t="s">
        <v>382</v>
      </c>
      <c r="C51" s="80" t="s">
        <v>383</v>
      </c>
      <c r="D51" s="93" t="s">
        <v>131</v>
      </c>
      <c r="E51" s="93" t="s">
        <v>291</v>
      </c>
      <c r="F51" s="80" t="s">
        <v>327</v>
      </c>
      <c r="G51" s="93" t="s">
        <v>293</v>
      </c>
      <c r="H51" s="80" t="s">
        <v>357</v>
      </c>
      <c r="I51" s="80" t="s">
        <v>171</v>
      </c>
      <c r="J51" s="80"/>
      <c r="K51" s="87">
        <v>0.52000000000020852</v>
      </c>
      <c r="L51" s="93" t="s">
        <v>173</v>
      </c>
      <c r="M51" s="94">
        <v>2.7999999999999997E-2</v>
      </c>
      <c r="N51" s="94">
        <v>-2.1999999999968724E-3</v>
      </c>
      <c r="O51" s="87">
        <v>1275379.525443</v>
      </c>
      <c r="P51" s="89">
        <v>105.28</v>
      </c>
      <c r="Q51" s="80"/>
      <c r="R51" s="87">
        <v>1342.719448561</v>
      </c>
      <c r="S51" s="88">
        <v>1.2967328248701365E-3</v>
      </c>
      <c r="T51" s="88">
        <f t="shared" si="0"/>
        <v>1.0634567039969921E-2</v>
      </c>
      <c r="U51" s="88">
        <f>R51/'סכום נכסי הקרן'!$C$42</f>
        <v>3.8287499572551344E-4</v>
      </c>
    </row>
    <row r="52" spans="2:21" s="134" customFormat="1">
      <c r="B52" s="86" t="s">
        <v>384</v>
      </c>
      <c r="C52" s="80" t="s">
        <v>385</v>
      </c>
      <c r="D52" s="93" t="s">
        <v>131</v>
      </c>
      <c r="E52" s="93" t="s">
        <v>291</v>
      </c>
      <c r="F52" s="80" t="s">
        <v>327</v>
      </c>
      <c r="G52" s="93" t="s">
        <v>293</v>
      </c>
      <c r="H52" s="80" t="s">
        <v>357</v>
      </c>
      <c r="I52" s="80" t="s">
        <v>171</v>
      </c>
      <c r="J52" s="80"/>
      <c r="K52" s="87">
        <v>1.1999999999893918</v>
      </c>
      <c r="L52" s="93" t="s">
        <v>173</v>
      </c>
      <c r="M52" s="94">
        <v>4.2000000000000003E-2</v>
      </c>
      <c r="N52" s="94">
        <v>5.0000000003978036E-4</v>
      </c>
      <c r="O52" s="87">
        <v>29164.652009000001</v>
      </c>
      <c r="P52" s="89">
        <v>129.29</v>
      </c>
      <c r="Q52" s="80"/>
      <c r="R52" s="87">
        <v>37.706977657000003</v>
      </c>
      <c r="S52" s="88">
        <v>3.7271597092614604E-4</v>
      </c>
      <c r="T52" s="88">
        <f t="shared" si="0"/>
        <v>2.9864569415283704E-4</v>
      </c>
      <c r="U52" s="88">
        <f>R52/'סכום נכסי הקרן'!$C$42</f>
        <v>1.0752103817903423E-5</v>
      </c>
    </row>
    <row r="53" spans="2:21" s="134" customFormat="1">
      <c r="B53" s="86" t="s">
        <v>386</v>
      </c>
      <c r="C53" s="80" t="s">
        <v>387</v>
      </c>
      <c r="D53" s="93" t="s">
        <v>131</v>
      </c>
      <c r="E53" s="93" t="s">
        <v>291</v>
      </c>
      <c r="F53" s="80" t="s">
        <v>292</v>
      </c>
      <c r="G53" s="93" t="s">
        <v>293</v>
      </c>
      <c r="H53" s="80" t="s">
        <v>357</v>
      </c>
      <c r="I53" s="80" t="s">
        <v>171</v>
      </c>
      <c r="J53" s="80"/>
      <c r="K53" s="87">
        <v>2.0100000000001317</v>
      </c>
      <c r="L53" s="93" t="s">
        <v>173</v>
      </c>
      <c r="M53" s="94">
        <v>0.04</v>
      </c>
      <c r="N53" s="94">
        <v>4.2999999999986825E-3</v>
      </c>
      <c r="O53" s="87">
        <v>1616677.8447199999</v>
      </c>
      <c r="P53" s="89">
        <v>117.4</v>
      </c>
      <c r="Q53" s="80"/>
      <c r="R53" s="87">
        <v>1897.9798512750001</v>
      </c>
      <c r="S53" s="88">
        <v>1.1975409183717309E-3</v>
      </c>
      <c r="T53" s="88">
        <f t="shared" si="0"/>
        <v>1.5032324131841274E-2</v>
      </c>
      <c r="U53" s="88">
        <f>R53/'סכום נכסי הקרן'!$C$42</f>
        <v>5.4120689785406998E-4</v>
      </c>
    </row>
    <row r="54" spans="2:21" s="134" customFormat="1">
      <c r="B54" s="86" t="s">
        <v>388</v>
      </c>
      <c r="C54" s="80" t="s">
        <v>389</v>
      </c>
      <c r="D54" s="93" t="s">
        <v>131</v>
      </c>
      <c r="E54" s="93" t="s">
        <v>291</v>
      </c>
      <c r="F54" s="80" t="s">
        <v>390</v>
      </c>
      <c r="G54" s="93" t="s">
        <v>342</v>
      </c>
      <c r="H54" s="80" t="s">
        <v>357</v>
      </c>
      <c r="I54" s="80" t="s">
        <v>171</v>
      </c>
      <c r="J54" s="80"/>
      <c r="K54" s="87">
        <v>4.3200000000003458</v>
      </c>
      <c r="L54" s="93" t="s">
        <v>173</v>
      </c>
      <c r="M54" s="94">
        <v>4.7500000000000001E-2</v>
      </c>
      <c r="N54" s="94">
        <v>1.3100000000001933E-2</v>
      </c>
      <c r="O54" s="87">
        <v>1710848.184808</v>
      </c>
      <c r="P54" s="89">
        <v>142.29</v>
      </c>
      <c r="Q54" s="80"/>
      <c r="R54" s="87">
        <v>2434.3658835629999</v>
      </c>
      <c r="S54" s="88">
        <v>9.0650568791819002E-4</v>
      </c>
      <c r="T54" s="88">
        <f t="shared" si="0"/>
        <v>1.9280592990822548E-2</v>
      </c>
      <c r="U54" s="88">
        <f>R54/'סכום נכסי הקרן'!$C$42</f>
        <v>6.9415679370877581E-4</v>
      </c>
    </row>
    <row r="55" spans="2:21" s="134" customFormat="1">
      <c r="B55" s="86" t="s">
        <v>391</v>
      </c>
      <c r="C55" s="80" t="s">
        <v>392</v>
      </c>
      <c r="D55" s="93" t="s">
        <v>131</v>
      </c>
      <c r="E55" s="93" t="s">
        <v>291</v>
      </c>
      <c r="F55" s="80" t="s">
        <v>393</v>
      </c>
      <c r="G55" s="93" t="s">
        <v>293</v>
      </c>
      <c r="H55" s="80" t="s">
        <v>357</v>
      </c>
      <c r="I55" s="80" t="s">
        <v>171</v>
      </c>
      <c r="J55" s="80"/>
      <c r="K55" s="87">
        <v>1.9000000000010426</v>
      </c>
      <c r="L55" s="93" t="s">
        <v>173</v>
      </c>
      <c r="M55" s="94">
        <v>3.85E-2</v>
      </c>
      <c r="N55" s="94">
        <v>3.7000000000066047E-3</v>
      </c>
      <c r="O55" s="87">
        <v>248604.69382399999</v>
      </c>
      <c r="P55" s="89">
        <v>115.73</v>
      </c>
      <c r="Q55" s="80"/>
      <c r="R55" s="87">
        <v>287.71022781299996</v>
      </c>
      <c r="S55" s="88">
        <v>5.8367089148762829E-4</v>
      </c>
      <c r="T55" s="88">
        <f t="shared" si="0"/>
        <v>2.2787140746649915E-3</v>
      </c>
      <c r="U55" s="88">
        <f>R55/'סכום נכסי הקרן'!$C$42</f>
        <v>8.2040259685033074E-5</v>
      </c>
    </row>
    <row r="56" spans="2:21" s="134" customFormat="1">
      <c r="B56" s="86" t="s">
        <v>394</v>
      </c>
      <c r="C56" s="80" t="s">
        <v>395</v>
      </c>
      <c r="D56" s="93" t="s">
        <v>131</v>
      </c>
      <c r="E56" s="93" t="s">
        <v>291</v>
      </c>
      <c r="F56" s="80" t="s">
        <v>393</v>
      </c>
      <c r="G56" s="93" t="s">
        <v>293</v>
      </c>
      <c r="H56" s="80" t="s">
        <v>357</v>
      </c>
      <c r="I56" s="80" t="s">
        <v>171</v>
      </c>
      <c r="J56" s="80"/>
      <c r="K56" s="87">
        <v>2.2700000000021343</v>
      </c>
      <c r="L56" s="93" t="s">
        <v>173</v>
      </c>
      <c r="M56" s="94">
        <v>4.7500000000000001E-2</v>
      </c>
      <c r="N56" s="94">
        <v>5.8000000000000005E-3</v>
      </c>
      <c r="O56" s="87">
        <v>179063.77265</v>
      </c>
      <c r="P56" s="89">
        <v>130.81</v>
      </c>
      <c r="Q56" s="80"/>
      <c r="R56" s="87">
        <v>234.23332034999999</v>
      </c>
      <c r="S56" s="88">
        <v>6.1695325590513741E-4</v>
      </c>
      <c r="T56" s="88">
        <f t="shared" si="0"/>
        <v>1.8551678468100034E-3</v>
      </c>
      <c r="U56" s="88">
        <f>R56/'סכום נכסי הקרן'!$C$42</f>
        <v>6.6791377471959497E-5</v>
      </c>
    </row>
    <row r="57" spans="2:21" s="134" customFormat="1">
      <c r="B57" s="86" t="s">
        <v>396</v>
      </c>
      <c r="C57" s="80" t="s">
        <v>397</v>
      </c>
      <c r="D57" s="93" t="s">
        <v>131</v>
      </c>
      <c r="E57" s="93" t="s">
        <v>291</v>
      </c>
      <c r="F57" s="80" t="s">
        <v>398</v>
      </c>
      <c r="G57" s="93" t="s">
        <v>293</v>
      </c>
      <c r="H57" s="80" t="s">
        <v>357</v>
      </c>
      <c r="I57" s="80" t="s">
        <v>343</v>
      </c>
      <c r="J57" s="80"/>
      <c r="K57" s="87">
        <v>2.5100000000022051</v>
      </c>
      <c r="L57" s="93" t="s">
        <v>173</v>
      </c>
      <c r="M57" s="94">
        <v>3.5499999999999997E-2</v>
      </c>
      <c r="N57" s="94">
        <v>3.9000000000151813E-3</v>
      </c>
      <c r="O57" s="87">
        <v>294433.250726</v>
      </c>
      <c r="P57" s="89">
        <v>118.57</v>
      </c>
      <c r="Q57" s="80"/>
      <c r="R57" s="87">
        <v>349.10949007300002</v>
      </c>
      <c r="S57" s="88">
        <v>8.2620824599929498E-4</v>
      </c>
      <c r="T57" s="88">
        <f t="shared" si="0"/>
        <v>2.7650067037085645E-3</v>
      </c>
      <c r="U57" s="88">
        <f>R57/'סכום נכסי הקרן'!$C$42</f>
        <v>9.9548192783448469E-5</v>
      </c>
    </row>
    <row r="58" spans="2:21" s="134" customFormat="1">
      <c r="B58" s="86" t="s">
        <v>399</v>
      </c>
      <c r="C58" s="80" t="s">
        <v>400</v>
      </c>
      <c r="D58" s="93" t="s">
        <v>131</v>
      </c>
      <c r="E58" s="93" t="s">
        <v>291</v>
      </c>
      <c r="F58" s="80" t="s">
        <v>398</v>
      </c>
      <c r="G58" s="93" t="s">
        <v>293</v>
      </c>
      <c r="H58" s="80" t="s">
        <v>357</v>
      </c>
      <c r="I58" s="80" t="s">
        <v>343</v>
      </c>
      <c r="J58" s="80"/>
      <c r="K58" s="87">
        <v>1.4200000000032775</v>
      </c>
      <c r="L58" s="93" t="s">
        <v>173</v>
      </c>
      <c r="M58" s="94">
        <v>4.6500000000000007E-2</v>
      </c>
      <c r="N58" s="94">
        <v>3.7000000000276521E-3</v>
      </c>
      <c r="O58" s="87">
        <v>152042.03787500001</v>
      </c>
      <c r="P58" s="89">
        <v>128.44</v>
      </c>
      <c r="Q58" s="80"/>
      <c r="R58" s="87">
        <v>195.28279075799998</v>
      </c>
      <c r="S58" s="88">
        <v>6.9507074165490741E-4</v>
      </c>
      <c r="T58" s="88">
        <f t="shared" si="0"/>
        <v>1.5466730092381037E-3</v>
      </c>
      <c r="U58" s="88">
        <f>R58/'סכום נכסי הקרן'!$C$42</f>
        <v>5.568467616736007E-5</v>
      </c>
    </row>
    <row r="59" spans="2:21" s="134" customFormat="1">
      <c r="B59" s="86" t="s">
        <v>401</v>
      </c>
      <c r="C59" s="80" t="s">
        <v>402</v>
      </c>
      <c r="D59" s="93" t="s">
        <v>131</v>
      </c>
      <c r="E59" s="93" t="s">
        <v>291</v>
      </c>
      <c r="F59" s="80" t="s">
        <v>398</v>
      </c>
      <c r="G59" s="93" t="s">
        <v>293</v>
      </c>
      <c r="H59" s="80" t="s">
        <v>357</v>
      </c>
      <c r="I59" s="80" t="s">
        <v>343</v>
      </c>
      <c r="J59" s="80"/>
      <c r="K59" s="87">
        <v>5.28</v>
      </c>
      <c r="L59" s="93" t="s">
        <v>173</v>
      </c>
      <c r="M59" s="94">
        <v>1.4999999999999999E-2</v>
      </c>
      <c r="N59" s="94">
        <v>1.2100000000003143E-2</v>
      </c>
      <c r="O59" s="87">
        <v>770973.13320200006</v>
      </c>
      <c r="P59" s="89">
        <v>103.21</v>
      </c>
      <c r="Q59" s="80"/>
      <c r="R59" s="87">
        <v>795.7213795749999</v>
      </c>
      <c r="S59" s="88">
        <v>1.3827046987544523E-3</v>
      </c>
      <c r="T59" s="88">
        <f t="shared" si="0"/>
        <v>6.3022490404057415E-3</v>
      </c>
      <c r="U59" s="88">
        <f>R59/'סכום נכסי הקרן'!$C$42</f>
        <v>2.2689908910605676E-4</v>
      </c>
    </row>
    <row r="60" spans="2:21" s="134" customFormat="1">
      <c r="B60" s="86" t="s">
        <v>403</v>
      </c>
      <c r="C60" s="80" t="s">
        <v>404</v>
      </c>
      <c r="D60" s="93" t="s">
        <v>131</v>
      </c>
      <c r="E60" s="93" t="s">
        <v>291</v>
      </c>
      <c r="F60" s="80" t="s">
        <v>405</v>
      </c>
      <c r="G60" s="93" t="s">
        <v>406</v>
      </c>
      <c r="H60" s="80" t="s">
        <v>357</v>
      </c>
      <c r="I60" s="80" t="s">
        <v>343</v>
      </c>
      <c r="J60" s="80"/>
      <c r="K60" s="87">
        <v>1.9700000000391951</v>
      </c>
      <c r="L60" s="93" t="s">
        <v>173</v>
      </c>
      <c r="M60" s="94">
        <v>4.6500000000000007E-2</v>
      </c>
      <c r="N60" s="94">
        <v>7.20000000090768E-3</v>
      </c>
      <c r="O60" s="87">
        <v>3719.4238190000005</v>
      </c>
      <c r="P60" s="89">
        <v>130.33000000000001</v>
      </c>
      <c r="Q60" s="80"/>
      <c r="R60" s="87">
        <v>4.8475248730000002</v>
      </c>
      <c r="S60" s="88">
        <v>4.8940950083629624E-5</v>
      </c>
      <c r="T60" s="88">
        <f t="shared" si="0"/>
        <v>3.8393223763227697E-5</v>
      </c>
      <c r="U60" s="88">
        <f>R60/'סכום נכסי הקרן'!$C$42</f>
        <v>1.3822664645382746E-6</v>
      </c>
    </row>
    <row r="61" spans="2:21" s="134" customFormat="1">
      <c r="B61" s="86" t="s">
        <v>407</v>
      </c>
      <c r="C61" s="80" t="s">
        <v>408</v>
      </c>
      <c r="D61" s="93" t="s">
        <v>131</v>
      </c>
      <c r="E61" s="93" t="s">
        <v>291</v>
      </c>
      <c r="F61" s="80" t="s">
        <v>409</v>
      </c>
      <c r="G61" s="93" t="s">
        <v>342</v>
      </c>
      <c r="H61" s="80" t="s">
        <v>357</v>
      </c>
      <c r="I61" s="80" t="s">
        <v>343</v>
      </c>
      <c r="J61" s="80"/>
      <c r="K61" s="87">
        <v>2.0999999999928569</v>
      </c>
      <c r="L61" s="93" t="s">
        <v>173</v>
      </c>
      <c r="M61" s="94">
        <v>3.6400000000000002E-2</v>
      </c>
      <c r="N61" s="94">
        <v>8.2999999998595152E-3</v>
      </c>
      <c r="O61" s="87">
        <v>35818.369438000002</v>
      </c>
      <c r="P61" s="89">
        <v>117.25</v>
      </c>
      <c r="Q61" s="80"/>
      <c r="R61" s="87">
        <v>41.997038873000001</v>
      </c>
      <c r="S61" s="88">
        <v>4.8732475425850344E-4</v>
      </c>
      <c r="T61" s="88">
        <f t="shared" si="0"/>
        <v>3.3262371067447249E-4</v>
      </c>
      <c r="U61" s="88">
        <f>R61/'סכום נכסי הקרן'!$C$42</f>
        <v>1.1975410124741034E-5</v>
      </c>
    </row>
    <row r="62" spans="2:21" s="134" customFormat="1">
      <c r="B62" s="86" t="s">
        <v>410</v>
      </c>
      <c r="C62" s="80" t="s">
        <v>411</v>
      </c>
      <c r="D62" s="93" t="s">
        <v>131</v>
      </c>
      <c r="E62" s="93" t="s">
        <v>291</v>
      </c>
      <c r="F62" s="80" t="s">
        <v>412</v>
      </c>
      <c r="G62" s="93" t="s">
        <v>413</v>
      </c>
      <c r="H62" s="80" t="s">
        <v>357</v>
      </c>
      <c r="I62" s="80" t="s">
        <v>171</v>
      </c>
      <c r="J62" s="80"/>
      <c r="K62" s="87">
        <v>7.7300000000026543</v>
      </c>
      <c r="L62" s="93" t="s">
        <v>173</v>
      </c>
      <c r="M62" s="94">
        <v>3.85E-2</v>
      </c>
      <c r="N62" s="94">
        <v>2.0200000000004881E-2</v>
      </c>
      <c r="O62" s="87">
        <v>1156735.2012509999</v>
      </c>
      <c r="P62" s="89">
        <v>116.97</v>
      </c>
      <c r="Q62" s="80"/>
      <c r="R62" s="87">
        <v>1353.0331774169999</v>
      </c>
      <c r="S62" s="88">
        <v>4.2503862664906161E-4</v>
      </c>
      <c r="T62" s="88">
        <f t="shared" si="0"/>
        <v>1.0716253531566322E-2</v>
      </c>
      <c r="U62" s="88">
        <f>R62/'סכום נכסי הקרן'!$C$42</f>
        <v>3.8581594433237772E-4</v>
      </c>
    </row>
    <row r="63" spans="2:21" s="134" customFormat="1">
      <c r="B63" s="86" t="s">
        <v>414</v>
      </c>
      <c r="C63" s="80" t="s">
        <v>415</v>
      </c>
      <c r="D63" s="93" t="s">
        <v>131</v>
      </c>
      <c r="E63" s="93" t="s">
        <v>291</v>
      </c>
      <c r="F63" s="80" t="s">
        <v>412</v>
      </c>
      <c r="G63" s="93" t="s">
        <v>413</v>
      </c>
      <c r="H63" s="80" t="s">
        <v>357</v>
      </c>
      <c r="I63" s="80" t="s">
        <v>171</v>
      </c>
      <c r="J63" s="80"/>
      <c r="K63" s="87">
        <v>5.8399999999997618</v>
      </c>
      <c r="L63" s="93" t="s">
        <v>173</v>
      </c>
      <c r="M63" s="94">
        <v>4.4999999999999998E-2</v>
      </c>
      <c r="N63" s="94">
        <v>1.5099999999998455E-2</v>
      </c>
      <c r="O63" s="87">
        <v>3011102.398083</v>
      </c>
      <c r="P63" s="89">
        <v>122.5</v>
      </c>
      <c r="Q63" s="80"/>
      <c r="R63" s="87">
        <v>3688.600470507</v>
      </c>
      <c r="S63" s="88">
        <v>1.0236677806450757E-3</v>
      </c>
      <c r="T63" s="88">
        <f t="shared" si="0"/>
        <v>2.9214344835260055E-2</v>
      </c>
      <c r="U63" s="88">
        <f>R63/'סכום נכסי הקרן'!$C$42</f>
        <v>1.0518004270304085E-3</v>
      </c>
    </row>
    <row r="64" spans="2:21" s="134" customFormat="1">
      <c r="B64" s="86" t="s">
        <v>416</v>
      </c>
      <c r="C64" s="80" t="s">
        <v>417</v>
      </c>
      <c r="D64" s="93" t="s">
        <v>131</v>
      </c>
      <c r="E64" s="93" t="s">
        <v>291</v>
      </c>
      <c r="F64" s="80" t="s">
        <v>412</v>
      </c>
      <c r="G64" s="93" t="s">
        <v>413</v>
      </c>
      <c r="H64" s="80" t="s">
        <v>357</v>
      </c>
      <c r="I64" s="80" t="s">
        <v>171</v>
      </c>
      <c r="J64" s="80"/>
      <c r="K64" s="87">
        <v>10.419999999998861</v>
      </c>
      <c r="L64" s="93" t="s">
        <v>173</v>
      </c>
      <c r="M64" s="94">
        <v>2.3900000000000001E-2</v>
      </c>
      <c r="N64" s="94">
        <v>2.6300000000000438E-2</v>
      </c>
      <c r="O64" s="87">
        <v>1163786.084</v>
      </c>
      <c r="P64" s="89">
        <v>98.03</v>
      </c>
      <c r="Q64" s="80"/>
      <c r="R64" s="87">
        <v>1140.859514065</v>
      </c>
      <c r="S64" s="88">
        <v>9.391513998268222E-4</v>
      </c>
      <c r="T64" s="88">
        <f t="shared" si="0"/>
        <v>9.0358019305628347E-3</v>
      </c>
      <c r="U64" s="88">
        <f>R64/'סכום נכסי הקרן'!$C$42</f>
        <v>3.2531485414855369E-4</v>
      </c>
    </row>
    <row r="65" spans="2:21" s="134" customFormat="1">
      <c r="B65" s="86" t="s">
        <v>418</v>
      </c>
      <c r="C65" s="80" t="s">
        <v>419</v>
      </c>
      <c r="D65" s="93" t="s">
        <v>131</v>
      </c>
      <c r="E65" s="93" t="s">
        <v>291</v>
      </c>
      <c r="F65" s="80" t="s">
        <v>420</v>
      </c>
      <c r="G65" s="93" t="s">
        <v>406</v>
      </c>
      <c r="H65" s="80" t="s">
        <v>357</v>
      </c>
      <c r="I65" s="80" t="s">
        <v>171</v>
      </c>
      <c r="J65" s="80"/>
      <c r="K65" s="87">
        <v>1.3799999999247943</v>
      </c>
      <c r="L65" s="93" t="s">
        <v>173</v>
      </c>
      <c r="M65" s="94">
        <v>4.8899999999999999E-2</v>
      </c>
      <c r="N65" s="94">
        <v>5.5000000003133584E-3</v>
      </c>
      <c r="O65" s="87">
        <v>7364.9568830000007</v>
      </c>
      <c r="P65" s="89">
        <v>129.99</v>
      </c>
      <c r="Q65" s="80"/>
      <c r="R65" s="87">
        <v>9.5737081939999999</v>
      </c>
      <c r="S65" s="88">
        <v>1.3195581908771002E-4</v>
      </c>
      <c r="T65" s="88">
        <f t="shared" si="0"/>
        <v>7.5825401739220436E-5</v>
      </c>
      <c r="U65" s="88">
        <f>R65/'סכום נכסי הקרן'!$C$42</f>
        <v>2.7299325170149548E-6</v>
      </c>
    </row>
    <row r="66" spans="2:21" s="134" customFormat="1">
      <c r="B66" s="86" t="s">
        <v>421</v>
      </c>
      <c r="C66" s="80" t="s">
        <v>422</v>
      </c>
      <c r="D66" s="93" t="s">
        <v>131</v>
      </c>
      <c r="E66" s="93" t="s">
        <v>291</v>
      </c>
      <c r="F66" s="80" t="s">
        <v>292</v>
      </c>
      <c r="G66" s="93" t="s">
        <v>293</v>
      </c>
      <c r="H66" s="80" t="s">
        <v>357</v>
      </c>
      <c r="I66" s="80" t="s">
        <v>343</v>
      </c>
      <c r="J66" s="80"/>
      <c r="K66" s="87">
        <v>4.409999999997396</v>
      </c>
      <c r="L66" s="93" t="s">
        <v>173</v>
      </c>
      <c r="M66" s="94">
        <v>1.6399999999999998E-2</v>
      </c>
      <c r="N66" s="94">
        <v>1.8899999999985068E-2</v>
      </c>
      <c r="O66" s="87">
        <f>760204.45285/50000</f>
        <v>15.204089057000001</v>
      </c>
      <c r="P66" s="89">
        <v>4977439</v>
      </c>
      <c r="Q66" s="80"/>
      <c r="R66" s="87">
        <v>756.77429081699995</v>
      </c>
      <c r="S66" s="88">
        <f>6192.60714279896%/50000</f>
        <v>1.2385214285597921E-3</v>
      </c>
      <c r="T66" s="88">
        <f t="shared" si="0"/>
        <v>5.993781454825973E-3</v>
      </c>
      <c r="U66" s="88">
        <f>R66/'סכום נכסי הקרן'!$C$42</f>
        <v>2.1579336895154381E-4</v>
      </c>
    </row>
    <row r="67" spans="2:21" s="134" customFormat="1">
      <c r="B67" s="86" t="s">
        <v>423</v>
      </c>
      <c r="C67" s="80" t="s">
        <v>424</v>
      </c>
      <c r="D67" s="93" t="s">
        <v>131</v>
      </c>
      <c r="E67" s="93" t="s">
        <v>291</v>
      </c>
      <c r="F67" s="80" t="s">
        <v>292</v>
      </c>
      <c r="G67" s="93" t="s">
        <v>293</v>
      </c>
      <c r="H67" s="80" t="s">
        <v>357</v>
      </c>
      <c r="I67" s="80" t="s">
        <v>343</v>
      </c>
      <c r="J67" s="80"/>
      <c r="K67" s="87">
        <v>8.3800000000131405</v>
      </c>
      <c r="L67" s="93" t="s">
        <v>173</v>
      </c>
      <c r="M67" s="94">
        <v>2.7799999999999998E-2</v>
      </c>
      <c r="N67" s="94">
        <v>3.2000000000063582E-2</v>
      </c>
      <c r="O67" s="87">
        <f>290145.2001/50000</f>
        <v>5.802904002</v>
      </c>
      <c r="P67" s="89">
        <v>4878299</v>
      </c>
      <c r="Q67" s="80"/>
      <c r="R67" s="87">
        <v>283.08302970599999</v>
      </c>
      <c r="S67" s="88">
        <f>6937.9531348637%/50000</f>
        <v>1.38759062697274E-3</v>
      </c>
      <c r="T67" s="88">
        <f t="shared" si="0"/>
        <v>2.2420658764662912E-3</v>
      </c>
      <c r="U67" s="88">
        <f>R67/'סכום נכסי הקרן'!$C$42</f>
        <v>8.0720819159063646E-5</v>
      </c>
    </row>
    <row r="68" spans="2:21" s="134" customFormat="1">
      <c r="B68" s="86" t="s">
        <v>425</v>
      </c>
      <c r="C68" s="80" t="s">
        <v>426</v>
      </c>
      <c r="D68" s="93" t="s">
        <v>131</v>
      </c>
      <c r="E68" s="93" t="s">
        <v>291</v>
      </c>
      <c r="F68" s="80" t="s">
        <v>292</v>
      </c>
      <c r="G68" s="93" t="s">
        <v>293</v>
      </c>
      <c r="H68" s="80" t="s">
        <v>357</v>
      </c>
      <c r="I68" s="80" t="s">
        <v>171</v>
      </c>
      <c r="J68" s="80"/>
      <c r="K68" s="87">
        <v>1.55</v>
      </c>
      <c r="L68" s="93" t="s">
        <v>173</v>
      </c>
      <c r="M68" s="94">
        <v>0.05</v>
      </c>
      <c r="N68" s="94">
        <v>4.0999999999999995E-3</v>
      </c>
      <c r="O68" s="87">
        <v>1004922.45102</v>
      </c>
      <c r="P68" s="89">
        <v>119.44</v>
      </c>
      <c r="Q68" s="80"/>
      <c r="R68" s="87">
        <v>1200.2794435000001</v>
      </c>
      <c r="S68" s="88">
        <v>1.004923455943456E-3</v>
      </c>
      <c r="T68" s="88">
        <f t="shared" si="0"/>
        <v>9.5064179060475179E-3</v>
      </c>
      <c r="U68" s="88">
        <f>R68/'סכום נכסי הקרן'!$C$42</f>
        <v>3.4225838263681515E-4</v>
      </c>
    </row>
    <row r="69" spans="2:21" s="134" customFormat="1">
      <c r="B69" s="86" t="s">
        <v>427</v>
      </c>
      <c r="C69" s="80" t="s">
        <v>428</v>
      </c>
      <c r="D69" s="93" t="s">
        <v>131</v>
      </c>
      <c r="E69" s="93" t="s">
        <v>291</v>
      </c>
      <c r="F69" s="80" t="s">
        <v>429</v>
      </c>
      <c r="G69" s="93" t="s">
        <v>342</v>
      </c>
      <c r="H69" s="80" t="s">
        <v>357</v>
      </c>
      <c r="I69" s="80" t="s">
        <v>343</v>
      </c>
      <c r="J69" s="80"/>
      <c r="K69" s="87">
        <v>1.47000000000019</v>
      </c>
      <c r="L69" s="93" t="s">
        <v>173</v>
      </c>
      <c r="M69" s="94">
        <v>5.0999999999999997E-2</v>
      </c>
      <c r="N69" s="94">
        <v>2.6999999999964652E-3</v>
      </c>
      <c r="O69" s="87">
        <v>297117.80375900003</v>
      </c>
      <c r="P69" s="89">
        <v>119.44</v>
      </c>
      <c r="Q69" s="87">
        <v>12.641890403</v>
      </c>
      <c r="R69" s="87">
        <v>367.81070501900007</v>
      </c>
      <c r="S69" s="88">
        <v>6.6034956886649749E-4</v>
      </c>
      <c r="T69" s="88">
        <f t="shared" si="0"/>
        <v>2.9131235156645281E-3</v>
      </c>
      <c r="U69" s="88">
        <f>R69/'סכום נכסי הקרן'!$C$42</f>
        <v>1.048808239598162E-4</v>
      </c>
    </row>
    <row r="70" spans="2:21" s="134" customFormat="1">
      <c r="B70" s="86" t="s">
        <v>430</v>
      </c>
      <c r="C70" s="80" t="s">
        <v>431</v>
      </c>
      <c r="D70" s="93" t="s">
        <v>131</v>
      </c>
      <c r="E70" s="93" t="s">
        <v>291</v>
      </c>
      <c r="F70" s="80" t="s">
        <v>429</v>
      </c>
      <c r="G70" s="93" t="s">
        <v>342</v>
      </c>
      <c r="H70" s="80" t="s">
        <v>357</v>
      </c>
      <c r="I70" s="80" t="s">
        <v>343</v>
      </c>
      <c r="J70" s="80"/>
      <c r="K70" s="87">
        <v>1.7399997778874239</v>
      </c>
      <c r="L70" s="93" t="s">
        <v>173</v>
      </c>
      <c r="M70" s="94">
        <v>3.4000000000000002E-2</v>
      </c>
      <c r="N70" s="94">
        <v>1.0199998776114376E-2</v>
      </c>
      <c r="O70" s="87">
        <v>4.1069570000000004</v>
      </c>
      <c r="P70" s="89">
        <v>107.43</v>
      </c>
      <c r="Q70" s="80"/>
      <c r="R70" s="87">
        <v>4.4121769999999998E-3</v>
      </c>
      <c r="S70" s="88">
        <v>5.919578278313206E-8</v>
      </c>
      <c r="T70" s="88">
        <f t="shared" si="0"/>
        <v>3.4945194358359445E-8</v>
      </c>
      <c r="U70" s="88">
        <f>R70/'סכום נכסי הקרן'!$C$42</f>
        <v>1.2581274903150126E-9</v>
      </c>
    </row>
    <row r="71" spans="2:21" s="134" customFormat="1">
      <c r="B71" s="86" t="s">
        <v>432</v>
      </c>
      <c r="C71" s="80" t="s">
        <v>433</v>
      </c>
      <c r="D71" s="93" t="s">
        <v>131</v>
      </c>
      <c r="E71" s="93" t="s">
        <v>291</v>
      </c>
      <c r="F71" s="80" t="s">
        <v>429</v>
      </c>
      <c r="G71" s="93" t="s">
        <v>342</v>
      </c>
      <c r="H71" s="80" t="s">
        <v>357</v>
      </c>
      <c r="I71" s="80" t="s">
        <v>343</v>
      </c>
      <c r="J71" s="80"/>
      <c r="K71" s="87">
        <v>2.8400000000008698</v>
      </c>
      <c r="L71" s="93" t="s">
        <v>173</v>
      </c>
      <c r="M71" s="94">
        <v>2.5499999999999998E-2</v>
      </c>
      <c r="N71" s="94">
        <v>9.0000000000108708E-3</v>
      </c>
      <c r="O71" s="87">
        <v>422842.33006900002</v>
      </c>
      <c r="P71" s="89">
        <v>106.29</v>
      </c>
      <c r="Q71" s="87">
        <v>10.353640242999999</v>
      </c>
      <c r="R71" s="87">
        <v>460.02137821499997</v>
      </c>
      <c r="S71" s="88">
        <v>4.9305152102561696E-4</v>
      </c>
      <c r="T71" s="88">
        <f t="shared" si="0"/>
        <v>3.6434477743579993E-3</v>
      </c>
      <c r="U71" s="88">
        <f>R71/'סכום נכסי הקרן'!$C$42</f>
        <v>1.3117459749799047E-4</v>
      </c>
    </row>
    <row r="72" spans="2:21" s="134" customFormat="1">
      <c r="B72" s="86" t="s">
        <v>434</v>
      </c>
      <c r="C72" s="80" t="s">
        <v>435</v>
      </c>
      <c r="D72" s="93" t="s">
        <v>131</v>
      </c>
      <c r="E72" s="93" t="s">
        <v>291</v>
      </c>
      <c r="F72" s="80" t="s">
        <v>429</v>
      </c>
      <c r="G72" s="93" t="s">
        <v>342</v>
      </c>
      <c r="H72" s="80" t="s">
        <v>357</v>
      </c>
      <c r="I72" s="80" t="s">
        <v>343</v>
      </c>
      <c r="J72" s="80"/>
      <c r="K72" s="87">
        <v>6.8899999999989996</v>
      </c>
      <c r="L72" s="93" t="s">
        <v>173</v>
      </c>
      <c r="M72" s="94">
        <v>2.35E-2</v>
      </c>
      <c r="N72" s="94">
        <v>2.2599999999993334E-2</v>
      </c>
      <c r="O72" s="87">
        <v>875388.62594699999</v>
      </c>
      <c r="P72" s="89">
        <v>102.84</v>
      </c>
      <c r="Q72" s="80"/>
      <c r="R72" s="87">
        <v>900.24968651000006</v>
      </c>
      <c r="S72" s="88">
        <v>1.0804899486789241E-3</v>
      </c>
      <c r="T72" s="88">
        <f t="shared" si="0"/>
        <v>7.1301310591447521E-3</v>
      </c>
      <c r="U72" s="88">
        <f>R72/'סכום נכסי הקרן'!$C$42</f>
        <v>2.5670522255696074E-4</v>
      </c>
    </row>
    <row r="73" spans="2:21" s="134" customFormat="1">
      <c r="B73" s="86" t="s">
        <v>436</v>
      </c>
      <c r="C73" s="80" t="s">
        <v>437</v>
      </c>
      <c r="D73" s="93" t="s">
        <v>131</v>
      </c>
      <c r="E73" s="93" t="s">
        <v>291</v>
      </c>
      <c r="F73" s="80" t="s">
        <v>429</v>
      </c>
      <c r="G73" s="93" t="s">
        <v>342</v>
      </c>
      <c r="H73" s="80" t="s">
        <v>357</v>
      </c>
      <c r="I73" s="80" t="s">
        <v>343</v>
      </c>
      <c r="J73" s="80"/>
      <c r="K73" s="87">
        <v>5.8099999999976912</v>
      </c>
      <c r="L73" s="93" t="s">
        <v>173</v>
      </c>
      <c r="M73" s="94">
        <v>1.7600000000000001E-2</v>
      </c>
      <c r="N73" s="94">
        <v>1.789999999999024E-2</v>
      </c>
      <c r="O73" s="87">
        <v>997909.46459699993</v>
      </c>
      <c r="P73" s="89">
        <v>101.72</v>
      </c>
      <c r="Q73" s="87">
        <v>19.981153617</v>
      </c>
      <c r="R73" s="87">
        <v>1035.0340264189999</v>
      </c>
      <c r="S73" s="88">
        <v>9.2031184986907382E-4</v>
      </c>
      <c r="T73" s="88">
        <f t="shared" si="0"/>
        <v>8.1976460193521929E-3</v>
      </c>
      <c r="U73" s="88">
        <f>R73/'סכום נכסי הקרן'!$C$42</f>
        <v>2.9513883102359197E-4</v>
      </c>
    </row>
    <row r="74" spans="2:21" s="134" customFormat="1">
      <c r="B74" s="86" t="s">
        <v>438</v>
      </c>
      <c r="C74" s="80" t="s">
        <v>439</v>
      </c>
      <c r="D74" s="93" t="s">
        <v>131</v>
      </c>
      <c r="E74" s="93" t="s">
        <v>291</v>
      </c>
      <c r="F74" s="80" t="s">
        <v>429</v>
      </c>
      <c r="G74" s="93" t="s">
        <v>342</v>
      </c>
      <c r="H74" s="80" t="s">
        <v>357</v>
      </c>
      <c r="I74" s="80" t="s">
        <v>343</v>
      </c>
      <c r="J74" s="80"/>
      <c r="K74" s="87">
        <v>6.2900000000001484</v>
      </c>
      <c r="L74" s="93" t="s">
        <v>173</v>
      </c>
      <c r="M74" s="94">
        <v>2.1499999999999998E-2</v>
      </c>
      <c r="N74" s="94">
        <v>2.2200000000005514E-2</v>
      </c>
      <c r="O74" s="87">
        <v>923032.52117800002</v>
      </c>
      <c r="P74" s="89">
        <v>102.17</v>
      </c>
      <c r="Q74" s="80"/>
      <c r="R74" s="87">
        <v>943.06236513400006</v>
      </c>
      <c r="S74" s="88">
        <v>1.1648821584862783E-3</v>
      </c>
      <c r="T74" s="88">
        <f t="shared" si="0"/>
        <v>7.4692147757584914E-3</v>
      </c>
      <c r="U74" s="88">
        <f>R74/'סכום נכסי הקרן'!$C$42</f>
        <v>2.6891321147283519E-4</v>
      </c>
    </row>
    <row r="75" spans="2:21" s="134" customFormat="1">
      <c r="B75" s="86" t="s">
        <v>440</v>
      </c>
      <c r="C75" s="80" t="s">
        <v>441</v>
      </c>
      <c r="D75" s="93" t="s">
        <v>131</v>
      </c>
      <c r="E75" s="93" t="s">
        <v>291</v>
      </c>
      <c r="F75" s="80" t="s">
        <v>393</v>
      </c>
      <c r="G75" s="93" t="s">
        <v>293</v>
      </c>
      <c r="H75" s="80" t="s">
        <v>357</v>
      </c>
      <c r="I75" s="80" t="s">
        <v>171</v>
      </c>
      <c r="J75" s="80"/>
      <c r="K75" s="87">
        <v>0.91999999999999971</v>
      </c>
      <c r="L75" s="93" t="s">
        <v>173</v>
      </c>
      <c r="M75" s="94">
        <v>5.2499999999999998E-2</v>
      </c>
      <c r="N75" s="94">
        <v>-5.000000000438368E-4</v>
      </c>
      <c r="O75" s="87">
        <v>87401.622034000015</v>
      </c>
      <c r="P75" s="89">
        <v>130.5</v>
      </c>
      <c r="Q75" s="80"/>
      <c r="R75" s="87">
        <v>114.05911315000002</v>
      </c>
      <c r="S75" s="88">
        <v>7.2834685028333348E-4</v>
      </c>
      <c r="T75" s="88">
        <f t="shared" si="0"/>
        <v>9.033676294874077E-4</v>
      </c>
      <c r="U75" s="88">
        <f>R75/'סכום נכסי הקרן'!$C$42</f>
        <v>3.252383251509755E-5</v>
      </c>
    </row>
    <row r="76" spans="2:21" s="134" customFormat="1">
      <c r="B76" s="86" t="s">
        <v>442</v>
      </c>
      <c r="C76" s="80" t="s">
        <v>443</v>
      </c>
      <c r="D76" s="93" t="s">
        <v>131</v>
      </c>
      <c r="E76" s="93" t="s">
        <v>291</v>
      </c>
      <c r="F76" s="80" t="s">
        <v>316</v>
      </c>
      <c r="G76" s="93" t="s">
        <v>293</v>
      </c>
      <c r="H76" s="80" t="s">
        <v>357</v>
      </c>
      <c r="I76" s="80" t="s">
        <v>343</v>
      </c>
      <c r="J76" s="80"/>
      <c r="K76" s="87">
        <v>1.4399999999997268</v>
      </c>
      <c r="L76" s="93" t="s">
        <v>173</v>
      </c>
      <c r="M76" s="94">
        <v>6.5000000000000002E-2</v>
      </c>
      <c r="N76" s="94">
        <v>6.2999999999985524E-3</v>
      </c>
      <c r="O76" s="87">
        <v>2031657.9509040001</v>
      </c>
      <c r="P76" s="89">
        <v>121.26</v>
      </c>
      <c r="Q76" s="87">
        <v>21.024069999999998</v>
      </c>
      <c r="R76" s="87">
        <v>2484.6126732719995</v>
      </c>
      <c r="S76" s="88">
        <v>1.2899415561295239E-3</v>
      </c>
      <c r="T76" s="88">
        <f t="shared" ref="T76:T139" si="1">R76/$R$11</f>
        <v>1.9678556135153475E-2</v>
      </c>
      <c r="U76" s="88">
        <f>R76/'סכום נכסי הקרן'!$C$42</f>
        <v>7.0848461134459821E-4</v>
      </c>
    </row>
    <row r="77" spans="2:21" s="134" customFormat="1">
      <c r="B77" s="86" t="s">
        <v>444</v>
      </c>
      <c r="C77" s="80" t="s">
        <v>445</v>
      </c>
      <c r="D77" s="93" t="s">
        <v>131</v>
      </c>
      <c r="E77" s="93" t="s">
        <v>291</v>
      </c>
      <c r="F77" s="80" t="s">
        <v>446</v>
      </c>
      <c r="G77" s="93" t="s">
        <v>342</v>
      </c>
      <c r="H77" s="80" t="s">
        <v>357</v>
      </c>
      <c r="I77" s="80" t="s">
        <v>343</v>
      </c>
      <c r="J77" s="80"/>
      <c r="K77" s="87">
        <v>7.8699999999644605</v>
      </c>
      <c r="L77" s="93" t="s">
        <v>173</v>
      </c>
      <c r="M77" s="94">
        <v>3.5000000000000003E-2</v>
      </c>
      <c r="N77" s="94">
        <v>2.3799999999860346E-2</v>
      </c>
      <c r="O77" s="87">
        <v>85476.853751999995</v>
      </c>
      <c r="P77" s="89">
        <v>112.25</v>
      </c>
      <c r="Q77" s="80"/>
      <c r="R77" s="87">
        <v>95.947769542999993</v>
      </c>
      <c r="S77" s="88">
        <v>3.1557891831602837E-4</v>
      </c>
      <c r="T77" s="88">
        <f t="shared" si="1"/>
        <v>7.599226991417651E-4</v>
      </c>
      <c r="U77" s="88">
        <f>R77/'סכום נכסי הקרן'!$C$42</f>
        <v>2.7359402511834359E-5</v>
      </c>
    </row>
    <row r="78" spans="2:21" s="134" customFormat="1">
      <c r="B78" s="86" t="s">
        <v>447</v>
      </c>
      <c r="C78" s="80" t="s">
        <v>448</v>
      </c>
      <c r="D78" s="93" t="s">
        <v>131</v>
      </c>
      <c r="E78" s="93" t="s">
        <v>291</v>
      </c>
      <c r="F78" s="80" t="s">
        <v>446</v>
      </c>
      <c r="G78" s="93" t="s">
        <v>342</v>
      </c>
      <c r="H78" s="80" t="s">
        <v>357</v>
      </c>
      <c r="I78" s="80" t="s">
        <v>343</v>
      </c>
      <c r="J78" s="80"/>
      <c r="K78" s="87">
        <v>1.1399999999999999</v>
      </c>
      <c r="L78" s="93" t="s">
        <v>173</v>
      </c>
      <c r="M78" s="94">
        <v>3.9E-2</v>
      </c>
      <c r="N78" s="94">
        <v>8.0000000000000002E-3</v>
      </c>
      <c r="O78" s="87">
        <v>0.4</v>
      </c>
      <c r="P78" s="89">
        <v>112.97</v>
      </c>
      <c r="Q78" s="80"/>
      <c r="R78" s="87">
        <v>4.4999999999999999E-4</v>
      </c>
      <c r="S78" s="88">
        <v>2.8759331567275507E-9</v>
      </c>
      <c r="T78" s="88">
        <f t="shared" si="1"/>
        <v>3.564076749700148E-9</v>
      </c>
      <c r="U78" s="88">
        <f>R78/'סכום נכסי הקרן'!$C$42</f>
        <v>1.283170123596029E-10</v>
      </c>
    </row>
    <row r="79" spans="2:21" s="134" customFormat="1">
      <c r="B79" s="86" t="s">
        <v>449</v>
      </c>
      <c r="C79" s="80" t="s">
        <v>450</v>
      </c>
      <c r="D79" s="93" t="s">
        <v>131</v>
      </c>
      <c r="E79" s="93" t="s">
        <v>291</v>
      </c>
      <c r="F79" s="80" t="s">
        <v>446</v>
      </c>
      <c r="G79" s="93" t="s">
        <v>342</v>
      </c>
      <c r="H79" s="80" t="s">
        <v>357</v>
      </c>
      <c r="I79" s="80" t="s">
        <v>343</v>
      </c>
      <c r="J79" s="80"/>
      <c r="K79" s="87">
        <v>3.839999999998152</v>
      </c>
      <c r="L79" s="93" t="s">
        <v>173</v>
      </c>
      <c r="M79" s="94">
        <v>0.04</v>
      </c>
      <c r="N79" s="94">
        <v>9.4999999999894127E-3</v>
      </c>
      <c r="O79" s="87">
        <v>457635.74228900002</v>
      </c>
      <c r="P79" s="89">
        <v>113.52</v>
      </c>
      <c r="Q79" s="80"/>
      <c r="R79" s="87">
        <v>519.50810676900005</v>
      </c>
      <c r="S79" s="88">
        <v>6.6921730407936428E-4</v>
      </c>
      <c r="T79" s="88">
        <f t="shared" si="1"/>
        <v>4.1145928102580779E-3</v>
      </c>
      <c r="U79" s="88">
        <f>R79/'סכום נכסי הקרן'!$C$42</f>
        <v>1.4813717368264819E-4</v>
      </c>
    </row>
    <row r="80" spans="2:21" s="134" customFormat="1">
      <c r="B80" s="86" t="s">
        <v>451</v>
      </c>
      <c r="C80" s="80" t="s">
        <v>452</v>
      </c>
      <c r="D80" s="93" t="s">
        <v>131</v>
      </c>
      <c r="E80" s="93" t="s">
        <v>291</v>
      </c>
      <c r="F80" s="80" t="s">
        <v>446</v>
      </c>
      <c r="G80" s="93" t="s">
        <v>342</v>
      </c>
      <c r="H80" s="80" t="s">
        <v>357</v>
      </c>
      <c r="I80" s="80" t="s">
        <v>343</v>
      </c>
      <c r="J80" s="80"/>
      <c r="K80" s="87">
        <v>6.5300000000026852</v>
      </c>
      <c r="L80" s="93" t="s">
        <v>173</v>
      </c>
      <c r="M80" s="94">
        <v>0.04</v>
      </c>
      <c r="N80" s="94">
        <v>1.8500000000009759E-2</v>
      </c>
      <c r="O80" s="87">
        <v>919762.78924299998</v>
      </c>
      <c r="P80" s="89">
        <v>117.02</v>
      </c>
      <c r="Q80" s="80"/>
      <c r="R80" s="87">
        <v>1076.306388487</v>
      </c>
      <c r="S80" s="88">
        <v>1.2698802238055766E-3</v>
      </c>
      <c r="T80" s="88">
        <f t="shared" si="1"/>
        <v>8.5245301661338937E-3</v>
      </c>
      <c r="U80" s="88">
        <f>R80/'סכום נכסי הקרן'!$C$42</f>
        <v>3.069076003426799E-4</v>
      </c>
    </row>
    <row r="81" spans="2:21" s="134" customFormat="1">
      <c r="B81" s="86" t="s">
        <v>453</v>
      </c>
      <c r="C81" s="80" t="s">
        <v>454</v>
      </c>
      <c r="D81" s="93" t="s">
        <v>131</v>
      </c>
      <c r="E81" s="93" t="s">
        <v>291</v>
      </c>
      <c r="F81" s="80" t="s">
        <v>455</v>
      </c>
      <c r="G81" s="93" t="s">
        <v>162</v>
      </c>
      <c r="H81" s="80" t="s">
        <v>357</v>
      </c>
      <c r="I81" s="80" t="s">
        <v>343</v>
      </c>
      <c r="J81" s="80"/>
      <c r="K81" s="87">
        <v>0.24000005798170754</v>
      </c>
      <c r="L81" s="93" t="s">
        <v>173</v>
      </c>
      <c r="M81" s="94">
        <v>5.2000000000000005E-2</v>
      </c>
      <c r="N81" s="94">
        <v>2.3599997245868903E-2</v>
      </c>
      <c r="O81" s="87">
        <v>2.1200670000000001</v>
      </c>
      <c r="P81" s="89">
        <v>130.16</v>
      </c>
      <c r="Q81" s="80"/>
      <c r="R81" s="87">
        <v>2.7594909999999998E-3</v>
      </c>
      <c r="S81" s="88">
        <v>4.4771924768057615E-8</v>
      </c>
      <c r="T81" s="88">
        <f t="shared" si="1"/>
        <v>2.1855639364681801E-8</v>
      </c>
      <c r="U81" s="88">
        <f>R81/'סכום נכסי הקרן'!$C$42</f>
        <v>7.8686586834047324E-10</v>
      </c>
    </row>
    <row r="82" spans="2:21" s="134" customFormat="1">
      <c r="B82" s="86" t="s">
        <v>456</v>
      </c>
      <c r="C82" s="80" t="s">
        <v>457</v>
      </c>
      <c r="D82" s="93" t="s">
        <v>131</v>
      </c>
      <c r="E82" s="93" t="s">
        <v>291</v>
      </c>
      <c r="F82" s="80" t="s">
        <v>458</v>
      </c>
      <c r="G82" s="93" t="s">
        <v>459</v>
      </c>
      <c r="H82" s="80" t="s">
        <v>460</v>
      </c>
      <c r="I82" s="80" t="s">
        <v>343</v>
      </c>
      <c r="J82" s="80"/>
      <c r="K82" s="87">
        <v>7.930000000000641</v>
      </c>
      <c r="L82" s="93" t="s">
        <v>173</v>
      </c>
      <c r="M82" s="94">
        <v>5.1500000000000004E-2</v>
      </c>
      <c r="N82" s="94">
        <v>3.2100000000000704E-2</v>
      </c>
      <c r="O82" s="87">
        <v>2139682.5700059999</v>
      </c>
      <c r="P82" s="89">
        <v>140.83000000000001</v>
      </c>
      <c r="Q82" s="80"/>
      <c r="R82" s="87">
        <v>3013.3148077989995</v>
      </c>
      <c r="S82" s="88">
        <v>6.0255401684529127E-4</v>
      </c>
      <c r="T82" s="88">
        <f t="shared" si="1"/>
        <v>2.3865967213341298E-2</v>
      </c>
      <c r="U82" s="88">
        <f>R82/'סכום נכסי הקרן'!$C$42</f>
        <v>8.592434520793749E-4</v>
      </c>
    </row>
    <row r="83" spans="2:21" s="134" customFormat="1">
      <c r="B83" s="86" t="s">
        <v>461</v>
      </c>
      <c r="C83" s="80" t="s">
        <v>462</v>
      </c>
      <c r="D83" s="93" t="s">
        <v>131</v>
      </c>
      <c r="E83" s="93" t="s">
        <v>291</v>
      </c>
      <c r="F83" s="80" t="s">
        <v>379</v>
      </c>
      <c r="G83" s="93" t="s">
        <v>342</v>
      </c>
      <c r="H83" s="80" t="s">
        <v>460</v>
      </c>
      <c r="I83" s="80" t="s">
        <v>171</v>
      </c>
      <c r="J83" s="80"/>
      <c r="K83" s="87">
        <v>2.7299999999968989</v>
      </c>
      <c r="L83" s="93" t="s">
        <v>173</v>
      </c>
      <c r="M83" s="94">
        <v>2.8500000000000001E-2</v>
      </c>
      <c r="N83" s="94">
        <v>1.049999999998277E-2</v>
      </c>
      <c r="O83" s="87">
        <v>269704.82689000003</v>
      </c>
      <c r="P83" s="89">
        <v>107.6</v>
      </c>
      <c r="Q83" s="80"/>
      <c r="R83" s="87">
        <v>290.20239273000004</v>
      </c>
      <c r="S83" s="88">
        <v>5.8800106065469914E-4</v>
      </c>
      <c r="T83" s="88">
        <f t="shared" si="1"/>
        <v>2.2984524458585431E-3</v>
      </c>
      <c r="U83" s="88">
        <f>R83/'סכום נכסי הקרן'!$C$42</f>
        <v>8.2750897810492785E-5</v>
      </c>
    </row>
    <row r="84" spans="2:21" s="134" customFormat="1">
      <c r="B84" s="86" t="s">
        <v>463</v>
      </c>
      <c r="C84" s="80" t="s">
        <v>464</v>
      </c>
      <c r="D84" s="93" t="s">
        <v>131</v>
      </c>
      <c r="E84" s="93" t="s">
        <v>291</v>
      </c>
      <c r="F84" s="80" t="s">
        <v>379</v>
      </c>
      <c r="G84" s="93" t="s">
        <v>342</v>
      </c>
      <c r="H84" s="80" t="s">
        <v>460</v>
      </c>
      <c r="I84" s="80" t="s">
        <v>171</v>
      </c>
      <c r="J84" s="80"/>
      <c r="K84" s="87">
        <v>0.23999999995171473</v>
      </c>
      <c r="L84" s="93" t="s">
        <v>173</v>
      </c>
      <c r="M84" s="94">
        <v>4.8499999999999995E-2</v>
      </c>
      <c r="N84" s="94">
        <v>3.5299999998933698E-2</v>
      </c>
      <c r="O84" s="87">
        <v>8042.8124550000011</v>
      </c>
      <c r="P84" s="89">
        <v>123.6</v>
      </c>
      <c r="Q84" s="80"/>
      <c r="R84" s="87">
        <v>9.940917601999999</v>
      </c>
      <c r="S84" s="88">
        <v>6.4222971442038488E-5</v>
      </c>
      <c r="T84" s="88">
        <f t="shared" si="1"/>
        <v>7.8733762879940324E-5</v>
      </c>
      <c r="U84" s="88">
        <f>R84/'סכום נכסי הקרן'!$C$42</f>
        <v>2.8346418817813956E-6</v>
      </c>
    </row>
    <row r="85" spans="2:21" s="134" customFormat="1">
      <c r="B85" s="86" t="s">
        <v>465</v>
      </c>
      <c r="C85" s="80" t="s">
        <v>466</v>
      </c>
      <c r="D85" s="93" t="s">
        <v>131</v>
      </c>
      <c r="E85" s="93" t="s">
        <v>291</v>
      </c>
      <c r="F85" s="80" t="s">
        <v>379</v>
      </c>
      <c r="G85" s="93" t="s">
        <v>342</v>
      </c>
      <c r="H85" s="80" t="s">
        <v>460</v>
      </c>
      <c r="I85" s="80" t="s">
        <v>171</v>
      </c>
      <c r="J85" s="80"/>
      <c r="K85" s="87">
        <v>1.0200000000001768</v>
      </c>
      <c r="L85" s="93" t="s">
        <v>173</v>
      </c>
      <c r="M85" s="94">
        <v>3.7699999999999997E-2</v>
      </c>
      <c r="N85" s="94">
        <v>4.3000000000159031E-3</v>
      </c>
      <c r="O85" s="87">
        <v>185160.11218900004</v>
      </c>
      <c r="P85" s="89">
        <v>113</v>
      </c>
      <c r="Q85" s="87">
        <v>16.711935785999998</v>
      </c>
      <c r="R85" s="87">
        <v>226.36356264800003</v>
      </c>
      <c r="S85" s="88">
        <v>5.7628972263122397E-4</v>
      </c>
      <c r="T85" s="88">
        <f t="shared" si="1"/>
        <v>1.7928380235845106E-3</v>
      </c>
      <c r="U85" s="88">
        <f>R85/'סכום נכסי הקרן'!$C$42</f>
        <v>6.4547324591260368E-5</v>
      </c>
    </row>
    <row r="86" spans="2:21" s="134" customFormat="1">
      <c r="B86" s="86" t="s">
        <v>467</v>
      </c>
      <c r="C86" s="80" t="s">
        <v>468</v>
      </c>
      <c r="D86" s="93" t="s">
        <v>131</v>
      </c>
      <c r="E86" s="93" t="s">
        <v>291</v>
      </c>
      <c r="F86" s="80" t="s">
        <v>379</v>
      </c>
      <c r="G86" s="93" t="s">
        <v>342</v>
      </c>
      <c r="H86" s="80" t="s">
        <v>460</v>
      </c>
      <c r="I86" s="80" t="s">
        <v>171</v>
      </c>
      <c r="J86" s="80"/>
      <c r="K86" s="87">
        <v>4.6200000000054819</v>
      </c>
      <c r="L86" s="93" t="s">
        <v>173</v>
      </c>
      <c r="M86" s="94">
        <v>2.5000000000000001E-2</v>
      </c>
      <c r="N86" s="94">
        <v>1.730000000002092E-2</v>
      </c>
      <c r="O86" s="87">
        <v>265379.26043899998</v>
      </c>
      <c r="P86" s="89">
        <v>104.47</v>
      </c>
      <c r="Q86" s="80"/>
      <c r="R86" s="87">
        <v>277.24171585400001</v>
      </c>
      <c r="S86" s="88">
        <v>5.6699197643653566E-4</v>
      </c>
      <c r="T86" s="88">
        <f t="shared" si="1"/>
        <v>2.1958016744938144E-3</v>
      </c>
      <c r="U86" s="88">
        <f>R86/'סכום נכסי הקרן'!$C$42</f>
        <v>7.905517484407831E-5</v>
      </c>
    </row>
    <row r="87" spans="2:21" s="134" customFormat="1">
      <c r="B87" s="86" t="s">
        <v>469</v>
      </c>
      <c r="C87" s="80" t="s">
        <v>470</v>
      </c>
      <c r="D87" s="93" t="s">
        <v>131</v>
      </c>
      <c r="E87" s="93" t="s">
        <v>291</v>
      </c>
      <c r="F87" s="80" t="s">
        <v>379</v>
      </c>
      <c r="G87" s="93" t="s">
        <v>342</v>
      </c>
      <c r="H87" s="80" t="s">
        <v>460</v>
      </c>
      <c r="I87" s="80" t="s">
        <v>171</v>
      </c>
      <c r="J87" s="80"/>
      <c r="K87" s="87">
        <v>5.4700000000046138</v>
      </c>
      <c r="L87" s="93" t="s">
        <v>173</v>
      </c>
      <c r="M87" s="94">
        <v>1.34E-2</v>
      </c>
      <c r="N87" s="94">
        <v>1.6000000000008466E-2</v>
      </c>
      <c r="O87" s="87">
        <v>235802.74249199999</v>
      </c>
      <c r="P87" s="89">
        <v>100.18</v>
      </c>
      <c r="Q87" s="80"/>
      <c r="R87" s="87">
        <v>236.227174453</v>
      </c>
      <c r="S87" s="88">
        <v>6.8874764320482986E-4</v>
      </c>
      <c r="T87" s="88">
        <f t="shared" si="1"/>
        <v>1.8709595113673291E-3</v>
      </c>
      <c r="U87" s="88">
        <f>R87/'סכום נכסי הקרן'!$C$42</f>
        <v>6.7359922808799281E-5</v>
      </c>
    </row>
    <row r="88" spans="2:21" s="134" customFormat="1">
      <c r="B88" s="86" t="s">
        <v>471</v>
      </c>
      <c r="C88" s="80" t="s">
        <v>472</v>
      </c>
      <c r="D88" s="93" t="s">
        <v>131</v>
      </c>
      <c r="E88" s="93" t="s">
        <v>291</v>
      </c>
      <c r="F88" s="80" t="s">
        <v>379</v>
      </c>
      <c r="G88" s="93" t="s">
        <v>342</v>
      </c>
      <c r="H88" s="80" t="s">
        <v>460</v>
      </c>
      <c r="I88" s="80" t="s">
        <v>171</v>
      </c>
      <c r="J88" s="80"/>
      <c r="K88" s="87">
        <v>5.6699999999875841</v>
      </c>
      <c r="L88" s="93" t="s">
        <v>173</v>
      </c>
      <c r="M88" s="94">
        <v>1.95E-2</v>
      </c>
      <c r="N88" s="94">
        <v>2.3599999999952107E-2</v>
      </c>
      <c r="O88" s="87">
        <v>160216.82262200001</v>
      </c>
      <c r="P88" s="89">
        <v>99.03</v>
      </c>
      <c r="Q88" s="80"/>
      <c r="R88" s="87">
        <v>158.66272909099999</v>
      </c>
      <c r="S88" s="88">
        <v>2.3461478513943734E-4</v>
      </c>
      <c r="T88" s="88">
        <f t="shared" si="1"/>
        <v>1.2566358751049031E-3</v>
      </c>
      <c r="U88" s="88">
        <f>R88/'סכום נכסי הקרן'!$C$42</f>
        <v>4.524250526617372E-5</v>
      </c>
    </row>
    <row r="89" spans="2:21" s="134" customFormat="1">
      <c r="B89" s="86" t="s">
        <v>473</v>
      </c>
      <c r="C89" s="80" t="s">
        <v>474</v>
      </c>
      <c r="D89" s="93" t="s">
        <v>131</v>
      </c>
      <c r="E89" s="93" t="s">
        <v>291</v>
      </c>
      <c r="F89" s="80" t="s">
        <v>379</v>
      </c>
      <c r="G89" s="93" t="s">
        <v>342</v>
      </c>
      <c r="H89" s="80" t="s">
        <v>460</v>
      </c>
      <c r="I89" s="80" t="s">
        <v>171</v>
      </c>
      <c r="J89" s="80"/>
      <c r="K89" s="87">
        <v>6.6599999999903101</v>
      </c>
      <c r="L89" s="93" t="s">
        <v>173</v>
      </c>
      <c r="M89" s="94">
        <v>3.3500000000000002E-2</v>
      </c>
      <c r="N89" s="94">
        <v>3.0799999999951547E-2</v>
      </c>
      <c r="O89" s="87">
        <v>250806.88021600002</v>
      </c>
      <c r="P89" s="89">
        <v>102.04</v>
      </c>
      <c r="Q89" s="80"/>
      <c r="R89" s="87">
        <v>255.923337828</v>
      </c>
      <c r="S89" s="88">
        <v>9.2891437117037046E-4</v>
      </c>
      <c r="T89" s="88">
        <f t="shared" si="1"/>
        <v>2.0269564845742916E-3</v>
      </c>
      <c r="U89" s="88">
        <f>R89/'סכום נכסי הקרן'!$C$42</f>
        <v>7.2976262451525126E-5</v>
      </c>
    </row>
    <row r="90" spans="2:21" s="134" customFormat="1">
      <c r="B90" s="86" t="s">
        <v>475</v>
      </c>
      <c r="C90" s="80" t="s">
        <v>476</v>
      </c>
      <c r="D90" s="93" t="s">
        <v>131</v>
      </c>
      <c r="E90" s="93" t="s">
        <v>291</v>
      </c>
      <c r="F90" s="80" t="s">
        <v>477</v>
      </c>
      <c r="G90" s="93" t="s">
        <v>342</v>
      </c>
      <c r="H90" s="80" t="s">
        <v>460</v>
      </c>
      <c r="I90" s="80" t="s">
        <v>343</v>
      </c>
      <c r="J90" s="80"/>
      <c r="K90" s="87">
        <v>1</v>
      </c>
      <c r="L90" s="93" t="s">
        <v>173</v>
      </c>
      <c r="M90" s="94">
        <v>4.8000000000000001E-2</v>
      </c>
      <c r="N90" s="94">
        <v>4.3E-3</v>
      </c>
      <c r="O90" s="87">
        <v>0.44</v>
      </c>
      <c r="P90" s="89">
        <v>112.72</v>
      </c>
      <c r="Q90" s="80"/>
      <c r="R90" s="87">
        <v>5.0000000000000001E-4</v>
      </c>
      <c r="S90" s="88">
        <v>3.8461538461538463E-9</v>
      </c>
      <c r="T90" s="88">
        <f t="shared" si="1"/>
        <v>3.9600852774446089E-9</v>
      </c>
      <c r="U90" s="88">
        <f>R90/'סכום נכסי הקרן'!$C$42</f>
        <v>1.4257445817733657E-10</v>
      </c>
    </row>
    <row r="91" spans="2:21" s="134" customFormat="1">
      <c r="B91" s="86" t="s">
        <v>478</v>
      </c>
      <c r="C91" s="80" t="s">
        <v>479</v>
      </c>
      <c r="D91" s="93" t="s">
        <v>131</v>
      </c>
      <c r="E91" s="93" t="s">
        <v>291</v>
      </c>
      <c r="F91" s="80" t="s">
        <v>477</v>
      </c>
      <c r="G91" s="93" t="s">
        <v>342</v>
      </c>
      <c r="H91" s="80" t="s">
        <v>460</v>
      </c>
      <c r="I91" s="80" t="s">
        <v>343</v>
      </c>
      <c r="J91" s="80"/>
      <c r="K91" s="87">
        <v>3.6599999999999997</v>
      </c>
      <c r="L91" s="93" t="s">
        <v>173</v>
      </c>
      <c r="M91" s="94">
        <v>3.2899999999999999E-2</v>
      </c>
      <c r="N91" s="94">
        <v>1.0999999999999999E-2</v>
      </c>
      <c r="O91" s="87">
        <v>0.61</v>
      </c>
      <c r="P91" s="89">
        <v>109.8</v>
      </c>
      <c r="Q91" s="80"/>
      <c r="R91" s="87">
        <v>6.7000000000000002E-4</v>
      </c>
      <c r="S91" s="88">
        <v>3.2105263157894735E-9</v>
      </c>
      <c r="T91" s="88">
        <f t="shared" si="1"/>
        <v>5.3065142717757759E-9</v>
      </c>
      <c r="U91" s="88">
        <f>R91/'סכום נכסי הקרן'!$C$42</f>
        <v>1.91049773957631E-10</v>
      </c>
    </row>
    <row r="92" spans="2:21" s="134" customFormat="1">
      <c r="B92" s="86" t="s">
        <v>480</v>
      </c>
      <c r="C92" s="80" t="s">
        <v>481</v>
      </c>
      <c r="D92" s="93" t="s">
        <v>131</v>
      </c>
      <c r="E92" s="93" t="s">
        <v>291</v>
      </c>
      <c r="F92" s="80" t="s">
        <v>482</v>
      </c>
      <c r="G92" s="93" t="s">
        <v>342</v>
      </c>
      <c r="H92" s="80" t="s">
        <v>460</v>
      </c>
      <c r="I92" s="80" t="s">
        <v>171</v>
      </c>
      <c r="J92" s="80"/>
      <c r="K92" s="87">
        <v>0.73000000001451704</v>
      </c>
      <c r="L92" s="93" t="s">
        <v>173</v>
      </c>
      <c r="M92" s="94">
        <v>6.5000000000000002E-2</v>
      </c>
      <c r="N92" s="94">
        <v>-7.0000000009677957E-4</v>
      </c>
      <c r="O92" s="87">
        <v>27351.146508999998</v>
      </c>
      <c r="P92" s="89">
        <v>120.89</v>
      </c>
      <c r="Q92" s="80"/>
      <c r="R92" s="87">
        <v>33.064801224</v>
      </c>
      <c r="S92" s="88">
        <v>1.4681490397381924E-4</v>
      </c>
      <c r="T92" s="88">
        <f t="shared" si="1"/>
        <v>2.618788650575898E-4</v>
      </c>
      <c r="U92" s="88">
        <f>R92/'סכום נכסי הקרן'!$C$42</f>
        <v>9.4283922385062693E-6</v>
      </c>
    </row>
    <row r="93" spans="2:21" s="134" customFormat="1">
      <c r="B93" s="86" t="s">
        <v>483</v>
      </c>
      <c r="C93" s="80" t="s">
        <v>484</v>
      </c>
      <c r="D93" s="93" t="s">
        <v>131</v>
      </c>
      <c r="E93" s="93" t="s">
        <v>291</v>
      </c>
      <c r="F93" s="80" t="s">
        <v>482</v>
      </c>
      <c r="G93" s="93" t="s">
        <v>342</v>
      </c>
      <c r="H93" s="80" t="s">
        <v>460</v>
      </c>
      <c r="I93" s="80" t="s">
        <v>171</v>
      </c>
      <c r="J93" s="80"/>
      <c r="K93" s="87">
        <v>6.1900000000043196</v>
      </c>
      <c r="L93" s="93" t="s">
        <v>173</v>
      </c>
      <c r="M93" s="94">
        <v>0.04</v>
      </c>
      <c r="N93" s="94">
        <v>3.9700000000024868E-2</v>
      </c>
      <c r="O93" s="87">
        <v>380019.73801899998</v>
      </c>
      <c r="P93" s="89">
        <v>100.51</v>
      </c>
      <c r="Q93" s="80"/>
      <c r="R93" s="87">
        <v>381.95784066500005</v>
      </c>
      <c r="S93" s="88">
        <v>1.2848049548262375E-4</v>
      </c>
      <c r="T93" s="88">
        <f t="shared" si="1"/>
        <v>3.0251712428440011E-3</v>
      </c>
      <c r="U93" s="88">
        <f>R93/'סכום נכסי הקרן'!$C$42</f>
        <v>1.0891486435879567E-4</v>
      </c>
    </row>
    <row r="94" spans="2:21" s="134" customFormat="1">
      <c r="B94" s="86" t="s">
        <v>485</v>
      </c>
      <c r="C94" s="80" t="s">
        <v>486</v>
      </c>
      <c r="D94" s="93" t="s">
        <v>131</v>
      </c>
      <c r="E94" s="93" t="s">
        <v>291</v>
      </c>
      <c r="F94" s="80" t="s">
        <v>482</v>
      </c>
      <c r="G94" s="93" t="s">
        <v>342</v>
      </c>
      <c r="H94" s="80" t="s">
        <v>460</v>
      </c>
      <c r="I94" s="80" t="s">
        <v>171</v>
      </c>
      <c r="J94" s="80"/>
      <c r="K94" s="87">
        <v>6.4399999999979309</v>
      </c>
      <c r="L94" s="93" t="s">
        <v>173</v>
      </c>
      <c r="M94" s="94">
        <v>2.7799999999999998E-2</v>
      </c>
      <c r="N94" s="94">
        <v>3.9899999999983005E-2</v>
      </c>
      <c r="O94" s="87">
        <v>717561.04792100016</v>
      </c>
      <c r="P94" s="89">
        <v>94.31</v>
      </c>
      <c r="Q94" s="80"/>
      <c r="R94" s="87">
        <v>676.73182578499996</v>
      </c>
      <c r="S94" s="88">
        <v>3.9839934702544551E-4</v>
      </c>
      <c r="T94" s="88">
        <f t="shared" si="1"/>
        <v>5.3598314801387766E-3</v>
      </c>
      <c r="U94" s="88">
        <f>R94/'סכום נכסי הקרן'!$C$42</f>
        <v>1.9296934678531219E-4</v>
      </c>
    </row>
    <row r="95" spans="2:21" s="134" customFormat="1">
      <c r="B95" s="86" t="s">
        <v>487</v>
      </c>
      <c r="C95" s="80" t="s">
        <v>488</v>
      </c>
      <c r="D95" s="93" t="s">
        <v>131</v>
      </c>
      <c r="E95" s="93" t="s">
        <v>291</v>
      </c>
      <c r="F95" s="80" t="s">
        <v>482</v>
      </c>
      <c r="G95" s="93" t="s">
        <v>342</v>
      </c>
      <c r="H95" s="80" t="s">
        <v>460</v>
      </c>
      <c r="I95" s="80" t="s">
        <v>171</v>
      </c>
      <c r="J95" s="80"/>
      <c r="K95" s="87">
        <v>1.3000000000014551</v>
      </c>
      <c r="L95" s="93" t="s">
        <v>173</v>
      </c>
      <c r="M95" s="94">
        <v>5.0999999999999997E-2</v>
      </c>
      <c r="N95" s="94">
        <v>1.6800000000008732E-2</v>
      </c>
      <c r="O95" s="87">
        <v>106557.48351200001</v>
      </c>
      <c r="P95" s="89">
        <v>129</v>
      </c>
      <c r="Q95" s="80"/>
      <c r="R95" s="87">
        <v>137.45914796599999</v>
      </c>
      <c r="S95" s="88">
        <v>6.2734684806120325E-5</v>
      </c>
      <c r="T95" s="88">
        <f t="shared" si="1"/>
        <v>1.0886998962204733E-3</v>
      </c>
      <c r="U95" s="88">
        <f>R95/'סכום נכסי הקרן'!$C$42</f>
        <v>3.9196327085541569E-5</v>
      </c>
    </row>
    <row r="96" spans="2:21" s="134" customFormat="1">
      <c r="B96" s="86" t="s">
        <v>489</v>
      </c>
      <c r="C96" s="80" t="s">
        <v>490</v>
      </c>
      <c r="D96" s="93" t="s">
        <v>131</v>
      </c>
      <c r="E96" s="93" t="s">
        <v>291</v>
      </c>
      <c r="F96" s="80" t="s">
        <v>393</v>
      </c>
      <c r="G96" s="93" t="s">
        <v>293</v>
      </c>
      <c r="H96" s="80" t="s">
        <v>460</v>
      </c>
      <c r="I96" s="80" t="s">
        <v>343</v>
      </c>
      <c r="J96" s="80"/>
      <c r="K96" s="87">
        <v>1.2500000000002276</v>
      </c>
      <c r="L96" s="93" t="s">
        <v>173</v>
      </c>
      <c r="M96" s="94">
        <v>6.4000000000000001E-2</v>
      </c>
      <c r="N96" s="94">
        <v>4.9000000000009999E-3</v>
      </c>
      <c r="O96" s="87">
        <v>1776859.6758699999</v>
      </c>
      <c r="P96" s="89">
        <v>123.75</v>
      </c>
      <c r="Q96" s="80"/>
      <c r="R96" s="87">
        <v>2198.8639568220001</v>
      </c>
      <c r="S96" s="88">
        <v>1.4192390982687029E-3</v>
      </c>
      <c r="T96" s="88">
        <f t="shared" si="1"/>
        <v>1.7415377565028801E-2</v>
      </c>
      <c r="U96" s="88">
        <f>R96/'סכום נכסי הקרן'!$C$42</f>
        <v>6.2700367449914209E-4</v>
      </c>
    </row>
    <row r="97" spans="2:21" s="134" customFormat="1">
      <c r="B97" s="86" t="s">
        <v>491</v>
      </c>
      <c r="C97" s="80" t="s">
        <v>492</v>
      </c>
      <c r="D97" s="93" t="s">
        <v>131</v>
      </c>
      <c r="E97" s="93" t="s">
        <v>291</v>
      </c>
      <c r="F97" s="80" t="s">
        <v>398</v>
      </c>
      <c r="G97" s="93" t="s">
        <v>293</v>
      </c>
      <c r="H97" s="80" t="s">
        <v>460</v>
      </c>
      <c r="I97" s="80" t="s">
        <v>343</v>
      </c>
      <c r="J97" s="80"/>
      <c r="K97" s="87">
        <v>0</v>
      </c>
      <c r="L97" s="93" t="s">
        <v>173</v>
      </c>
      <c r="M97" s="94">
        <v>4.8499999999999995E-2</v>
      </c>
      <c r="N97" s="94">
        <v>0</v>
      </c>
      <c r="O97" s="87">
        <v>30208.170154999996</v>
      </c>
      <c r="P97" s="89">
        <v>108.5</v>
      </c>
      <c r="Q97" s="80"/>
      <c r="R97" s="87">
        <v>32.775864227</v>
      </c>
      <c r="S97" s="88">
        <v>2.0138780103333331E-4</v>
      </c>
      <c r="T97" s="88">
        <f t="shared" si="1"/>
        <v>2.5959043476173228E-4</v>
      </c>
      <c r="U97" s="88">
        <f>R97/'סכום נכסי הקרן'!$C$42</f>
        <v>9.3460021669169466E-6</v>
      </c>
    </row>
    <row r="98" spans="2:21" s="134" customFormat="1">
      <c r="B98" s="86" t="s">
        <v>493</v>
      </c>
      <c r="C98" s="80" t="s">
        <v>494</v>
      </c>
      <c r="D98" s="93" t="s">
        <v>131</v>
      </c>
      <c r="E98" s="93" t="s">
        <v>291</v>
      </c>
      <c r="F98" s="80" t="s">
        <v>405</v>
      </c>
      <c r="G98" s="93" t="s">
        <v>406</v>
      </c>
      <c r="H98" s="80" t="s">
        <v>460</v>
      </c>
      <c r="I98" s="80" t="s">
        <v>343</v>
      </c>
      <c r="J98" s="80"/>
      <c r="K98" s="87">
        <v>4.1100000000064094</v>
      </c>
      <c r="L98" s="93" t="s">
        <v>173</v>
      </c>
      <c r="M98" s="94">
        <v>3.85E-2</v>
      </c>
      <c r="N98" s="94">
        <v>9.3999999999976117E-3</v>
      </c>
      <c r="O98" s="87">
        <v>214863.764218</v>
      </c>
      <c r="P98" s="89">
        <v>116.93</v>
      </c>
      <c r="Q98" s="80"/>
      <c r="R98" s="87">
        <v>251.24021074899997</v>
      </c>
      <c r="S98" s="88">
        <v>8.9695914310384671E-4</v>
      </c>
      <c r="T98" s="88">
        <f t="shared" si="1"/>
        <v>1.9898653193783913E-3</v>
      </c>
      <c r="U98" s="88">
        <f>R98/'סכום נכסי הקרן'!$C$42</f>
        <v>7.1640873839797043E-5</v>
      </c>
    </row>
    <row r="99" spans="2:21" s="134" customFormat="1">
      <c r="B99" s="86" t="s">
        <v>495</v>
      </c>
      <c r="C99" s="80" t="s">
        <v>496</v>
      </c>
      <c r="D99" s="93" t="s">
        <v>131</v>
      </c>
      <c r="E99" s="93" t="s">
        <v>291</v>
      </c>
      <c r="F99" s="80" t="s">
        <v>405</v>
      </c>
      <c r="G99" s="93" t="s">
        <v>406</v>
      </c>
      <c r="H99" s="80" t="s">
        <v>460</v>
      </c>
      <c r="I99" s="80" t="s">
        <v>343</v>
      </c>
      <c r="J99" s="80"/>
      <c r="K99" s="87">
        <v>1.3899999999979225</v>
      </c>
      <c r="L99" s="93" t="s">
        <v>173</v>
      </c>
      <c r="M99" s="94">
        <v>3.9E-2</v>
      </c>
      <c r="N99" s="94">
        <v>5.5999999999861508E-3</v>
      </c>
      <c r="O99" s="87">
        <v>126568.771118</v>
      </c>
      <c r="P99" s="89">
        <v>114.1</v>
      </c>
      <c r="Q99" s="80"/>
      <c r="R99" s="87">
        <v>144.41496877</v>
      </c>
      <c r="S99" s="88">
        <v>6.3592011916646781E-4</v>
      </c>
      <c r="T99" s="88">
        <f t="shared" si="1"/>
        <v>1.1437911833374001E-3</v>
      </c>
      <c r="U99" s="88">
        <f>R99/'סכום נכסי הקרן'!$C$42</f>
        <v>4.1179771850159463E-5</v>
      </c>
    </row>
    <row r="100" spans="2:21" s="134" customFormat="1">
      <c r="B100" s="86" t="s">
        <v>497</v>
      </c>
      <c r="C100" s="80" t="s">
        <v>498</v>
      </c>
      <c r="D100" s="93" t="s">
        <v>131</v>
      </c>
      <c r="E100" s="93" t="s">
        <v>291</v>
      </c>
      <c r="F100" s="80" t="s">
        <v>405</v>
      </c>
      <c r="G100" s="93" t="s">
        <v>406</v>
      </c>
      <c r="H100" s="80" t="s">
        <v>460</v>
      </c>
      <c r="I100" s="80" t="s">
        <v>343</v>
      </c>
      <c r="J100" s="80"/>
      <c r="K100" s="87">
        <v>2.319999999996917</v>
      </c>
      <c r="L100" s="93" t="s">
        <v>173</v>
      </c>
      <c r="M100" s="94">
        <v>3.9E-2</v>
      </c>
      <c r="N100" s="94">
        <v>6.1000000000066079E-3</v>
      </c>
      <c r="O100" s="87">
        <v>231752.75841099999</v>
      </c>
      <c r="P100" s="89">
        <v>117.55</v>
      </c>
      <c r="Q100" s="80"/>
      <c r="R100" s="87">
        <v>272.42536826199995</v>
      </c>
      <c r="S100" s="88">
        <v>5.8078667379474105E-4</v>
      </c>
      <c r="T100" s="88">
        <f t="shared" si="1"/>
        <v>2.1576553801135436E-3</v>
      </c>
      <c r="U100" s="88">
        <f>R100/'סכום נכסי הקרן'!$C$42</f>
        <v>7.7681798547432054E-5</v>
      </c>
    </row>
    <row r="101" spans="2:21" s="134" customFormat="1">
      <c r="B101" s="86" t="s">
        <v>499</v>
      </c>
      <c r="C101" s="80" t="s">
        <v>500</v>
      </c>
      <c r="D101" s="93" t="s">
        <v>131</v>
      </c>
      <c r="E101" s="93" t="s">
        <v>291</v>
      </c>
      <c r="F101" s="80" t="s">
        <v>405</v>
      </c>
      <c r="G101" s="93" t="s">
        <v>406</v>
      </c>
      <c r="H101" s="80" t="s">
        <v>460</v>
      </c>
      <c r="I101" s="80" t="s">
        <v>343</v>
      </c>
      <c r="J101" s="80"/>
      <c r="K101" s="87">
        <v>4.9600000000111866</v>
      </c>
      <c r="L101" s="93" t="s">
        <v>173</v>
      </c>
      <c r="M101" s="94">
        <v>3.85E-2</v>
      </c>
      <c r="N101" s="94">
        <v>1.410000000001136E-2</v>
      </c>
      <c r="O101" s="87">
        <v>195515.746572</v>
      </c>
      <c r="P101" s="89">
        <v>117.05</v>
      </c>
      <c r="Q101" s="80"/>
      <c r="R101" s="87">
        <v>228.85119201399999</v>
      </c>
      <c r="S101" s="88">
        <v>7.8206298628799998E-4</v>
      </c>
      <c r="T101" s="88">
        <f t="shared" si="1"/>
        <v>1.8125404724405813E-3</v>
      </c>
      <c r="U101" s="88">
        <f>R101/'סכום נכסי הקרן'!$C$42</f>
        <v>6.525666940926733E-5</v>
      </c>
    </row>
    <row r="102" spans="2:21" s="134" customFormat="1">
      <c r="B102" s="86" t="s">
        <v>501</v>
      </c>
      <c r="C102" s="80" t="s">
        <v>502</v>
      </c>
      <c r="D102" s="93" t="s">
        <v>131</v>
      </c>
      <c r="E102" s="93" t="s">
        <v>291</v>
      </c>
      <c r="F102" s="80" t="s">
        <v>503</v>
      </c>
      <c r="G102" s="93" t="s">
        <v>342</v>
      </c>
      <c r="H102" s="80" t="s">
        <v>460</v>
      </c>
      <c r="I102" s="80" t="s">
        <v>171</v>
      </c>
      <c r="J102" s="80"/>
      <c r="K102" s="87">
        <v>6</v>
      </c>
      <c r="L102" s="93" t="s">
        <v>173</v>
      </c>
      <c r="M102" s="94">
        <v>1.5800000000000002E-2</v>
      </c>
      <c r="N102" s="94">
        <v>1.8399999999994157E-2</v>
      </c>
      <c r="O102" s="87">
        <v>410760.66346900002</v>
      </c>
      <c r="P102" s="89">
        <v>99.99</v>
      </c>
      <c r="Q102" s="80"/>
      <c r="R102" s="87">
        <v>410.71960218599997</v>
      </c>
      <c r="S102" s="88">
        <v>1.0161206189059084E-3</v>
      </c>
      <c r="T102" s="88">
        <f t="shared" si="1"/>
        <v>3.2529692995493702E-3</v>
      </c>
      <c r="U102" s="88">
        <f>R102/'סכום נכסי הקרן'!$C$42</f>
        <v>1.1711624948896033E-4</v>
      </c>
    </row>
    <row r="103" spans="2:21" s="134" customFormat="1">
      <c r="B103" s="86" t="s">
        <v>504</v>
      </c>
      <c r="C103" s="80" t="s">
        <v>505</v>
      </c>
      <c r="D103" s="93" t="s">
        <v>131</v>
      </c>
      <c r="E103" s="93" t="s">
        <v>291</v>
      </c>
      <c r="F103" s="80" t="s">
        <v>503</v>
      </c>
      <c r="G103" s="93" t="s">
        <v>342</v>
      </c>
      <c r="H103" s="80" t="s">
        <v>460</v>
      </c>
      <c r="I103" s="80" t="s">
        <v>171</v>
      </c>
      <c r="J103" s="80"/>
      <c r="K103" s="87">
        <v>6.8599999999990189</v>
      </c>
      <c r="L103" s="93" t="s">
        <v>173</v>
      </c>
      <c r="M103" s="94">
        <v>2.4E-2</v>
      </c>
      <c r="N103" s="94">
        <v>2.5499999999988678E-2</v>
      </c>
      <c r="O103" s="87">
        <v>523008.61166599998</v>
      </c>
      <c r="P103" s="89">
        <v>101.26</v>
      </c>
      <c r="Q103" s="80"/>
      <c r="R103" s="87">
        <v>529.59852643199997</v>
      </c>
      <c r="S103" s="88">
        <v>1.1352665974198727E-3</v>
      </c>
      <c r="T103" s="88">
        <f t="shared" si="1"/>
        <v>4.1945106549594454E-3</v>
      </c>
      <c r="U103" s="88">
        <f>R103/'סכום נכסי הקרן'!$C$42</f>
        <v>1.5101444591511651E-4</v>
      </c>
    </row>
    <row r="104" spans="2:21" s="134" customFormat="1">
      <c r="B104" s="86" t="s">
        <v>506</v>
      </c>
      <c r="C104" s="80" t="s">
        <v>507</v>
      </c>
      <c r="D104" s="93" t="s">
        <v>131</v>
      </c>
      <c r="E104" s="93" t="s">
        <v>291</v>
      </c>
      <c r="F104" s="80" t="s">
        <v>503</v>
      </c>
      <c r="G104" s="93" t="s">
        <v>342</v>
      </c>
      <c r="H104" s="80" t="s">
        <v>460</v>
      </c>
      <c r="I104" s="80" t="s">
        <v>171</v>
      </c>
      <c r="J104" s="80"/>
      <c r="K104" s="87">
        <v>3.289999999920485</v>
      </c>
      <c r="L104" s="93" t="s">
        <v>173</v>
      </c>
      <c r="M104" s="94">
        <v>3.4799999999999998E-2</v>
      </c>
      <c r="N104" s="94">
        <v>1.2399999999550571E-2</v>
      </c>
      <c r="O104" s="87">
        <v>10783.058369</v>
      </c>
      <c r="P104" s="89">
        <v>107.3</v>
      </c>
      <c r="Q104" s="80"/>
      <c r="R104" s="87">
        <v>11.570221648</v>
      </c>
      <c r="S104" s="88">
        <v>2.318691741680121E-5</v>
      </c>
      <c r="T104" s="88">
        <f t="shared" si="1"/>
        <v>9.1638128810031413E-5</v>
      </c>
      <c r="U104" s="88">
        <f>R104/'סכום נכסי הקרן'!$C$42</f>
        <v>3.2992361649105803E-6</v>
      </c>
    </row>
    <row r="105" spans="2:21" s="134" customFormat="1">
      <c r="B105" s="86" t="s">
        <v>508</v>
      </c>
      <c r="C105" s="80" t="s">
        <v>509</v>
      </c>
      <c r="D105" s="93" t="s">
        <v>131</v>
      </c>
      <c r="E105" s="93" t="s">
        <v>291</v>
      </c>
      <c r="F105" s="80" t="s">
        <v>420</v>
      </c>
      <c r="G105" s="93" t="s">
        <v>406</v>
      </c>
      <c r="H105" s="80" t="s">
        <v>460</v>
      </c>
      <c r="I105" s="80" t="s">
        <v>171</v>
      </c>
      <c r="J105" s="80"/>
      <c r="K105" s="87">
        <v>2.4600000000003202</v>
      </c>
      <c r="L105" s="93" t="s">
        <v>173</v>
      </c>
      <c r="M105" s="94">
        <v>3.7499999999999999E-2</v>
      </c>
      <c r="N105" s="94">
        <v>6.6000000000005334E-3</v>
      </c>
      <c r="O105" s="87">
        <v>634176.42276999995</v>
      </c>
      <c r="P105" s="89">
        <v>118.14</v>
      </c>
      <c r="Q105" s="80"/>
      <c r="R105" s="87">
        <v>749.2160344560001</v>
      </c>
      <c r="S105" s="88">
        <v>8.1860766036788847E-4</v>
      </c>
      <c r="T105" s="88">
        <f t="shared" si="1"/>
        <v>5.9339187753492777E-3</v>
      </c>
      <c r="U105" s="88">
        <f>R105/'סכום נכסי הקרן'!$C$42</f>
        <v>2.1363814034067389E-4</v>
      </c>
    </row>
    <row r="106" spans="2:21" s="134" customFormat="1">
      <c r="B106" s="86" t="s">
        <v>510</v>
      </c>
      <c r="C106" s="80" t="s">
        <v>511</v>
      </c>
      <c r="D106" s="93" t="s">
        <v>131</v>
      </c>
      <c r="E106" s="93" t="s">
        <v>291</v>
      </c>
      <c r="F106" s="80" t="s">
        <v>420</v>
      </c>
      <c r="G106" s="93" t="s">
        <v>406</v>
      </c>
      <c r="H106" s="80" t="s">
        <v>460</v>
      </c>
      <c r="I106" s="80" t="s">
        <v>171</v>
      </c>
      <c r="J106" s="80"/>
      <c r="K106" s="87">
        <v>6.0700000000063907</v>
      </c>
      <c r="L106" s="93" t="s">
        <v>173</v>
      </c>
      <c r="M106" s="94">
        <v>2.4799999999999999E-2</v>
      </c>
      <c r="N106" s="94">
        <v>1.8800000000028402E-2</v>
      </c>
      <c r="O106" s="87">
        <v>334310.11822499998</v>
      </c>
      <c r="P106" s="89">
        <v>105.31</v>
      </c>
      <c r="Q106" s="80"/>
      <c r="R106" s="87">
        <v>352.06200122500002</v>
      </c>
      <c r="S106" s="88">
        <v>7.894238573567156E-4</v>
      </c>
      <c r="T106" s="88">
        <f t="shared" si="1"/>
        <v>2.7883910955976169E-3</v>
      </c>
      <c r="U106" s="88">
        <f>R106/'סכום נכסי הקרן'!$C$42</f>
        <v>1.0039009813896636E-4</v>
      </c>
    </row>
    <row r="107" spans="2:21" s="134" customFormat="1">
      <c r="B107" s="86" t="s">
        <v>512</v>
      </c>
      <c r="C107" s="80" t="s">
        <v>513</v>
      </c>
      <c r="D107" s="93" t="s">
        <v>131</v>
      </c>
      <c r="E107" s="93" t="s">
        <v>291</v>
      </c>
      <c r="F107" s="80" t="s">
        <v>514</v>
      </c>
      <c r="G107" s="93" t="s">
        <v>342</v>
      </c>
      <c r="H107" s="80" t="s">
        <v>460</v>
      </c>
      <c r="I107" s="80" t="s">
        <v>343</v>
      </c>
      <c r="J107" s="80"/>
      <c r="K107" s="87">
        <v>4.6899999999988715</v>
      </c>
      <c r="L107" s="93" t="s">
        <v>173</v>
      </c>
      <c r="M107" s="94">
        <v>2.8500000000000001E-2</v>
      </c>
      <c r="N107" s="94">
        <v>1.5199999999996529E-2</v>
      </c>
      <c r="O107" s="87">
        <v>843585.06597899983</v>
      </c>
      <c r="P107" s="89">
        <v>109.38</v>
      </c>
      <c r="Q107" s="80"/>
      <c r="R107" s="87">
        <v>922.71331551600019</v>
      </c>
      <c r="S107" s="88">
        <v>1.2351172269092238E-3</v>
      </c>
      <c r="T107" s="88">
        <f t="shared" si="1"/>
        <v>7.3080468321540292E-3</v>
      </c>
      <c r="U107" s="88">
        <f>R107/'סכום נכסי הקרן'!$C$42</f>
        <v>2.6311070202541506E-4</v>
      </c>
    </row>
    <row r="108" spans="2:21" s="134" customFormat="1">
      <c r="B108" s="86" t="s">
        <v>515</v>
      </c>
      <c r="C108" s="80" t="s">
        <v>516</v>
      </c>
      <c r="D108" s="93" t="s">
        <v>131</v>
      </c>
      <c r="E108" s="93" t="s">
        <v>291</v>
      </c>
      <c r="F108" s="80" t="s">
        <v>517</v>
      </c>
      <c r="G108" s="93" t="s">
        <v>342</v>
      </c>
      <c r="H108" s="80" t="s">
        <v>460</v>
      </c>
      <c r="I108" s="80" t="s">
        <v>343</v>
      </c>
      <c r="J108" s="80"/>
      <c r="K108" s="87">
        <v>6.6900000000031099</v>
      </c>
      <c r="L108" s="93" t="s">
        <v>173</v>
      </c>
      <c r="M108" s="94">
        <v>1.3999999999999999E-2</v>
      </c>
      <c r="N108" s="94">
        <v>2.0900000000012253E-2</v>
      </c>
      <c r="O108" s="87">
        <v>329373.42</v>
      </c>
      <c r="P108" s="89">
        <v>96.67</v>
      </c>
      <c r="Q108" s="80"/>
      <c r="R108" s="87">
        <v>318.40529032899997</v>
      </c>
      <c r="S108" s="88">
        <v>1.2987910883280756E-3</v>
      </c>
      <c r="T108" s="88">
        <f t="shared" si="1"/>
        <v>2.5218242049846983E-3</v>
      </c>
      <c r="U108" s="88">
        <f>R108/'סכום נכסי הקרן'!$C$42</f>
        <v>9.0792923498909432E-5</v>
      </c>
    </row>
    <row r="109" spans="2:21" s="134" customFormat="1">
      <c r="B109" s="86" t="s">
        <v>518</v>
      </c>
      <c r="C109" s="80" t="s">
        <v>519</v>
      </c>
      <c r="D109" s="93" t="s">
        <v>131</v>
      </c>
      <c r="E109" s="93" t="s">
        <v>291</v>
      </c>
      <c r="F109" s="80" t="s">
        <v>299</v>
      </c>
      <c r="G109" s="93" t="s">
        <v>293</v>
      </c>
      <c r="H109" s="80" t="s">
        <v>460</v>
      </c>
      <c r="I109" s="80" t="s">
        <v>171</v>
      </c>
      <c r="J109" s="80"/>
      <c r="K109" s="87">
        <v>4.6299999999972572</v>
      </c>
      <c r="L109" s="93" t="s">
        <v>173</v>
      </c>
      <c r="M109" s="94">
        <v>1.8200000000000001E-2</v>
      </c>
      <c r="N109" s="94">
        <v>2.4599999999988104E-2</v>
      </c>
      <c r="O109" s="87">
        <f>620838.64245/50000</f>
        <v>12.416772849000001</v>
      </c>
      <c r="P109" s="89">
        <v>4874248</v>
      </c>
      <c r="Q109" s="80"/>
      <c r="R109" s="87">
        <v>605.22432298199999</v>
      </c>
      <c r="S109" s="88">
        <f>4368.71889698121%/50000</f>
        <v>8.7374377939624195E-4</v>
      </c>
      <c r="T109" s="88">
        <f t="shared" si="1"/>
        <v>4.7934798619847984E-3</v>
      </c>
      <c r="U109" s="88">
        <f>R109/'סכום נכסי הקרן'!$C$42</f>
        <v>1.7257905984980799E-4</v>
      </c>
    </row>
    <row r="110" spans="2:21" s="134" customFormat="1">
      <c r="B110" s="86" t="s">
        <v>520</v>
      </c>
      <c r="C110" s="80" t="s">
        <v>521</v>
      </c>
      <c r="D110" s="93" t="s">
        <v>131</v>
      </c>
      <c r="E110" s="93" t="s">
        <v>291</v>
      </c>
      <c r="F110" s="80" t="s">
        <v>299</v>
      </c>
      <c r="G110" s="93" t="s">
        <v>293</v>
      </c>
      <c r="H110" s="80" t="s">
        <v>460</v>
      </c>
      <c r="I110" s="80" t="s">
        <v>171</v>
      </c>
      <c r="J110" s="80"/>
      <c r="K110" s="87">
        <v>3.8999999999982391</v>
      </c>
      <c r="L110" s="93" t="s">
        <v>173</v>
      </c>
      <c r="M110" s="94">
        <v>1.06E-2</v>
      </c>
      <c r="N110" s="94">
        <v>2.4599999999984148E-2</v>
      </c>
      <c r="O110" s="87">
        <f>710044.7754/50000</f>
        <v>14.200895508</v>
      </c>
      <c r="P110" s="89">
        <v>4797066</v>
      </c>
      <c r="Q110" s="80"/>
      <c r="R110" s="87">
        <v>681.22637029799989</v>
      </c>
      <c r="S110" s="88">
        <f>5228.99164445099%/50000</f>
        <v>1.045798328890198E-3</v>
      </c>
      <c r="T110" s="88">
        <f t="shared" si="1"/>
        <v>5.3954290392482776E-3</v>
      </c>
      <c r="U110" s="88">
        <f>R110/'סכום נכסי הקרן'!$C$42</f>
        <v>1.9425096128270196E-4</v>
      </c>
    </row>
    <row r="111" spans="2:21" s="134" customFormat="1">
      <c r="B111" s="86" t="s">
        <v>522</v>
      </c>
      <c r="C111" s="80" t="s">
        <v>523</v>
      </c>
      <c r="D111" s="93" t="s">
        <v>131</v>
      </c>
      <c r="E111" s="93" t="s">
        <v>291</v>
      </c>
      <c r="F111" s="80" t="s">
        <v>429</v>
      </c>
      <c r="G111" s="93" t="s">
        <v>342</v>
      </c>
      <c r="H111" s="80" t="s">
        <v>460</v>
      </c>
      <c r="I111" s="80" t="s">
        <v>343</v>
      </c>
      <c r="J111" s="80"/>
      <c r="K111" s="87">
        <v>2.6399999999981012</v>
      </c>
      <c r="L111" s="93" t="s">
        <v>173</v>
      </c>
      <c r="M111" s="94">
        <v>4.9000000000000002E-2</v>
      </c>
      <c r="N111" s="94">
        <v>1.0499999999996044E-2</v>
      </c>
      <c r="O111" s="87">
        <v>438284.64291200007</v>
      </c>
      <c r="P111" s="89">
        <v>115.35</v>
      </c>
      <c r="Q111" s="80"/>
      <c r="R111" s="87">
        <v>505.561313364</v>
      </c>
      <c r="S111" s="88">
        <v>6.5906149057814534E-4</v>
      </c>
      <c r="T111" s="88">
        <f t="shared" si="1"/>
        <v>4.0041318277966734E-3</v>
      </c>
      <c r="U111" s="88">
        <f>R111/'סכום נכסי הקרן'!$C$42</f>
        <v>1.4416026065658993E-4</v>
      </c>
    </row>
    <row r="112" spans="2:21" s="134" customFormat="1">
      <c r="B112" s="86" t="s">
        <v>524</v>
      </c>
      <c r="C112" s="80" t="s">
        <v>525</v>
      </c>
      <c r="D112" s="93" t="s">
        <v>131</v>
      </c>
      <c r="E112" s="93" t="s">
        <v>291</v>
      </c>
      <c r="F112" s="80" t="s">
        <v>429</v>
      </c>
      <c r="G112" s="93" t="s">
        <v>342</v>
      </c>
      <c r="H112" s="80" t="s">
        <v>460</v>
      </c>
      <c r="I112" s="80" t="s">
        <v>343</v>
      </c>
      <c r="J112" s="80"/>
      <c r="K112" s="87">
        <v>5.7099999999944941</v>
      </c>
      <c r="L112" s="93" t="s">
        <v>173</v>
      </c>
      <c r="M112" s="94">
        <v>2.3E-2</v>
      </c>
      <c r="N112" s="94">
        <v>2.4600000000025907E-2</v>
      </c>
      <c r="O112" s="87">
        <v>119620.44317499999</v>
      </c>
      <c r="P112" s="89">
        <v>101</v>
      </c>
      <c r="Q112" s="87">
        <v>2.7278520550000001</v>
      </c>
      <c r="R112" s="87">
        <v>123.53276700799999</v>
      </c>
      <c r="S112" s="88">
        <v>8.664865131205686E-5</v>
      </c>
      <c r="T112" s="88">
        <f t="shared" si="1"/>
        <v>9.7840058382075187E-4</v>
      </c>
      <c r="U112" s="88">
        <f>R112/'סכום נכסי הקרן'!$C$42</f>
        <v>3.5225234646625517E-5</v>
      </c>
    </row>
    <row r="113" spans="2:21" s="134" customFormat="1">
      <c r="B113" s="86" t="s">
        <v>526</v>
      </c>
      <c r="C113" s="80" t="s">
        <v>527</v>
      </c>
      <c r="D113" s="93" t="s">
        <v>131</v>
      </c>
      <c r="E113" s="93" t="s">
        <v>291</v>
      </c>
      <c r="F113" s="80" t="s">
        <v>429</v>
      </c>
      <c r="G113" s="93" t="s">
        <v>342</v>
      </c>
      <c r="H113" s="80" t="s">
        <v>460</v>
      </c>
      <c r="I113" s="80" t="s">
        <v>343</v>
      </c>
      <c r="J113" s="80"/>
      <c r="K113" s="87">
        <v>2.310000000002761</v>
      </c>
      <c r="L113" s="93" t="s">
        <v>173</v>
      </c>
      <c r="M113" s="94">
        <v>5.8499999999999996E-2</v>
      </c>
      <c r="N113" s="94">
        <v>9.6000000000046031E-3</v>
      </c>
      <c r="O113" s="87">
        <v>356887.059274</v>
      </c>
      <c r="P113" s="89">
        <v>121.82</v>
      </c>
      <c r="Q113" s="80"/>
      <c r="R113" s="87">
        <v>434.75981477999989</v>
      </c>
      <c r="S113" s="88">
        <v>3.3662965416026151E-4</v>
      </c>
      <c r="T113" s="88">
        <f t="shared" si="1"/>
        <v>3.4433718834696453E-3</v>
      </c>
      <c r="U113" s="88">
        <f>R113/'סכום נכסי הקרן'!$C$42</f>
        <v>1.2397129005907537E-4</v>
      </c>
    </row>
    <row r="114" spans="2:21" s="134" customFormat="1">
      <c r="B114" s="86" t="s">
        <v>528</v>
      </c>
      <c r="C114" s="80" t="s">
        <v>529</v>
      </c>
      <c r="D114" s="93" t="s">
        <v>131</v>
      </c>
      <c r="E114" s="93" t="s">
        <v>291</v>
      </c>
      <c r="F114" s="80" t="s">
        <v>429</v>
      </c>
      <c r="G114" s="93" t="s">
        <v>342</v>
      </c>
      <c r="H114" s="80" t="s">
        <v>460</v>
      </c>
      <c r="I114" s="80" t="s">
        <v>343</v>
      </c>
      <c r="J114" s="80"/>
      <c r="K114" s="87">
        <v>7.0900000000048804</v>
      </c>
      <c r="L114" s="93" t="s">
        <v>173</v>
      </c>
      <c r="M114" s="94">
        <v>2.2499999999999999E-2</v>
      </c>
      <c r="N114" s="94">
        <v>3.3200000000026465E-2</v>
      </c>
      <c r="O114" s="87">
        <v>249375.28609399995</v>
      </c>
      <c r="P114" s="89">
        <v>94.36</v>
      </c>
      <c r="Q114" s="87">
        <v>6.7522305920000001</v>
      </c>
      <c r="R114" s="87">
        <v>241.78774139800001</v>
      </c>
      <c r="S114" s="88">
        <v>1.3669318887674455E-3</v>
      </c>
      <c r="T114" s="88">
        <f t="shared" si="1"/>
        <v>1.9150001499536086E-3</v>
      </c>
      <c r="U114" s="88">
        <f>R114/'סכום נכסי הקרן'!$C$42</f>
        <v>6.8945512447483642E-5</v>
      </c>
    </row>
    <row r="115" spans="2:21" s="134" customFormat="1">
      <c r="B115" s="86" t="s">
        <v>530</v>
      </c>
      <c r="C115" s="80" t="s">
        <v>531</v>
      </c>
      <c r="D115" s="93" t="s">
        <v>131</v>
      </c>
      <c r="E115" s="93" t="s">
        <v>291</v>
      </c>
      <c r="F115" s="80" t="s">
        <v>532</v>
      </c>
      <c r="G115" s="93" t="s">
        <v>406</v>
      </c>
      <c r="H115" s="80" t="s">
        <v>460</v>
      </c>
      <c r="I115" s="80" t="s">
        <v>171</v>
      </c>
      <c r="J115" s="80"/>
      <c r="K115" s="87">
        <v>1.9400000000070541</v>
      </c>
      <c r="L115" s="93" t="s">
        <v>173</v>
      </c>
      <c r="M115" s="94">
        <v>4.0500000000000001E-2</v>
      </c>
      <c r="N115" s="94">
        <v>8.1000000000096169E-3</v>
      </c>
      <c r="O115" s="87">
        <v>95230.401205999995</v>
      </c>
      <c r="P115" s="89">
        <v>131</v>
      </c>
      <c r="Q115" s="80"/>
      <c r="R115" s="87">
        <v>124.75183424799999</v>
      </c>
      <c r="S115" s="88">
        <v>6.5470786255249051E-4</v>
      </c>
      <c r="T115" s="88">
        <f t="shared" si="1"/>
        <v>9.8805580427942978E-4</v>
      </c>
      <c r="U115" s="88">
        <f>R115/'סכום נכסי הקרן'!$C$42</f>
        <v>3.5572850349074999E-5</v>
      </c>
    </row>
    <row r="116" spans="2:21" s="134" customFormat="1">
      <c r="B116" s="86" t="s">
        <v>533</v>
      </c>
      <c r="C116" s="80" t="s">
        <v>534</v>
      </c>
      <c r="D116" s="93" t="s">
        <v>131</v>
      </c>
      <c r="E116" s="93" t="s">
        <v>291</v>
      </c>
      <c r="F116" s="80" t="s">
        <v>532</v>
      </c>
      <c r="G116" s="93" t="s">
        <v>406</v>
      </c>
      <c r="H116" s="80" t="s">
        <v>460</v>
      </c>
      <c r="I116" s="80" t="s">
        <v>171</v>
      </c>
      <c r="J116" s="80"/>
      <c r="K116" s="87">
        <v>0.52999999998330616</v>
      </c>
      <c r="L116" s="93" t="s">
        <v>173</v>
      </c>
      <c r="M116" s="94">
        <v>4.2800000000000005E-2</v>
      </c>
      <c r="N116" s="94">
        <v>1.3999999998756147E-3</v>
      </c>
      <c r="O116" s="87">
        <v>24261.607800000002</v>
      </c>
      <c r="P116" s="89">
        <v>125.92</v>
      </c>
      <c r="Q116" s="80"/>
      <c r="R116" s="87">
        <v>30.550216867</v>
      </c>
      <c r="S116" s="88">
        <v>3.3918866805774203E-4</v>
      </c>
      <c r="T116" s="88">
        <f t="shared" si="1"/>
        <v>2.4196292807549333E-4</v>
      </c>
      <c r="U116" s="88">
        <f>R116/'סכום נכסי הקרן'!$C$42</f>
        <v>8.7113612340253076E-6</v>
      </c>
    </row>
    <row r="117" spans="2:21" s="134" customFormat="1">
      <c r="B117" s="86" t="s">
        <v>535</v>
      </c>
      <c r="C117" s="80" t="s">
        <v>536</v>
      </c>
      <c r="D117" s="93" t="s">
        <v>131</v>
      </c>
      <c r="E117" s="93" t="s">
        <v>291</v>
      </c>
      <c r="F117" s="80" t="s">
        <v>537</v>
      </c>
      <c r="G117" s="93" t="s">
        <v>342</v>
      </c>
      <c r="H117" s="80" t="s">
        <v>460</v>
      </c>
      <c r="I117" s="80" t="s">
        <v>171</v>
      </c>
      <c r="J117" s="80"/>
      <c r="K117" s="87">
        <v>6.6499999999991575</v>
      </c>
      <c r="L117" s="93" t="s">
        <v>173</v>
      </c>
      <c r="M117" s="94">
        <v>1.9599999999999999E-2</v>
      </c>
      <c r="N117" s="94">
        <v>2.3000000000016878E-2</v>
      </c>
      <c r="O117" s="87">
        <v>298911.15236900002</v>
      </c>
      <c r="P117" s="89">
        <v>99.12</v>
      </c>
      <c r="Q117" s="80"/>
      <c r="R117" s="87">
        <v>296.28074818499999</v>
      </c>
      <c r="S117" s="88">
        <v>4.6408102246322971E-4</v>
      </c>
      <c r="T117" s="88">
        <f t="shared" si="1"/>
        <v>2.3465940577553843E-3</v>
      </c>
      <c r="U117" s="88">
        <f>R117/'סכום נכסי הקרן'!$C$42</f>
        <v>8.4484134281704543E-5</v>
      </c>
    </row>
    <row r="118" spans="2:21" s="134" customFormat="1">
      <c r="B118" s="86" t="s">
        <v>538</v>
      </c>
      <c r="C118" s="80" t="s">
        <v>539</v>
      </c>
      <c r="D118" s="93" t="s">
        <v>131</v>
      </c>
      <c r="E118" s="93" t="s">
        <v>291</v>
      </c>
      <c r="F118" s="80" t="s">
        <v>537</v>
      </c>
      <c r="G118" s="93" t="s">
        <v>342</v>
      </c>
      <c r="H118" s="80" t="s">
        <v>460</v>
      </c>
      <c r="I118" s="80" t="s">
        <v>171</v>
      </c>
      <c r="J118" s="80"/>
      <c r="K118" s="87">
        <v>3.8399999999923966</v>
      </c>
      <c r="L118" s="93" t="s">
        <v>173</v>
      </c>
      <c r="M118" s="94">
        <v>2.75E-2</v>
      </c>
      <c r="N118" s="94">
        <v>1.3499999999961985E-2</v>
      </c>
      <c r="O118" s="87">
        <v>123029.966271</v>
      </c>
      <c r="P118" s="89">
        <v>106.9</v>
      </c>
      <c r="Q118" s="80"/>
      <c r="R118" s="87">
        <v>131.51904535</v>
      </c>
      <c r="S118" s="88">
        <v>2.6448046762197433E-4</v>
      </c>
      <c r="T118" s="88">
        <f t="shared" si="1"/>
        <v>1.0416532703882097E-3</v>
      </c>
      <c r="U118" s="88">
        <f>R118/'סכום נכסי הקרן'!$C$42</f>
        <v>3.7502513261553614E-5</v>
      </c>
    </row>
    <row r="119" spans="2:21" s="134" customFormat="1">
      <c r="B119" s="86" t="s">
        <v>540</v>
      </c>
      <c r="C119" s="80" t="s">
        <v>541</v>
      </c>
      <c r="D119" s="93" t="s">
        <v>131</v>
      </c>
      <c r="E119" s="93" t="s">
        <v>291</v>
      </c>
      <c r="F119" s="80" t="s">
        <v>316</v>
      </c>
      <c r="G119" s="93" t="s">
        <v>293</v>
      </c>
      <c r="H119" s="80" t="s">
        <v>460</v>
      </c>
      <c r="I119" s="80" t="s">
        <v>171</v>
      </c>
      <c r="J119" s="80"/>
      <c r="K119" s="87">
        <v>4.1900000000015654</v>
      </c>
      <c r="L119" s="93" t="s">
        <v>173</v>
      </c>
      <c r="M119" s="94">
        <v>1.4199999999999999E-2</v>
      </c>
      <c r="N119" s="94">
        <v>2.5000000000004189E-2</v>
      </c>
      <c r="O119" s="87">
        <f>1224256.5586/50000</f>
        <v>24.485131172000003</v>
      </c>
      <c r="P119" s="89">
        <v>4877094</v>
      </c>
      <c r="Q119" s="80"/>
      <c r="R119" s="87">
        <v>1194.162918427</v>
      </c>
      <c r="S119" s="88">
        <f>5776.70248950125%/50000</f>
        <v>1.15534049790025E-3</v>
      </c>
      <c r="T119" s="88">
        <f t="shared" si="1"/>
        <v>9.4579739842661006E-3</v>
      </c>
      <c r="U119" s="88">
        <f>R119/'סכום נכסי הקרן'!$C$42</f>
        <v>3.4051426214039298E-4</v>
      </c>
    </row>
    <row r="120" spans="2:21" s="134" customFormat="1">
      <c r="B120" s="86" t="s">
        <v>542</v>
      </c>
      <c r="C120" s="80" t="s">
        <v>543</v>
      </c>
      <c r="D120" s="93" t="s">
        <v>131</v>
      </c>
      <c r="E120" s="93" t="s">
        <v>291</v>
      </c>
      <c r="F120" s="80" t="s">
        <v>316</v>
      </c>
      <c r="G120" s="93" t="s">
        <v>293</v>
      </c>
      <c r="H120" s="80" t="s">
        <v>460</v>
      </c>
      <c r="I120" s="80" t="s">
        <v>171</v>
      </c>
      <c r="J120" s="80"/>
      <c r="K120" s="87">
        <v>4.8400000000009218</v>
      </c>
      <c r="L120" s="93" t="s">
        <v>173</v>
      </c>
      <c r="M120" s="94">
        <v>1.5900000000000001E-2</v>
      </c>
      <c r="N120" s="94">
        <v>2.2500000000003038E-2</v>
      </c>
      <c r="O120" s="87">
        <f>847308.08435/50000</f>
        <v>16.946161687</v>
      </c>
      <c r="P120" s="89">
        <v>4860000</v>
      </c>
      <c r="Q120" s="80"/>
      <c r="R120" s="87">
        <v>823.583460511</v>
      </c>
      <c r="S120" s="88">
        <f>5660.04064362057%/50000</f>
        <v>1.1320081287241139E-3</v>
      </c>
      <c r="T120" s="88">
        <f t="shared" si="1"/>
        <v>6.5229214734329891E-3</v>
      </c>
      <c r="U120" s="88">
        <f>R120/'סכום נכסי הקרן'!$C$42</f>
        <v>2.3484393129234339E-4</v>
      </c>
    </row>
    <row r="121" spans="2:21" s="134" customFormat="1">
      <c r="B121" s="86" t="s">
        <v>544</v>
      </c>
      <c r="C121" s="80" t="s">
        <v>545</v>
      </c>
      <c r="D121" s="93" t="s">
        <v>131</v>
      </c>
      <c r="E121" s="93" t="s">
        <v>291</v>
      </c>
      <c r="F121" s="80" t="s">
        <v>546</v>
      </c>
      <c r="G121" s="93" t="s">
        <v>547</v>
      </c>
      <c r="H121" s="80" t="s">
        <v>460</v>
      </c>
      <c r="I121" s="80" t="s">
        <v>343</v>
      </c>
      <c r="J121" s="80"/>
      <c r="K121" s="87">
        <v>5.1300000000012673</v>
      </c>
      <c r="L121" s="93" t="s">
        <v>173</v>
      </c>
      <c r="M121" s="94">
        <v>1.9400000000000001E-2</v>
      </c>
      <c r="N121" s="94">
        <v>1.4400000000001537E-2</v>
      </c>
      <c r="O121" s="87">
        <v>501338.26975900005</v>
      </c>
      <c r="P121" s="89">
        <v>103.9</v>
      </c>
      <c r="Q121" s="80"/>
      <c r="R121" s="87">
        <v>520.89045511799998</v>
      </c>
      <c r="S121" s="88">
        <v>8.3248611921081972E-4</v>
      </c>
      <c r="T121" s="88">
        <f t="shared" si="1"/>
        <v>4.1255412449484269E-3</v>
      </c>
      <c r="U121" s="88">
        <f>R121/'סכום נכסי הקרן'!$C$42</f>
        <v>1.4853134881639019E-4</v>
      </c>
    </row>
    <row r="122" spans="2:21" s="134" customFormat="1">
      <c r="B122" s="86" t="s">
        <v>548</v>
      </c>
      <c r="C122" s="80" t="s">
        <v>549</v>
      </c>
      <c r="D122" s="93" t="s">
        <v>131</v>
      </c>
      <c r="E122" s="93" t="s">
        <v>291</v>
      </c>
      <c r="F122" s="80" t="s">
        <v>546</v>
      </c>
      <c r="G122" s="93" t="s">
        <v>547</v>
      </c>
      <c r="H122" s="80" t="s">
        <v>460</v>
      </c>
      <c r="I122" s="80" t="s">
        <v>343</v>
      </c>
      <c r="J122" s="80"/>
      <c r="K122" s="87">
        <v>6.580000000000612</v>
      </c>
      <c r="L122" s="93" t="s">
        <v>173</v>
      </c>
      <c r="M122" s="94">
        <v>1.23E-2</v>
      </c>
      <c r="N122" s="94">
        <v>1.7600000000003495E-2</v>
      </c>
      <c r="O122" s="87">
        <v>703469.53076800006</v>
      </c>
      <c r="P122" s="89">
        <v>97.58</v>
      </c>
      <c r="Q122" s="80"/>
      <c r="R122" s="87">
        <v>686.44554705099995</v>
      </c>
      <c r="S122" s="88">
        <v>6.6391293423343758E-4</v>
      </c>
      <c r="T122" s="88">
        <f t="shared" si="1"/>
        <v>5.4367658092881509E-3</v>
      </c>
      <c r="U122" s="88">
        <f>R122/'סכום נכסי הקרן'!$C$42</f>
        <v>1.9573920387808342E-4</v>
      </c>
    </row>
    <row r="123" spans="2:21" s="134" customFormat="1">
      <c r="B123" s="86" t="s">
        <v>550</v>
      </c>
      <c r="C123" s="80" t="s">
        <v>551</v>
      </c>
      <c r="D123" s="93" t="s">
        <v>131</v>
      </c>
      <c r="E123" s="93" t="s">
        <v>291</v>
      </c>
      <c r="F123" s="80" t="s">
        <v>552</v>
      </c>
      <c r="G123" s="93" t="s">
        <v>406</v>
      </c>
      <c r="H123" s="80" t="s">
        <v>460</v>
      </c>
      <c r="I123" s="80" t="s">
        <v>171</v>
      </c>
      <c r="J123" s="80"/>
      <c r="K123" s="87">
        <v>0.74000000000072896</v>
      </c>
      <c r="L123" s="93" t="s">
        <v>173</v>
      </c>
      <c r="M123" s="94">
        <v>3.6000000000000004E-2</v>
      </c>
      <c r="N123" s="94">
        <v>-2.8000000000069063E-3</v>
      </c>
      <c r="O123" s="87">
        <v>469673.88971299998</v>
      </c>
      <c r="P123" s="89">
        <v>110.99</v>
      </c>
      <c r="Q123" s="80"/>
      <c r="R123" s="87">
        <v>521.29102496299993</v>
      </c>
      <c r="S123" s="88">
        <v>1.1352677459512898E-3</v>
      </c>
      <c r="T123" s="88">
        <f t="shared" si="1"/>
        <v>4.128713826439972E-3</v>
      </c>
      <c r="U123" s="88">
        <f>R123/'סכום נכסי הקרן'!$C$42</f>
        <v>1.4864557087361629E-4</v>
      </c>
    </row>
    <row r="124" spans="2:21" s="134" customFormat="1">
      <c r="B124" s="86" t="s">
        <v>553</v>
      </c>
      <c r="C124" s="80" t="s">
        <v>554</v>
      </c>
      <c r="D124" s="93" t="s">
        <v>131</v>
      </c>
      <c r="E124" s="93" t="s">
        <v>291</v>
      </c>
      <c r="F124" s="80" t="s">
        <v>552</v>
      </c>
      <c r="G124" s="93" t="s">
        <v>406</v>
      </c>
      <c r="H124" s="80" t="s">
        <v>460</v>
      </c>
      <c r="I124" s="80" t="s">
        <v>171</v>
      </c>
      <c r="J124" s="80"/>
      <c r="K124" s="87">
        <v>7.200000000006634</v>
      </c>
      <c r="L124" s="93" t="s">
        <v>173</v>
      </c>
      <c r="M124" s="94">
        <v>2.2499999999999999E-2</v>
      </c>
      <c r="N124" s="94">
        <v>2.3300000000026539E-2</v>
      </c>
      <c r="O124" s="87">
        <v>178193.21604299999</v>
      </c>
      <c r="P124" s="89">
        <v>101.51</v>
      </c>
      <c r="Q124" s="80"/>
      <c r="R124" s="87">
        <v>180.883934044</v>
      </c>
      <c r="S124" s="88">
        <v>4.3555655912470918E-4</v>
      </c>
      <c r="T124" s="88">
        <f t="shared" si="1"/>
        <v>1.4326316082678122E-3</v>
      </c>
      <c r="U124" s="88">
        <f>R124/'סכום נכסי הקרן'!$C$42</f>
        <v>5.1578857778616765E-5</v>
      </c>
    </row>
    <row r="125" spans="2:21" s="134" customFormat="1">
      <c r="B125" s="86" t="s">
        <v>555</v>
      </c>
      <c r="C125" s="80" t="s">
        <v>556</v>
      </c>
      <c r="D125" s="93" t="s">
        <v>131</v>
      </c>
      <c r="E125" s="93" t="s">
        <v>291</v>
      </c>
      <c r="F125" s="80" t="s">
        <v>557</v>
      </c>
      <c r="G125" s="93" t="s">
        <v>558</v>
      </c>
      <c r="H125" s="80" t="s">
        <v>460</v>
      </c>
      <c r="I125" s="80" t="s">
        <v>343</v>
      </c>
      <c r="J125" s="80"/>
      <c r="K125" s="87">
        <v>3.67999999999551</v>
      </c>
      <c r="L125" s="93" t="s">
        <v>173</v>
      </c>
      <c r="M125" s="94">
        <v>1.8000000000000002E-2</v>
      </c>
      <c r="N125" s="94">
        <v>1.7699999999994248E-2</v>
      </c>
      <c r="O125" s="87">
        <v>361626.09336200001</v>
      </c>
      <c r="P125" s="89">
        <v>101</v>
      </c>
      <c r="Q125" s="80"/>
      <c r="R125" s="87">
        <v>365.23698677299996</v>
      </c>
      <c r="S125" s="88">
        <v>4.3307960611181314E-4</v>
      </c>
      <c r="T125" s="88">
        <f t="shared" si="1"/>
        <v>2.8927392281959769E-3</v>
      </c>
      <c r="U125" s="88">
        <f>R125/'סכום נכסי הקרן'!$C$42</f>
        <v>1.0414693099096702E-4</v>
      </c>
    </row>
    <row r="126" spans="2:21" s="134" customFormat="1">
      <c r="B126" s="86" t="s">
        <v>559</v>
      </c>
      <c r="C126" s="80" t="s">
        <v>560</v>
      </c>
      <c r="D126" s="93" t="s">
        <v>131</v>
      </c>
      <c r="E126" s="93" t="s">
        <v>291</v>
      </c>
      <c r="F126" s="80" t="s">
        <v>561</v>
      </c>
      <c r="G126" s="93" t="s">
        <v>293</v>
      </c>
      <c r="H126" s="80" t="s">
        <v>562</v>
      </c>
      <c r="I126" s="80" t="s">
        <v>171</v>
      </c>
      <c r="J126" s="80"/>
      <c r="K126" s="87">
        <v>1.4799999999938833</v>
      </c>
      <c r="L126" s="93" t="s">
        <v>173</v>
      </c>
      <c r="M126" s="94">
        <v>4.1500000000000002E-2</v>
      </c>
      <c r="N126" s="94">
        <v>6.7000000000739055E-3</v>
      </c>
      <c r="O126" s="87">
        <v>35191.999663000002</v>
      </c>
      <c r="P126" s="89">
        <v>111.5</v>
      </c>
      <c r="Q126" s="80"/>
      <c r="R126" s="87">
        <v>39.239078513000003</v>
      </c>
      <c r="S126" s="88">
        <v>1.1695774161418435E-4</v>
      </c>
      <c r="T126" s="88">
        <f t="shared" si="1"/>
        <v>3.1078019423964881E-4</v>
      </c>
      <c r="U126" s="88">
        <f>R126/'סכום נכסי הקרן'!$C$42</f>
        <v>1.118898071673789E-5</v>
      </c>
    </row>
    <row r="127" spans="2:21" s="134" customFormat="1">
      <c r="B127" s="86" t="s">
        <v>563</v>
      </c>
      <c r="C127" s="80" t="s">
        <v>564</v>
      </c>
      <c r="D127" s="93" t="s">
        <v>131</v>
      </c>
      <c r="E127" s="93" t="s">
        <v>291</v>
      </c>
      <c r="F127" s="80" t="s">
        <v>565</v>
      </c>
      <c r="G127" s="93" t="s">
        <v>558</v>
      </c>
      <c r="H127" s="80" t="s">
        <v>562</v>
      </c>
      <c r="I127" s="80" t="s">
        <v>343</v>
      </c>
      <c r="J127" s="80"/>
      <c r="K127" s="87">
        <v>2.2500000000049818</v>
      </c>
      <c r="L127" s="93" t="s">
        <v>173</v>
      </c>
      <c r="M127" s="94">
        <v>2.8500000000000001E-2</v>
      </c>
      <c r="N127" s="94">
        <v>2.5500000000029884E-2</v>
      </c>
      <c r="O127" s="87">
        <v>146733.86590100001</v>
      </c>
      <c r="P127" s="89">
        <v>102.6</v>
      </c>
      <c r="Q127" s="80"/>
      <c r="R127" s="87">
        <v>150.54894750099999</v>
      </c>
      <c r="S127" s="88">
        <v>5.0314499651548782E-4</v>
      </c>
      <c r="T127" s="88">
        <f t="shared" si="1"/>
        <v>1.1923733410669829E-3</v>
      </c>
      <c r="U127" s="88">
        <f>R127/'סכום נכסי הקרן'!$C$42</f>
        <v>4.2928869238246722E-5</v>
      </c>
    </row>
    <row r="128" spans="2:21" s="134" customFormat="1">
      <c r="B128" s="86" t="s">
        <v>566</v>
      </c>
      <c r="C128" s="80" t="s">
        <v>567</v>
      </c>
      <c r="D128" s="93" t="s">
        <v>131</v>
      </c>
      <c r="E128" s="93" t="s">
        <v>291</v>
      </c>
      <c r="F128" s="80" t="s">
        <v>327</v>
      </c>
      <c r="G128" s="93" t="s">
        <v>293</v>
      </c>
      <c r="H128" s="80" t="s">
        <v>562</v>
      </c>
      <c r="I128" s="80" t="s">
        <v>171</v>
      </c>
      <c r="J128" s="80"/>
      <c r="K128" s="87">
        <v>2.4100000000002506</v>
      </c>
      <c r="L128" s="93" t="s">
        <v>173</v>
      </c>
      <c r="M128" s="94">
        <v>2.7999999999999997E-2</v>
      </c>
      <c r="N128" s="94">
        <v>1.869999999999827E-2</v>
      </c>
      <c r="O128" s="87">
        <f>986073.18005/50000</f>
        <v>19.721463601</v>
      </c>
      <c r="P128" s="89">
        <v>5266854</v>
      </c>
      <c r="Q128" s="80"/>
      <c r="R128" s="87">
        <v>1038.700699814</v>
      </c>
      <c r="S128" s="88">
        <f>5575.12964352349%/50000</f>
        <v>1.115025928704698E-3</v>
      </c>
      <c r="T128" s="88">
        <f t="shared" si="1"/>
        <v>8.2266866980096678E-3</v>
      </c>
      <c r="U128" s="88">
        <f>R128/'סכום נכסי הקרן'!$C$42</f>
        <v>2.9618437896880275E-4</v>
      </c>
    </row>
    <row r="129" spans="2:21" s="134" customFormat="1">
      <c r="B129" s="86" t="s">
        <v>568</v>
      </c>
      <c r="C129" s="80" t="s">
        <v>569</v>
      </c>
      <c r="D129" s="93" t="s">
        <v>131</v>
      </c>
      <c r="E129" s="93" t="s">
        <v>291</v>
      </c>
      <c r="F129" s="80" t="s">
        <v>327</v>
      </c>
      <c r="G129" s="93" t="s">
        <v>293</v>
      </c>
      <c r="H129" s="80" t="s">
        <v>562</v>
      </c>
      <c r="I129" s="80" t="s">
        <v>171</v>
      </c>
      <c r="J129" s="80"/>
      <c r="K129" s="87">
        <v>3.6599999999968613</v>
      </c>
      <c r="L129" s="93" t="s">
        <v>173</v>
      </c>
      <c r="M129" s="94">
        <v>1.49E-2</v>
      </c>
      <c r="N129" s="94">
        <v>2.3999999999965119E-2</v>
      </c>
      <c r="O129" s="87">
        <f>116538.6518/50000</f>
        <v>2.3307730360000001</v>
      </c>
      <c r="P129" s="89">
        <v>4920095</v>
      </c>
      <c r="Q129" s="80"/>
      <c r="R129" s="87">
        <v>114.67624784599998</v>
      </c>
      <c r="S129" s="88">
        <f>1926.89569775132%/50000</f>
        <v>3.8537913955026407E-4</v>
      </c>
      <c r="T129" s="88">
        <f t="shared" si="1"/>
        <v>9.0825544153506715E-4</v>
      </c>
      <c r="U129" s="88">
        <f>R129/'סכום נכסי הקרן'!$C$42</f>
        <v>3.2699807804906815E-5</v>
      </c>
    </row>
    <row r="130" spans="2:21" s="134" customFormat="1">
      <c r="B130" s="86" t="s">
        <v>570</v>
      </c>
      <c r="C130" s="80" t="s">
        <v>571</v>
      </c>
      <c r="D130" s="93" t="s">
        <v>131</v>
      </c>
      <c r="E130" s="93" t="s">
        <v>291</v>
      </c>
      <c r="F130" s="80" t="s">
        <v>327</v>
      </c>
      <c r="G130" s="93" t="s">
        <v>293</v>
      </c>
      <c r="H130" s="80" t="s">
        <v>562</v>
      </c>
      <c r="I130" s="80" t="s">
        <v>171</v>
      </c>
      <c r="J130" s="80"/>
      <c r="K130" s="87">
        <v>5.2199999999926572</v>
      </c>
      <c r="L130" s="93" t="s">
        <v>173</v>
      </c>
      <c r="M130" s="94">
        <v>2.2000000000000002E-2</v>
      </c>
      <c r="N130" s="94">
        <v>1.6899999999981218E-2</v>
      </c>
      <c r="O130" s="87">
        <f>225268.0125/50000</f>
        <v>4.5053602499999998</v>
      </c>
      <c r="P130" s="89">
        <v>5199480</v>
      </c>
      <c r="Q130" s="80"/>
      <c r="R130" s="87">
        <v>234.25529587599999</v>
      </c>
      <c r="S130" s="88">
        <f>4474.93072109654%/50000</f>
        <v>8.94986144219308E-4</v>
      </c>
      <c r="T130" s="88">
        <f t="shared" si="1"/>
        <v>1.8553418967239567E-3</v>
      </c>
      <c r="U130" s="88">
        <f>R130/'סכום נכסי הקרן'!$C$42</f>
        <v>6.6797643769384729E-5</v>
      </c>
    </row>
    <row r="131" spans="2:21" s="134" customFormat="1">
      <c r="B131" s="86" t="s">
        <v>572</v>
      </c>
      <c r="C131" s="80" t="s">
        <v>573</v>
      </c>
      <c r="D131" s="93" t="s">
        <v>131</v>
      </c>
      <c r="E131" s="93" t="s">
        <v>291</v>
      </c>
      <c r="F131" s="80" t="s">
        <v>574</v>
      </c>
      <c r="G131" s="93" t="s">
        <v>342</v>
      </c>
      <c r="H131" s="80" t="s">
        <v>562</v>
      </c>
      <c r="I131" s="80" t="s">
        <v>171</v>
      </c>
      <c r="J131" s="80"/>
      <c r="K131" s="87">
        <v>5.4199999999747535</v>
      </c>
      <c r="L131" s="93" t="s">
        <v>173</v>
      </c>
      <c r="M131" s="94">
        <v>2.5000000000000001E-2</v>
      </c>
      <c r="N131" s="94">
        <v>2.5499999999870893E-2</v>
      </c>
      <c r="O131" s="87">
        <v>68824.640731000007</v>
      </c>
      <c r="P131" s="89">
        <v>101.29</v>
      </c>
      <c r="Q131" s="80"/>
      <c r="R131" s="87">
        <v>69.712478478000008</v>
      </c>
      <c r="S131" s="88">
        <v>2.878536547098738E-4</v>
      </c>
      <c r="T131" s="88">
        <f t="shared" si="1"/>
        <v>5.5213471934980403E-4</v>
      </c>
      <c r="U131" s="88">
        <f>R131/'סכום נכסי הקרן'!$C$42</f>
        <v>1.9878437694400175E-5</v>
      </c>
    </row>
    <row r="132" spans="2:21" s="134" customFormat="1">
      <c r="B132" s="86" t="s">
        <v>575</v>
      </c>
      <c r="C132" s="80" t="s">
        <v>576</v>
      </c>
      <c r="D132" s="93" t="s">
        <v>131</v>
      </c>
      <c r="E132" s="93" t="s">
        <v>291</v>
      </c>
      <c r="F132" s="80" t="s">
        <v>574</v>
      </c>
      <c r="G132" s="93" t="s">
        <v>342</v>
      </c>
      <c r="H132" s="80" t="s">
        <v>562</v>
      </c>
      <c r="I132" s="80" t="s">
        <v>171</v>
      </c>
      <c r="J132" s="80"/>
      <c r="K132" s="87">
        <v>7.310000000011267</v>
      </c>
      <c r="L132" s="93" t="s">
        <v>173</v>
      </c>
      <c r="M132" s="94">
        <v>1.9E-2</v>
      </c>
      <c r="N132" s="94">
        <v>3.1800000000043231E-2</v>
      </c>
      <c r="O132" s="87">
        <v>331851.41119000001</v>
      </c>
      <c r="P132" s="89">
        <v>92</v>
      </c>
      <c r="Q132" s="80"/>
      <c r="R132" s="87">
        <v>305.303296676</v>
      </c>
      <c r="S132" s="88">
        <v>1.3394802555758631E-3</v>
      </c>
      <c r="T132" s="88">
        <f t="shared" si="1"/>
        <v>2.4180541806438625E-3</v>
      </c>
      <c r="U132" s="88">
        <f>R132/'סכום נכסי הקרן'!$C$42</f>
        <v>8.705690420667068E-5</v>
      </c>
    </row>
    <row r="133" spans="2:21" s="134" customFormat="1">
      <c r="B133" s="86" t="s">
        <v>577</v>
      </c>
      <c r="C133" s="80" t="s">
        <v>578</v>
      </c>
      <c r="D133" s="93" t="s">
        <v>131</v>
      </c>
      <c r="E133" s="93" t="s">
        <v>291</v>
      </c>
      <c r="F133" s="80" t="s">
        <v>579</v>
      </c>
      <c r="G133" s="93" t="s">
        <v>342</v>
      </c>
      <c r="H133" s="80" t="s">
        <v>562</v>
      </c>
      <c r="I133" s="80" t="s">
        <v>171</v>
      </c>
      <c r="J133" s="80"/>
      <c r="K133" s="87">
        <v>1.4800000000079327</v>
      </c>
      <c r="L133" s="93" t="s">
        <v>173</v>
      </c>
      <c r="M133" s="94">
        <v>4.5999999999999999E-2</v>
      </c>
      <c r="N133" s="94">
        <v>1.0100000000026444E-2</v>
      </c>
      <c r="O133" s="87">
        <v>116352.79189199999</v>
      </c>
      <c r="P133" s="89">
        <v>130.01</v>
      </c>
      <c r="Q133" s="80"/>
      <c r="R133" s="87">
        <v>151.27026766</v>
      </c>
      <c r="S133" s="88">
        <v>4.0386984699649514E-4</v>
      </c>
      <c r="T133" s="88">
        <f t="shared" si="1"/>
        <v>1.1980863197509429E-3</v>
      </c>
      <c r="U133" s="88">
        <f>R133/'סכום נכסי הקרן'!$C$42</f>
        <v>4.3134552899930359E-5</v>
      </c>
    </row>
    <row r="134" spans="2:21" s="134" customFormat="1">
      <c r="B134" s="86" t="s">
        <v>580</v>
      </c>
      <c r="C134" s="80" t="s">
        <v>581</v>
      </c>
      <c r="D134" s="93" t="s">
        <v>131</v>
      </c>
      <c r="E134" s="93" t="s">
        <v>291</v>
      </c>
      <c r="F134" s="80" t="s">
        <v>582</v>
      </c>
      <c r="G134" s="93" t="s">
        <v>293</v>
      </c>
      <c r="H134" s="80" t="s">
        <v>562</v>
      </c>
      <c r="I134" s="80" t="s">
        <v>343</v>
      </c>
      <c r="J134" s="80"/>
      <c r="K134" s="87">
        <v>1.9900000000022371</v>
      </c>
      <c r="L134" s="93" t="s">
        <v>173</v>
      </c>
      <c r="M134" s="94">
        <v>0.02</v>
      </c>
      <c r="N134" s="94">
        <v>3.9000000000013984E-3</v>
      </c>
      <c r="O134" s="87">
        <v>271500.6465721961</v>
      </c>
      <c r="P134" s="89">
        <v>105.37</v>
      </c>
      <c r="Q134" s="87">
        <v>0</v>
      </c>
      <c r="R134" s="87">
        <v>286.080230164</v>
      </c>
      <c r="S134" s="88">
        <v>6.3622595545444703E-4</v>
      </c>
      <c r="T134" s="88">
        <f t="shared" si="1"/>
        <v>2.2658042152808432E-3</v>
      </c>
      <c r="U134" s="88">
        <f>R134/'סכום נכסי הקרן'!$C$42</f>
        <v>8.1575467621760071E-5</v>
      </c>
    </row>
    <row r="135" spans="2:21" s="134" customFormat="1">
      <c r="B135" s="86" t="s">
        <v>583</v>
      </c>
      <c r="C135" s="80" t="s">
        <v>584</v>
      </c>
      <c r="D135" s="93" t="s">
        <v>131</v>
      </c>
      <c r="E135" s="93" t="s">
        <v>291</v>
      </c>
      <c r="F135" s="80" t="s">
        <v>514</v>
      </c>
      <c r="G135" s="93" t="s">
        <v>342</v>
      </c>
      <c r="H135" s="80" t="s">
        <v>562</v>
      </c>
      <c r="I135" s="80" t="s">
        <v>343</v>
      </c>
      <c r="J135" s="80"/>
      <c r="K135" s="87">
        <v>6.8099999999587748</v>
      </c>
      <c r="L135" s="93" t="s">
        <v>173</v>
      </c>
      <c r="M135" s="94">
        <v>2.81E-2</v>
      </c>
      <c r="N135" s="94">
        <v>3.1799999999908381E-2</v>
      </c>
      <c r="O135" s="87">
        <v>46220.922622999999</v>
      </c>
      <c r="P135" s="89">
        <v>99.19</v>
      </c>
      <c r="Q135" s="80"/>
      <c r="R135" s="87">
        <v>45.846532969000009</v>
      </c>
      <c r="S135" s="88">
        <v>8.8288574141247436E-5</v>
      </c>
      <c r="T135" s="88">
        <f t="shared" si="1"/>
        <v>3.6311236046483161E-4</v>
      </c>
      <c r="U135" s="88">
        <f>R135/'סכום נכסי הקרן'!$C$42</f>
        <v>1.3073089194729148E-5</v>
      </c>
    </row>
    <row r="136" spans="2:21" s="134" customFormat="1">
      <c r="B136" s="86" t="s">
        <v>585</v>
      </c>
      <c r="C136" s="80" t="s">
        <v>586</v>
      </c>
      <c r="D136" s="93" t="s">
        <v>131</v>
      </c>
      <c r="E136" s="93" t="s">
        <v>291</v>
      </c>
      <c r="F136" s="80" t="s">
        <v>514</v>
      </c>
      <c r="G136" s="93" t="s">
        <v>342</v>
      </c>
      <c r="H136" s="80" t="s">
        <v>562</v>
      </c>
      <c r="I136" s="80" t="s">
        <v>343</v>
      </c>
      <c r="J136" s="80"/>
      <c r="K136" s="87">
        <v>4.9700000000078068</v>
      </c>
      <c r="L136" s="93" t="s">
        <v>173</v>
      </c>
      <c r="M136" s="94">
        <v>3.7000000000000005E-2</v>
      </c>
      <c r="N136" s="94">
        <v>2.3500000000041255E-2</v>
      </c>
      <c r="O136" s="87">
        <v>293809.41094199999</v>
      </c>
      <c r="P136" s="89">
        <v>107.25</v>
      </c>
      <c r="Q136" s="80"/>
      <c r="R136" s="87">
        <v>315.11059238199999</v>
      </c>
      <c r="S136" s="88">
        <v>4.3419530030563161E-4</v>
      </c>
      <c r="T136" s="88">
        <f t="shared" si="1"/>
        <v>2.4957296353176153E-3</v>
      </c>
      <c r="U136" s="88">
        <f>R136/'סכום נכסי הקרן'!$C$42</f>
        <v>8.9853443949606415E-5</v>
      </c>
    </row>
    <row r="137" spans="2:21" s="134" customFormat="1">
      <c r="B137" s="86" t="s">
        <v>587</v>
      </c>
      <c r="C137" s="80" t="s">
        <v>588</v>
      </c>
      <c r="D137" s="93" t="s">
        <v>131</v>
      </c>
      <c r="E137" s="93" t="s">
        <v>291</v>
      </c>
      <c r="F137" s="80" t="s">
        <v>299</v>
      </c>
      <c r="G137" s="93" t="s">
        <v>293</v>
      </c>
      <c r="H137" s="80" t="s">
        <v>562</v>
      </c>
      <c r="I137" s="80" t="s">
        <v>343</v>
      </c>
      <c r="J137" s="80"/>
      <c r="K137" s="87">
        <v>2.8399999999992276</v>
      </c>
      <c r="L137" s="93" t="s">
        <v>173</v>
      </c>
      <c r="M137" s="94">
        <v>4.4999999999999998E-2</v>
      </c>
      <c r="N137" s="94">
        <v>1.0499999999999732E-2</v>
      </c>
      <c r="O137" s="87">
        <v>1399312.5714000002</v>
      </c>
      <c r="P137" s="89">
        <v>133.24</v>
      </c>
      <c r="Q137" s="80"/>
      <c r="R137" s="87">
        <v>1864.4441237409999</v>
      </c>
      <c r="S137" s="88">
        <v>8.221653805829287E-4</v>
      </c>
      <c r="T137" s="88">
        <f t="shared" si="1"/>
        <v>1.4766715450089698E-2</v>
      </c>
      <c r="U137" s="88">
        <f>R137/'סכום נכסי הקרן'!$C$42</f>
        <v>5.3164422148858426E-4</v>
      </c>
    </row>
    <row r="138" spans="2:21" s="134" customFormat="1">
      <c r="B138" s="86" t="s">
        <v>589</v>
      </c>
      <c r="C138" s="80" t="s">
        <v>590</v>
      </c>
      <c r="D138" s="93" t="s">
        <v>131</v>
      </c>
      <c r="E138" s="93" t="s">
        <v>291</v>
      </c>
      <c r="F138" s="80" t="s">
        <v>591</v>
      </c>
      <c r="G138" s="93" t="s">
        <v>342</v>
      </c>
      <c r="H138" s="80" t="s">
        <v>562</v>
      </c>
      <c r="I138" s="80" t="s">
        <v>171</v>
      </c>
      <c r="J138" s="80"/>
      <c r="K138" s="87">
        <v>2.8600000103829357</v>
      </c>
      <c r="L138" s="93" t="s">
        <v>173</v>
      </c>
      <c r="M138" s="94">
        <v>4.9500000000000002E-2</v>
      </c>
      <c r="N138" s="94">
        <v>1.0599999873097447E-2</v>
      </c>
      <c r="O138" s="87">
        <v>15.243555000000001</v>
      </c>
      <c r="P138" s="89">
        <v>113.75</v>
      </c>
      <c r="Q138" s="80"/>
      <c r="R138" s="87">
        <v>1.7336137000000001E-2</v>
      </c>
      <c r="S138" s="88">
        <v>2.4652972396790592E-8</v>
      </c>
      <c r="T138" s="88">
        <f t="shared" si="1"/>
        <v>1.3730516180292551E-7</v>
      </c>
      <c r="U138" s="88">
        <f>R138/'סכום נכסי הקרן'!$C$42</f>
        <v>4.9433806793261548E-9</v>
      </c>
    </row>
    <row r="139" spans="2:21" s="134" customFormat="1">
      <c r="B139" s="86" t="s">
        <v>592</v>
      </c>
      <c r="C139" s="80" t="s">
        <v>593</v>
      </c>
      <c r="D139" s="93" t="s">
        <v>131</v>
      </c>
      <c r="E139" s="93" t="s">
        <v>291</v>
      </c>
      <c r="F139" s="80" t="s">
        <v>594</v>
      </c>
      <c r="G139" s="93" t="s">
        <v>374</v>
      </c>
      <c r="H139" s="80" t="s">
        <v>562</v>
      </c>
      <c r="I139" s="80" t="s">
        <v>343</v>
      </c>
      <c r="J139" s="80"/>
      <c r="K139" s="87">
        <v>1</v>
      </c>
      <c r="L139" s="93" t="s">
        <v>173</v>
      </c>
      <c r="M139" s="94">
        <v>4.5999999999999999E-2</v>
      </c>
      <c r="N139" s="94">
        <v>4.1000000000116941E-3</v>
      </c>
      <c r="O139" s="87">
        <v>19385.28565164033</v>
      </c>
      <c r="P139" s="89">
        <v>107.9</v>
      </c>
      <c r="Q139" s="141">
        <v>21.001283592949839</v>
      </c>
      <c r="R139" s="87">
        <v>42.756891795000001</v>
      </c>
      <c r="S139" s="88">
        <v>1.8079804551003866E-4</v>
      </c>
      <c r="T139" s="88">
        <f t="shared" si="1"/>
        <v>3.3864187541334342E-4</v>
      </c>
      <c r="U139" s="88">
        <f>R139/'סכום נכסי הקרן'!$C$42</f>
        <v>1.2192081362038266E-5</v>
      </c>
    </row>
    <row r="140" spans="2:21" s="134" customFormat="1">
      <c r="B140" s="86" t="s">
        <v>595</v>
      </c>
      <c r="C140" s="80" t="s">
        <v>596</v>
      </c>
      <c r="D140" s="93" t="s">
        <v>131</v>
      </c>
      <c r="E140" s="93" t="s">
        <v>291</v>
      </c>
      <c r="F140" s="80" t="s">
        <v>594</v>
      </c>
      <c r="G140" s="93" t="s">
        <v>374</v>
      </c>
      <c r="H140" s="80" t="s">
        <v>562</v>
      </c>
      <c r="I140" s="80" t="s">
        <v>343</v>
      </c>
      <c r="J140" s="80"/>
      <c r="K140" s="87">
        <v>3.1100000000014809</v>
      </c>
      <c r="L140" s="93" t="s">
        <v>173</v>
      </c>
      <c r="M140" s="94">
        <v>1.9799999999999998E-2</v>
      </c>
      <c r="N140" s="94">
        <v>1.1500000000014802E-2</v>
      </c>
      <c r="O140" s="87">
        <v>650027.05419099994</v>
      </c>
      <c r="P140" s="89">
        <v>102.95</v>
      </c>
      <c r="Q140" s="141">
        <v>6.4599489552507787</v>
      </c>
      <c r="R140" s="87">
        <v>675.66283369999985</v>
      </c>
      <c r="S140" s="88">
        <v>7.7785244580806689E-4</v>
      </c>
      <c r="T140" s="88">
        <f t="shared" ref="T140:T168" si="2">R140/$R$11</f>
        <v>5.3513648805037497E-3</v>
      </c>
      <c r="U140" s="88">
        <f>R140/'סכום נכסי הקרן'!$C$42</f>
        <v>1.9266452485068269E-4</v>
      </c>
    </row>
    <row r="141" spans="2:21" s="134" customFormat="1">
      <c r="B141" s="86" t="s">
        <v>597</v>
      </c>
      <c r="C141" s="80" t="s">
        <v>598</v>
      </c>
      <c r="D141" s="93" t="s">
        <v>131</v>
      </c>
      <c r="E141" s="93" t="s">
        <v>291</v>
      </c>
      <c r="F141" s="80" t="s">
        <v>552</v>
      </c>
      <c r="G141" s="93" t="s">
        <v>406</v>
      </c>
      <c r="H141" s="80" t="s">
        <v>562</v>
      </c>
      <c r="I141" s="80" t="s">
        <v>343</v>
      </c>
      <c r="J141" s="80"/>
      <c r="K141" s="87">
        <v>0.23000000000724741</v>
      </c>
      <c r="L141" s="93" t="s">
        <v>173</v>
      </c>
      <c r="M141" s="94">
        <v>4.4999999999999998E-2</v>
      </c>
      <c r="N141" s="94">
        <v>2.619999999999147E-2</v>
      </c>
      <c r="O141" s="87">
        <v>18554.471769</v>
      </c>
      <c r="P141" s="89">
        <v>126.42</v>
      </c>
      <c r="Q141" s="80"/>
      <c r="R141" s="87">
        <v>23.456564321000002</v>
      </c>
      <c r="S141" s="88">
        <v>3.5568074783991834E-4</v>
      </c>
      <c r="T141" s="88">
        <f t="shared" si="2"/>
        <v>1.8577999005404923E-4</v>
      </c>
      <c r="U141" s="88">
        <f>R141/'סכום נכסי הקרן'!$C$42</f>
        <v>6.6886138975368399E-6</v>
      </c>
    </row>
    <row r="142" spans="2:21" s="134" customFormat="1">
      <c r="B142" s="86" t="s">
        <v>599</v>
      </c>
      <c r="C142" s="80" t="s">
        <v>600</v>
      </c>
      <c r="D142" s="93" t="s">
        <v>131</v>
      </c>
      <c r="E142" s="93" t="s">
        <v>291</v>
      </c>
      <c r="F142" s="80" t="s">
        <v>601</v>
      </c>
      <c r="G142" s="93" t="s">
        <v>342</v>
      </c>
      <c r="H142" s="80" t="s">
        <v>562</v>
      </c>
      <c r="I142" s="80" t="s">
        <v>171</v>
      </c>
      <c r="J142" s="80"/>
      <c r="K142" s="87">
        <v>0.98999999999887156</v>
      </c>
      <c r="L142" s="93" t="s">
        <v>173</v>
      </c>
      <c r="M142" s="94">
        <v>4.4999999999999998E-2</v>
      </c>
      <c r="N142" s="94">
        <v>5.8999999999887164E-3</v>
      </c>
      <c r="O142" s="87">
        <v>197052.35284599999</v>
      </c>
      <c r="P142" s="89">
        <v>112.44</v>
      </c>
      <c r="Q142" s="80"/>
      <c r="R142" s="87">
        <v>221.565664575</v>
      </c>
      <c r="S142" s="88">
        <v>5.6705713049208636E-4</v>
      </c>
      <c r="T142" s="88">
        <f t="shared" si="2"/>
        <v>1.754837852541376E-3</v>
      </c>
      <c r="U142" s="88">
        <f>R142/'סכום נכסי הקרן'!$C$42</f>
        <v>6.3179209154964235E-5</v>
      </c>
    </row>
    <row r="143" spans="2:21" s="134" customFormat="1">
      <c r="B143" s="86" t="s">
        <v>602</v>
      </c>
      <c r="C143" s="80" t="s">
        <v>603</v>
      </c>
      <c r="D143" s="93" t="s">
        <v>131</v>
      </c>
      <c r="E143" s="93" t="s">
        <v>291</v>
      </c>
      <c r="F143" s="80" t="s">
        <v>601</v>
      </c>
      <c r="G143" s="93" t="s">
        <v>342</v>
      </c>
      <c r="H143" s="80" t="s">
        <v>562</v>
      </c>
      <c r="I143" s="80" t="s">
        <v>171</v>
      </c>
      <c r="J143" s="80"/>
      <c r="K143" s="87">
        <v>3.1599999973215445</v>
      </c>
      <c r="L143" s="93" t="s">
        <v>173</v>
      </c>
      <c r="M143" s="94">
        <v>3.3000000000000002E-2</v>
      </c>
      <c r="N143" s="94">
        <v>1.5199999999188347E-2</v>
      </c>
      <c r="O143" s="87">
        <v>464.53130900000002</v>
      </c>
      <c r="P143" s="89">
        <v>106.09</v>
      </c>
      <c r="Q143" s="80"/>
      <c r="R143" s="87">
        <v>0.49282130200000002</v>
      </c>
      <c r="S143" s="88">
        <v>7.7419217096144233E-7</v>
      </c>
      <c r="T143" s="88">
        <f t="shared" si="2"/>
        <v>3.903228764922567E-6</v>
      </c>
      <c r="U143" s="88">
        <f>R143/'סכום נכסי הקרן'!$C$42</f>
        <v>1.4052746022179912E-7</v>
      </c>
    </row>
    <row r="144" spans="2:21" s="134" customFormat="1">
      <c r="B144" s="86" t="s">
        <v>604</v>
      </c>
      <c r="C144" s="80" t="s">
        <v>605</v>
      </c>
      <c r="D144" s="93" t="s">
        <v>131</v>
      </c>
      <c r="E144" s="93" t="s">
        <v>291</v>
      </c>
      <c r="F144" s="80" t="s">
        <v>601</v>
      </c>
      <c r="G144" s="93" t="s">
        <v>342</v>
      </c>
      <c r="H144" s="80" t="s">
        <v>562</v>
      </c>
      <c r="I144" s="80" t="s">
        <v>171</v>
      </c>
      <c r="J144" s="80"/>
      <c r="K144" s="87">
        <v>5.2499999999961906</v>
      </c>
      <c r="L144" s="93" t="s">
        <v>173</v>
      </c>
      <c r="M144" s="94">
        <v>1.6E-2</v>
      </c>
      <c r="N144" s="94">
        <v>1.9399999999942096E-2</v>
      </c>
      <c r="O144" s="87">
        <v>65556.037723000001</v>
      </c>
      <c r="P144" s="89">
        <v>100.11</v>
      </c>
      <c r="Q144" s="80"/>
      <c r="R144" s="87">
        <v>65.628152276999998</v>
      </c>
      <c r="S144" s="88">
        <v>4.0715462180381304E-4</v>
      </c>
      <c r="T144" s="88">
        <f t="shared" si="2"/>
        <v>5.1978615923608119E-4</v>
      </c>
      <c r="U144" s="88">
        <f>R144/'סכום נכסי הקרן'!$C$42</f>
        <v>1.8713796504146024E-5</v>
      </c>
    </row>
    <row r="145" spans="2:21" s="134" customFormat="1">
      <c r="B145" s="86" t="s">
        <v>606</v>
      </c>
      <c r="C145" s="80" t="s">
        <v>607</v>
      </c>
      <c r="D145" s="93" t="s">
        <v>131</v>
      </c>
      <c r="E145" s="93" t="s">
        <v>291</v>
      </c>
      <c r="F145" s="80" t="s">
        <v>561</v>
      </c>
      <c r="G145" s="93" t="s">
        <v>293</v>
      </c>
      <c r="H145" s="80" t="s">
        <v>608</v>
      </c>
      <c r="I145" s="80" t="s">
        <v>171</v>
      </c>
      <c r="J145" s="80"/>
      <c r="K145" s="87">
        <v>1.6300000000034829</v>
      </c>
      <c r="L145" s="93" t="s">
        <v>173</v>
      </c>
      <c r="M145" s="94">
        <v>5.2999999999999999E-2</v>
      </c>
      <c r="N145" s="94">
        <v>7.5000000000263866E-3</v>
      </c>
      <c r="O145" s="87">
        <v>240738.41039800001</v>
      </c>
      <c r="P145" s="89">
        <v>118.07</v>
      </c>
      <c r="Q145" s="80"/>
      <c r="R145" s="87">
        <v>284.239862227</v>
      </c>
      <c r="S145" s="88">
        <v>9.2589559624777894E-4</v>
      </c>
      <c r="T145" s="88">
        <f t="shared" si="2"/>
        <v>2.2512281873360534E-3</v>
      </c>
      <c r="U145" s="88">
        <f>R145/'סכום נכסי הקרן'!$C$42</f>
        <v>8.1050688698830635E-5</v>
      </c>
    </row>
    <row r="146" spans="2:21" s="134" customFormat="1">
      <c r="B146" s="86" t="s">
        <v>609</v>
      </c>
      <c r="C146" s="80" t="s">
        <v>610</v>
      </c>
      <c r="D146" s="93" t="s">
        <v>131</v>
      </c>
      <c r="E146" s="93" t="s">
        <v>291</v>
      </c>
      <c r="F146" s="80" t="s">
        <v>611</v>
      </c>
      <c r="G146" s="93" t="s">
        <v>342</v>
      </c>
      <c r="H146" s="80" t="s">
        <v>608</v>
      </c>
      <c r="I146" s="80" t="s">
        <v>171</v>
      </c>
      <c r="J146" s="80"/>
      <c r="K146" s="87">
        <v>1.929999999752916</v>
      </c>
      <c r="L146" s="93" t="s">
        <v>173</v>
      </c>
      <c r="M146" s="94">
        <v>5.3499999999999999E-2</v>
      </c>
      <c r="N146" s="94">
        <v>2.3499999998315334E-2</v>
      </c>
      <c r="O146" s="87">
        <v>3296.1965150000005</v>
      </c>
      <c r="P146" s="89">
        <v>108.05</v>
      </c>
      <c r="Q146" s="80"/>
      <c r="R146" s="87">
        <v>3.5615385160000002</v>
      </c>
      <c r="S146" s="88">
        <v>1.8706719786951339E-5</v>
      </c>
      <c r="T146" s="88">
        <f t="shared" si="2"/>
        <v>2.8207992484527044E-5</v>
      </c>
      <c r="U146" s="88">
        <f>R146/'סכום נכסי הקרן'!$C$42</f>
        <v>1.0155688483928307E-6</v>
      </c>
    </row>
    <row r="147" spans="2:21" s="134" customFormat="1">
      <c r="B147" s="86" t="s">
        <v>612</v>
      </c>
      <c r="C147" s="80" t="s">
        <v>613</v>
      </c>
      <c r="D147" s="93" t="s">
        <v>131</v>
      </c>
      <c r="E147" s="93" t="s">
        <v>291</v>
      </c>
      <c r="F147" s="80" t="s">
        <v>614</v>
      </c>
      <c r="G147" s="93" t="s">
        <v>342</v>
      </c>
      <c r="H147" s="80" t="s">
        <v>608</v>
      </c>
      <c r="I147" s="80" t="s">
        <v>343</v>
      </c>
      <c r="J147" s="80"/>
      <c r="K147" s="87">
        <v>0.90000000002637837</v>
      </c>
      <c r="L147" s="93" t="s">
        <v>173</v>
      </c>
      <c r="M147" s="94">
        <v>4.8499999999999995E-2</v>
      </c>
      <c r="N147" s="94">
        <v>7.3999999999824128E-3</v>
      </c>
      <c r="O147" s="87">
        <v>8990.4840989999993</v>
      </c>
      <c r="P147" s="89">
        <v>126.5</v>
      </c>
      <c r="Q147" s="80"/>
      <c r="R147" s="87">
        <v>11.372961773</v>
      </c>
      <c r="S147" s="88">
        <v>6.610107946735015E-5</v>
      </c>
      <c r="T147" s="88">
        <f t="shared" si="2"/>
        <v>9.007579695639528E-5</v>
      </c>
      <c r="U147" s="88">
        <f>R147/'סכום נכסי הקרן'!$C$42</f>
        <v>3.2429877253140722E-6</v>
      </c>
    </row>
    <row r="148" spans="2:21" s="134" customFormat="1">
      <c r="B148" s="86" t="s">
        <v>615</v>
      </c>
      <c r="C148" s="80" t="s">
        <v>616</v>
      </c>
      <c r="D148" s="93" t="s">
        <v>131</v>
      </c>
      <c r="E148" s="93" t="s">
        <v>291</v>
      </c>
      <c r="F148" s="80" t="s">
        <v>617</v>
      </c>
      <c r="G148" s="93" t="s">
        <v>342</v>
      </c>
      <c r="H148" s="80" t="s">
        <v>608</v>
      </c>
      <c r="I148" s="80" t="s">
        <v>343</v>
      </c>
      <c r="J148" s="80"/>
      <c r="K148" s="87">
        <v>1.4700000000574678</v>
      </c>
      <c r="L148" s="93" t="s">
        <v>173</v>
      </c>
      <c r="M148" s="94">
        <v>4.2500000000000003E-2</v>
      </c>
      <c r="N148" s="94">
        <v>1.0500000000410485E-2</v>
      </c>
      <c r="O148" s="87">
        <v>3520.137166</v>
      </c>
      <c r="P148" s="89">
        <v>113.05</v>
      </c>
      <c r="Q148" s="87">
        <v>0.85665200100000005</v>
      </c>
      <c r="R148" s="87">
        <v>4.872297176</v>
      </c>
      <c r="S148" s="88">
        <v>3.2926821751564747E-5</v>
      </c>
      <c r="T148" s="88">
        <f t="shared" si="2"/>
        <v>3.858942462802509E-5</v>
      </c>
      <c r="U148" s="88">
        <f>R148/'סכום נכסי הקרן'!$C$42</f>
        <v>1.3893302598943342E-6</v>
      </c>
    </row>
    <row r="149" spans="2:21" s="134" customFormat="1">
      <c r="B149" s="86" t="s">
        <v>618</v>
      </c>
      <c r="C149" s="80" t="s">
        <v>619</v>
      </c>
      <c r="D149" s="93" t="s">
        <v>131</v>
      </c>
      <c r="E149" s="93" t="s">
        <v>291</v>
      </c>
      <c r="F149" s="80" t="s">
        <v>617</v>
      </c>
      <c r="G149" s="93" t="s">
        <v>342</v>
      </c>
      <c r="H149" s="80" t="s">
        <v>608</v>
      </c>
      <c r="I149" s="80" t="s">
        <v>343</v>
      </c>
      <c r="J149" s="80"/>
      <c r="K149" s="87">
        <v>2.0900000000000003</v>
      </c>
      <c r="L149" s="93" t="s">
        <v>173</v>
      </c>
      <c r="M149" s="94">
        <v>4.5999999999999999E-2</v>
      </c>
      <c r="N149" s="94">
        <v>1.2800000000000001E-2</v>
      </c>
      <c r="O149" s="87">
        <v>0.55000000000000004</v>
      </c>
      <c r="P149" s="89">
        <v>109.17</v>
      </c>
      <c r="Q149" s="80"/>
      <c r="R149" s="87">
        <v>5.9999999999999995E-4</v>
      </c>
      <c r="S149" s="88">
        <v>1.7524498851109788E-9</v>
      </c>
      <c r="T149" s="88">
        <f t="shared" si="2"/>
        <v>4.7521023329335307E-9</v>
      </c>
      <c r="U149" s="88">
        <f>R149/'סכום נכסי הקרן'!$C$42</f>
        <v>1.7108934981280386E-10</v>
      </c>
    </row>
    <row r="150" spans="2:21" s="134" customFormat="1">
      <c r="B150" s="86" t="s">
        <v>620</v>
      </c>
      <c r="C150" s="80" t="s">
        <v>621</v>
      </c>
      <c r="D150" s="93" t="s">
        <v>131</v>
      </c>
      <c r="E150" s="93" t="s">
        <v>291</v>
      </c>
      <c r="F150" s="80" t="s">
        <v>393</v>
      </c>
      <c r="G150" s="93" t="s">
        <v>293</v>
      </c>
      <c r="H150" s="80" t="s">
        <v>608</v>
      </c>
      <c r="I150" s="80" t="s">
        <v>343</v>
      </c>
      <c r="J150" s="80"/>
      <c r="K150" s="87">
        <v>2.8200000000004417</v>
      </c>
      <c r="L150" s="93" t="s">
        <v>173</v>
      </c>
      <c r="M150" s="94">
        <v>5.0999999999999997E-2</v>
      </c>
      <c r="N150" s="94">
        <v>1.1000000000000003E-2</v>
      </c>
      <c r="O150" s="87">
        <v>1314252.835623</v>
      </c>
      <c r="P150" s="89">
        <v>135.46</v>
      </c>
      <c r="Q150" s="87">
        <v>32.72092</v>
      </c>
      <c r="R150" s="87">
        <v>1813.0078809599997</v>
      </c>
      <c r="S150" s="88">
        <v>1.1455755542371265E-3</v>
      </c>
      <c r="T150" s="88">
        <f t="shared" si="2"/>
        <v>1.4359331634561486E-2</v>
      </c>
      <c r="U150" s="88">
        <f>R150/'סכום נכסי הקרן'!$C$42</f>
        <v>5.1697723259822611E-4</v>
      </c>
    </row>
    <row r="151" spans="2:21" s="134" customFormat="1">
      <c r="B151" s="86" t="s">
        <v>622</v>
      </c>
      <c r="C151" s="80" t="s">
        <v>623</v>
      </c>
      <c r="D151" s="93" t="s">
        <v>131</v>
      </c>
      <c r="E151" s="93" t="s">
        <v>291</v>
      </c>
      <c r="F151" s="80" t="s">
        <v>624</v>
      </c>
      <c r="G151" s="93" t="s">
        <v>342</v>
      </c>
      <c r="H151" s="80" t="s">
        <v>608</v>
      </c>
      <c r="I151" s="80" t="s">
        <v>343</v>
      </c>
      <c r="J151" s="80"/>
      <c r="K151" s="87">
        <v>1.4800000000002704</v>
      </c>
      <c r="L151" s="93" t="s">
        <v>173</v>
      </c>
      <c r="M151" s="94">
        <v>5.4000000000000006E-2</v>
      </c>
      <c r="N151" s="94">
        <v>4.1999999999770199E-3</v>
      </c>
      <c r="O151" s="87">
        <v>74131.578853999992</v>
      </c>
      <c r="P151" s="89">
        <v>129.80000000000001</v>
      </c>
      <c r="Q151" s="87">
        <v>48.404060752999996</v>
      </c>
      <c r="R151" s="87">
        <v>147.95767422700001</v>
      </c>
      <c r="S151" s="88">
        <v>1.0912911625909618E-3</v>
      </c>
      <c r="T151" s="88">
        <f t="shared" si="2"/>
        <v>1.171850014782577E-3</v>
      </c>
      <c r="U151" s="88">
        <f>R151/'סכום נכסי הקרן'!$C$42</f>
        <v>4.2189970472186803E-5</v>
      </c>
    </row>
    <row r="152" spans="2:21" s="134" customFormat="1">
      <c r="B152" s="86" t="s">
        <v>625</v>
      </c>
      <c r="C152" s="80" t="s">
        <v>626</v>
      </c>
      <c r="D152" s="93" t="s">
        <v>131</v>
      </c>
      <c r="E152" s="93" t="s">
        <v>291</v>
      </c>
      <c r="F152" s="80" t="s">
        <v>627</v>
      </c>
      <c r="G152" s="93" t="s">
        <v>342</v>
      </c>
      <c r="H152" s="80" t="s">
        <v>608</v>
      </c>
      <c r="I152" s="80" t="s">
        <v>171</v>
      </c>
      <c r="J152" s="80"/>
      <c r="K152" s="87">
        <v>6.7900000000023102</v>
      </c>
      <c r="L152" s="93" t="s">
        <v>173</v>
      </c>
      <c r="M152" s="94">
        <v>2.6000000000000002E-2</v>
      </c>
      <c r="N152" s="94">
        <v>3.1200000000015576E-2</v>
      </c>
      <c r="O152" s="87">
        <v>764129.86572899995</v>
      </c>
      <c r="P152" s="89">
        <v>97.47</v>
      </c>
      <c r="Q152" s="80"/>
      <c r="R152" s="87">
        <v>744.79737683199994</v>
      </c>
      <c r="S152" s="88">
        <v>1.2469278662701326E-3</v>
      </c>
      <c r="T152" s="88">
        <f t="shared" si="2"/>
        <v>5.8989222533435354E-3</v>
      </c>
      <c r="U152" s="88">
        <f>R152/'סכום נכסי הקרן'!$C$42</f>
        <v>2.123781649074479E-4</v>
      </c>
    </row>
    <row r="153" spans="2:21" s="134" customFormat="1">
      <c r="B153" s="86" t="s">
        <v>628</v>
      </c>
      <c r="C153" s="80" t="s">
        <v>629</v>
      </c>
      <c r="D153" s="93" t="s">
        <v>131</v>
      </c>
      <c r="E153" s="93" t="s">
        <v>291</v>
      </c>
      <c r="F153" s="80" t="s">
        <v>627</v>
      </c>
      <c r="G153" s="93" t="s">
        <v>342</v>
      </c>
      <c r="H153" s="80" t="s">
        <v>608</v>
      </c>
      <c r="I153" s="80" t="s">
        <v>171</v>
      </c>
      <c r="J153" s="80"/>
      <c r="K153" s="87">
        <v>3.6499999999360213</v>
      </c>
      <c r="L153" s="93" t="s">
        <v>173</v>
      </c>
      <c r="M153" s="94">
        <v>4.4000000000000004E-2</v>
      </c>
      <c r="N153" s="94">
        <v>1.9899999999776076E-2</v>
      </c>
      <c r="O153" s="87">
        <v>11427.762232000001</v>
      </c>
      <c r="P153" s="89">
        <v>109.42</v>
      </c>
      <c r="Q153" s="80"/>
      <c r="R153" s="87">
        <v>12.504251972</v>
      </c>
      <c r="S153" s="88">
        <v>8.3717416573873295E-5</v>
      </c>
      <c r="T153" s="88">
        <f t="shared" si="2"/>
        <v>9.9035808279549848E-5</v>
      </c>
      <c r="U153" s="88">
        <f>R153/'סכום נכסי הקרן'!$C$42</f>
        <v>3.5655738996415848E-6</v>
      </c>
    </row>
    <row r="154" spans="2:21" s="134" customFormat="1">
      <c r="B154" s="86" t="s">
        <v>630</v>
      </c>
      <c r="C154" s="80" t="s">
        <v>631</v>
      </c>
      <c r="D154" s="93" t="s">
        <v>131</v>
      </c>
      <c r="E154" s="93" t="s">
        <v>291</v>
      </c>
      <c r="F154" s="80" t="s">
        <v>517</v>
      </c>
      <c r="G154" s="93" t="s">
        <v>342</v>
      </c>
      <c r="H154" s="80" t="s">
        <v>608</v>
      </c>
      <c r="I154" s="80" t="s">
        <v>343</v>
      </c>
      <c r="J154" s="80"/>
      <c r="K154" s="87">
        <v>4.6399999999553918</v>
      </c>
      <c r="L154" s="93" t="s">
        <v>173</v>
      </c>
      <c r="M154" s="94">
        <v>2.0499999999999997E-2</v>
      </c>
      <c r="N154" s="94">
        <v>1.9399999999992031E-2</v>
      </c>
      <c r="O154" s="87">
        <v>24571.641401000001</v>
      </c>
      <c r="P154" s="89">
        <v>102.18</v>
      </c>
      <c r="Q154" s="80"/>
      <c r="R154" s="87">
        <v>25.107304632999998</v>
      </c>
      <c r="S154" s="88">
        <v>5.2654156659759439E-5</v>
      </c>
      <c r="T154" s="88">
        <f t="shared" si="2"/>
        <v>1.9885413486692022E-4</v>
      </c>
      <c r="U154" s="88">
        <f>R154/'סכום נכסי הקרן'!$C$42</f>
        <v>7.1593207086866137E-6</v>
      </c>
    </row>
    <row r="155" spans="2:21" s="134" customFormat="1">
      <c r="B155" s="86" t="s">
        <v>632</v>
      </c>
      <c r="C155" s="80" t="s">
        <v>633</v>
      </c>
      <c r="D155" s="93" t="s">
        <v>131</v>
      </c>
      <c r="E155" s="93" t="s">
        <v>291</v>
      </c>
      <c r="F155" s="80" t="s">
        <v>634</v>
      </c>
      <c r="G155" s="93" t="s">
        <v>342</v>
      </c>
      <c r="H155" s="80" t="s">
        <v>608</v>
      </c>
      <c r="I155" s="80" t="s">
        <v>171</v>
      </c>
      <c r="J155" s="80"/>
      <c r="K155" s="87">
        <v>3.8199998527413079</v>
      </c>
      <c r="L155" s="93" t="s">
        <v>173</v>
      </c>
      <c r="M155" s="94">
        <v>4.3400000000000001E-2</v>
      </c>
      <c r="N155" s="94">
        <v>3.4299998585161584E-2</v>
      </c>
      <c r="O155" s="87">
        <v>13.193436999999999</v>
      </c>
      <c r="P155" s="89">
        <v>105</v>
      </c>
      <c r="Q155" s="80"/>
      <c r="R155" s="87">
        <v>1.3853171999999999E-2</v>
      </c>
      <c r="S155" s="88">
        <v>8.1883889608180179E-9</v>
      </c>
      <c r="T155" s="88">
        <f t="shared" si="2"/>
        <v>1.0971948496621576E-7</v>
      </c>
      <c r="U155" s="88">
        <f>R155/'סכום נכסי הקרן'!$C$42</f>
        <v>3.9502169838748993E-9</v>
      </c>
    </row>
    <row r="156" spans="2:21" s="134" customFormat="1">
      <c r="B156" s="86" t="s">
        <v>635</v>
      </c>
      <c r="C156" s="80" t="s">
        <v>636</v>
      </c>
      <c r="D156" s="93" t="s">
        <v>131</v>
      </c>
      <c r="E156" s="93" t="s">
        <v>291</v>
      </c>
      <c r="F156" s="80" t="s">
        <v>637</v>
      </c>
      <c r="G156" s="93" t="s">
        <v>342</v>
      </c>
      <c r="H156" s="80" t="s">
        <v>638</v>
      </c>
      <c r="I156" s="80" t="s">
        <v>171</v>
      </c>
      <c r="J156" s="80"/>
      <c r="K156" s="87">
        <v>4.1098742229290144</v>
      </c>
      <c r="L156" s="93" t="s">
        <v>173</v>
      </c>
      <c r="M156" s="94">
        <v>4.6500000000000007E-2</v>
      </c>
      <c r="N156" s="94">
        <v>3.2599392800346967E-2</v>
      </c>
      <c r="O156" s="87">
        <v>6.313E-3</v>
      </c>
      <c r="P156" s="89">
        <v>106.7</v>
      </c>
      <c r="Q156" s="87">
        <v>1.6500000000000001E-7</v>
      </c>
      <c r="R156" s="87">
        <v>6.9170000000000009E-6</v>
      </c>
      <c r="S156" s="88">
        <v>8.8093862594226803E-12</v>
      </c>
      <c r="T156" s="88">
        <f t="shared" si="2"/>
        <v>5.4783819728168726E-11</v>
      </c>
      <c r="U156" s="88">
        <f>R156/'סכום נכסי הקרן'!$C$42</f>
        <v>1.9723750544252742E-12</v>
      </c>
    </row>
    <row r="157" spans="2:21" s="134" customFormat="1">
      <c r="B157" s="86" t="s">
        <v>639</v>
      </c>
      <c r="C157" s="80" t="s">
        <v>640</v>
      </c>
      <c r="D157" s="93" t="s">
        <v>131</v>
      </c>
      <c r="E157" s="93" t="s">
        <v>291</v>
      </c>
      <c r="F157" s="80" t="s">
        <v>637</v>
      </c>
      <c r="G157" s="93" t="s">
        <v>342</v>
      </c>
      <c r="H157" s="80" t="s">
        <v>638</v>
      </c>
      <c r="I157" s="80" t="s">
        <v>171</v>
      </c>
      <c r="J157" s="80"/>
      <c r="K157" s="87">
        <v>0.99000000000269173</v>
      </c>
      <c r="L157" s="93" t="s">
        <v>173</v>
      </c>
      <c r="M157" s="94">
        <v>5.5999999999999994E-2</v>
      </c>
      <c r="N157" s="94">
        <v>1.4100000000025179E-2</v>
      </c>
      <c r="O157" s="87">
        <v>50692.075190999974</v>
      </c>
      <c r="P157" s="89">
        <v>110.62</v>
      </c>
      <c r="Q157" s="87">
        <v>56.857236096999998</v>
      </c>
      <c r="R157" s="87">
        <v>115.16632633100002</v>
      </c>
      <c r="S157" s="88">
        <v>1.6014432684178931E-3</v>
      </c>
      <c r="T157" s="88">
        <f t="shared" si="2"/>
        <v>9.1213694672154916E-4</v>
      </c>
      <c r="U157" s="88">
        <f>R157/'סכום נכסי הקרן'!$C$42</f>
        <v>3.2839553153833314E-5</v>
      </c>
    </row>
    <row r="158" spans="2:21" s="134" customFormat="1">
      <c r="B158" s="86" t="s">
        <v>641</v>
      </c>
      <c r="C158" s="80" t="s">
        <v>642</v>
      </c>
      <c r="D158" s="93" t="s">
        <v>131</v>
      </c>
      <c r="E158" s="93" t="s">
        <v>291</v>
      </c>
      <c r="F158" s="80" t="s">
        <v>643</v>
      </c>
      <c r="G158" s="93" t="s">
        <v>558</v>
      </c>
      <c r="H158" s="80" t="s">
        <v>638</v>
      </c>
      <c r="I158" s="80" t="s">
        <v>171</v>
      </c>
      <c r="J158" s="80"/>
      <c r="K158" s="87">
        <v>0.15999999998292838</v>
      </c>
      <c r="L158" s="93" t="s">
        <v>173</v>
      </c>
      <c r="M158" s="94">
        <v>4.2000000000000003E-2</v>
      </c>
      <c r="N158" s="94">
        <v>3.3400000000597514E-2</v>
      </c>
      <c r="O158" s="87">
        <v>22752.640787</v>
      </c>
      <c r="P158" s="89">
        <v>102.98</v>
      </c>
      <c r="Q158" s="80"/>
      <c r="R158" s="87">
        <v>23.430670189999997</v>
      </c>
      <c r="S158" s="88">
        <v>2.5336255814636125E-4</v>
      </c>
      <c r="T158" s="88">
        <f t="shared" si="2"/>
        <v>1.8557490412015855E-4</v>
      </c>
      <c r="U158" s="88">
        <f>R158/'סכום נכסי הקרן'!$C$42</f>
        <v>6.6812302141422424E-6</v>
      </c>
    </row>
    <row r="159" spans="2:21" s="134" customFormat="1">
      <c r="B159" s="86" t="s">
        <v>644</v>
      </c>
      <c r="C159" s="80" t="s">
        <v>645</v>
      </c>
      <c r="D159" s="93" t="s">
        <v>131</v>
      </c>
      <c r="E159" s="93" t="s">
        <v>291</v>
      </c>
      <c r="F159" s="80" t="s">
        <v>646</v>
      </c>
      <c r="G159" s="93" t="s">
        <v>342</v>
      </c>
      <c r="H159" s="80" t="s">
        <v>638</v>
      </c>
      <c r="I159" s="80" t="s">
        <v>171</v>
      </c>
      <c r="J159" s="80"/>
      <c r="K159" s="87">
        <v>1.53</v>
      </c>
      <c r="L159" s="93" t="s">
        <v>173</v>
      </c>
      <c r="M159" s="94">
        <v>4.8000000000000001E-2</v>
      </c>
      <c r="N159" s="94">
        <v>1.5899999999999997E-2</v>
      </c>
      <c r="O159" s="87">
        <v>83534.204655000009</v>
      </c>
      <c r="P159" s="89">
        <v>105.2</v>
      </c>
      <c r="Q159" s="87">
        <v>40.136313069000003</v>
      </c>
      <c r="R159" s="87">
        <v>129.83898070000001</v>
      </c>
      <c r="S159" s="88">
        <v>8.6112765320527096E-4</v>
      </c>
      <c r="T159" s="88">
        <f t="shared" si="2"/>
        <v>1.0283468718169696E-3</v>
      </c>
      <c r="U159" s="88">
        <f>R159/'סכום נכסי הקרן'!$C$42</f>
        <v>3.702344464720032E-5</v>
      </c>
    </row>
    <row r="160" spans="2:21" s="134" customFormat="1">
      <c r="B160" s="86" t="s">
        <v>647</v>
      </c>
      <c r="C160" s="80" t="s">
        <v>648</v>
      </c>
      <c r="D160" s="93" t="s">
        <v>131</v>
      </c>
      <c r="E160" s="93" t="s">
        <v>291</v>
      </c>
      <c r="F160" s="80" t="s">
        <v>649</v>
      </c>
      <c r="G160" s="93" t="s">
        <v>459</v>
      </c>
      <c r="H160" s="80" t="s">
        <v>638</v>
      </c>
      <c r="I160" s="80" t="s">
        <v>343</v>
      </c>
      <c r="J160" s="80"/>
      <c r="K160" s="87">
        <v>0.9900000000002589</v>
      </c>
      <c r="L160" s="93" t="s">
        <v>173</v>
      </c>
      <c r="M160" s="94">
        <v>4.8000000000000001E-2</v>
      </c>
      <c r="N160" s="94">
        <v>3.7000000000077613E-3</v>
      </c>
      <c r="O160" s="87">
        <v>156395.84257899999</v>
      </c>
      <c r="P160" s="89">
        <v>123.57</v>
      </c>
      <c r="Q160" s="80"/>
      <c r="R160" s="87">
        <v>193.25836180499999</v>
      </c>
      <c r="S160" s="88">
        <v>5.0963405893813879E-4</v>
      </c>
      <c r="T160" s="88">
        <f t="shared" si="2"/>
        <v>1.5306391866540881E-3</v>
      </c>
      <c r="U160" s="88">
        <f>R160/'סכום נכסי הקרן'!$C$42</f>
        <v>5.5107412445175099E-5</v>
      </c>
    </row>
    <row r="161" spans="2:21" s="134" customFormat="1">
      <c r="B161" s="86" t="s">
        <v>650</v>
      </c>
      <c r="C161" s="80" t="s">
        <v>651</v>
      </c>
      <c r="D161" s="93" t="s">
        <v>131</v>
      </c>
      <c r="E161" s="93" t="s">
        <v>291</v>
      </c>
      <c r="F161" s="80" t="s">
        <v>652</v>
      </c>
      <c r="G161" s="93" t="s">
        <v>342</v>
      </c>
      <c r="H161" s="80" t="s">
        <v>638</v>
      </c>
      <c r="I161" s="80" t="s">
        <v>343</v>
      </c>
      <c r="J161" s="80"/>
      <c r="K161" s="87">
        <v>1.2999999999927492</v>
      </c>
      <c r="L161" s="93" t="s">
        <v>173</v>
      </c>
      <c r="M161" s="94">
        <v>5.4000000000000006E-2</v>
      </c>
      <c r="N161" s="94">
        <v>4.7899999999978252E-2</v>
      </c>
      <c r="O161" s="87">
        <v>52791.067518000003</v>
      </c>
      <c r="P161" s="89">
        <v>104.5</v>
      </c>
      <c r="Q161" s="80"/>
      <c r="R161" s="87">
        <v>55.166666228000004</v>
      </c>
      <c r="S161" s="88">
        <v>1.0664862124848485E-3</v>
      </c>
      <c r="T161" s="88">
        <f t="shared" si="2"/>
        <v>4.369294054704071E-4</v>
      </c>
      <c r="U161" s="88">
        <f>R161/'סכום נכסי הקרן'!$C$42</f>
        <v>1.5730715093814143E-5</v>
      </c>
    </row>
    <row r="162" spans="2:21" s="134" customFormat="1">
      <c r="B162" s="86" t="s">
        <v>653</v>
      </c>
      <c r="C162" s="80" t="s">
        <v>654</v>
      </c>
      <c r="D162" s="93" t="s">
        <v>131</v>
      </c>
      <c r="E162" s="93" t="s">
        <v>291</v>
      </c>
      <c r="F162" s="80" t="s">
        <v>652</v>
      </c>
      <c r="G162" s="93" t="s">
        <v>342</v>
      </c>
      <c r="H162" s="80" t="s">
        <v>638</v>
      </c>
      <c r="I162" s="80" t="s">
        <v>343</v>
      </c>
      <c r="J162" s="80"/>
      <c r="K162" s="87">
        <v>0.42000000000298027</v>
      </c>
      <c r="L162" s="93" t="s">
        <v>173</v>
      </c>
      <c r="M162" s="94">
        <v>6.4000000000000001E-2</v>
      </c>
      <c r="N162" s="94">
        <v>2.2200000000327829E-2</v>
      </c>
      <c r="O162" s="87">
        <v>29921.491426000001</v>
      </c>
      <c r="P162" s="89">
        <v>112.14</v>
      </c>
      <c r="Q162" s="80"/>
      <c r="R162" s="87">
        <v>33.553961595000004</v>
      </c>
      <c r="S162" s="88">
        <v>8.7197044499749384E-4</v>
      </c>
      <c r="T162" s="88">
        <f t="shared" si="2"/>
        <v>2.6575309862460271E-4</v>
      </c>
      <c r="U162" s="88">
        <f>R162/'סכום נכסי הקרן'!$C$42</f>
        <v>9.5678757882205701E-6</v>
      </c>
    </row>
    <row r="163" spans="2:21" s="134" customFormat="1">
      <c r="B163" s="86" t="s">
        <v>655</v>
      </c>
      <c r="C163" s="80" t="s">
        <v>656</v>
      </c>
      <c r="D163" s="93" t="s">
        <v>131</v>
      </c>
      <c r="E163" s="93" t="s">
        <v>291</v>
      </c>
      <c r="F163" s="80" t="s">
        <v>652</v>
      </c>
      <c r="G163" s="93" t="s">
        <v>342</v>
      </c>
      <c r="H163" s="80" t="s">
        <v>638</v>
      </c>
      <c r="I163" s="80" t="s">
        <v>343</v>
      </c>
      <c r="J163" s="80"/>
      <c r="K163" s="87">
        <v>2.1799999999911126</v>
      </c>
      <c r="L163" s="93" t="s">
        <v>173</v>
      </c>
      <c r="M163" s="94">
        <v>2.5000000000000001E-2</v>
      </c>
      <c r="N163" s="94">
        <v>5.9899999999833205E-2</v>
      </c>
      <c r="O163" s="87">
        <v>165488.69343499999</v>
      </c>
      <c r="P163" s="89">
        <v>93.83</v>
      </c>
      <c r="Q163" s="80"/>
      <c r="R163" s="87">
        <v>155.27803584099999</v>
      </c>
      <c r="S163" s="88">
        <v>3.3989976941308425E-4</v>
      </c>
      <c r="T163" s="88">
        <f t="shared" si="2"/>
        <v>1.2298285272889207E-3</v>
      </c>
      <c r="U163" s="88">
        <f>R163/'סכום נכסי הקרן'!$C$42</f>
        <v>4.4277363653743243E-5</v>
      </c>
    </row>
    <row r="164" spans="2:21" s="134" customFormat="1">
      <c r="B164" s="86" t="s">
        <v>657</v>
      </c>
      <c r="C164" s="80" t="s">
        <v>658</v>
      </c>
      <c r="D164" s="93" t="s">
        <v>131</v>
      </c>
      <c r="E164" s="93" t="s">
        <v>291</v>
      </c>
      <c r="F164" s="80" t="s">
        <v>659</v>
      </c>
      <c r="G164" s="93" t="s">
        <v>547</v>
      </c>
      <c r="H164" s="80" t="s">
        <v>638</v>
      </c>
      <c r="I164" s="80" t="s">
        <v>343</v>
      </c>
      <c r="J164" s="80"/>
      <c r="K164" s="87">
        <v>1.2199999939285584</v>
      </c>
      <c r="L164" s="93" t="s">
        <v>173</v>
      </c>
      <c r="M164" s="94">
        <v>0.05</v>
      </c>
      <c r="N164" s="94">
        <v>1.9199999874234427E-2</v>
      </c>
      <c r="O164" s="87">
        <v>88.696145000000001</v>
      </c>
      <c r="P164" s="89">
        <v>103.99</v>
      </c>
      <c r="Q164" s="80"/>
      <c r="R164" s="87">
        <v>9.2235097999999988E-2</v>
      </c>
      <c r="S164" s="88">
        <v>5.7478542625561565E-7</v>
      </c>
      <c r="T164" s="88">
        <f t="shared" si="2"/>
        <v>7.3051770730692133E-7</v>
      </c>
      <c r="U164" s="88">
        <f>R164/'סכום נכסי הקרן'!$C$42</f>
        <v>2.6300738244567076E-8</v>
      </c>
    </row>
    <row r="165" spans="2:21" s="134" customFormat="1">
      <c r="B165" s="86" t="s">
        <v>660</v>
      </c>
      <c r="C165" s="80" t="s">
        <v>661</v>
      </c>
      <c r="D165" s="93" t="s">
        <v>131</v>
      </c>
      <c r="E165" s="93" t="s">
        <v>291</v>
      </c>
      <c r="F165" s="80" t="s">
        <v>582</v>
      </c>
      <c r="G165" s="93" t="s">
        <v>293</v>
      </c>
      <c r="H165" s="80" t="s">
        <v>638</v>
      </c>
      <c r="I165" s="80" t="s">
        <v>343</v>
      </c>
      <c r="J165" s="80"/>
      <c r="K165" s="87">
        <v>1.4799999999995883</v>
      </c>
      <c r="L165" s="93" t="s">
        <v>173</v>
      </c>
      <c r="M165" s="94">
        <v>2.4E-2</v>
      </c>
      <c r="N165" s="94">
        <v>8.7999999999753067E-3</v>
      </c>
      <c r="O165" s="87">
        <v>93081.673873000022</v>
      </c>
      <c r="P165" s="89">
        <v>104.41</v>
      </c>
      <c r="Q165" s="80"/>
      <c r="R165" s="87">
        <v>97.186575898000001</v>
      </c>
      <c r="S165" s="88">
        <v>7.1299089147536232E-4</v>
      </c>
      <c r="T165" s="88">
        <f t="shared" si="2"/>
        <v>7.6973425675784578E-4</v>
      </c>
      <c r="U165" s="88">
        <f>R165/'סכום נכסי הקרן'!$C$42</f>
        <v>2.7712646801535893E-5</v>
      </c>
    </row>
    <row r="166" spans="2:21" s="134" customFormat="1">
      <c r="B166" s="86" t="s">
        <v>662</v>
      </c>
      <c r="C166" s="80" t="s">
        <v>663</v>
      </c>
      <c r="D166" s="93" t="s">
        <v>131</v>
      </c>
      <c r="E166" s="93" t="s">
        <v>291</v>
      </c>
      <c r="F166" s="80" t="s">
        <v>664</v>
      </c>
      <c r="G166" s="93" t="s">
        <v>406</v>
      </c>
      <c r="H166" s="80" t="s">
        <v>665</v>
      </c>
      <c r="I166" s="80" t="s">
        <v>171</v>
      </c>
      <c r="J166" s="80"/>
      <c r="K166" s="87">
        <v>0.15999999996845815</v>
      </c>
      <c r="L166" s="93" t="s">
        <v>173</v>
      </c>
      <c r="M166" s="94">
        <v>3.85E-2</v>
      </c>
      <c r="N166" s="94">
        <v>3.5000000000876164E-2</v>
      </c>
      <c r="O166" s="87">
        <v>11244.731705</v>
      </c>
      <c r="P166" s="89">
        <v>101.5</v>
      </c>
      <c r="Q166" s="80"/>
      <c r="R166" s="87">
        <v>11.413402296000001</v>
      </c>
      <c r="S166" s="88">
        <v>2.8111829262499998E-4</v>
      </c>
      <c r="T166" s="88">
        <f t="shared" si="2"/>
        <v>9.039609279588421E-5</v>
      </c>
      <c r="U166" s="88">
        <f>R166/'סכום נכסי הקרן'!$C$42</f>
        <v>3.2545192966243387E-6</v>
      </c>
    </row>
    <row r="167" spans="2:21" s="134" customFormat="1">
      <c r="B167" s="86" t="s">
        <v>666</v>
      </c>
      <c r="C167" s="80" t="s">
        <v>667</v>
      </c>
      <c r="D167" s="93" t="s">
        <v>131</v>
      </c>
      <c r="E167" s="93" t="s">
        <v>291</v>
      </c>
      <c r="F167" s="80" t="s">
        <v>668</v>
      </c>
      <c r="G167" s="93" t="s">
        <v>342</v>
      </c>
      <c r="H167" s="80" t="s">
        <v>669</v>
      </c>
      <c r="I167" s="80" t="s">
        <v>343</v>
      </c>
      <c r="J167" s="80"/>
      <c r="K167" s="87">
        <v>0</v>
      </c>
      <c r="L167" s="93" t="s">
        <v>173</v>
      </c>
      <c r="M167" s="94">
        <v>0.14152799999999999</v>
      </c>
      <c r="N167" s="94">
        <v>0</v>
      </c>
      <c r="O167" s="87">
        <v>123913.62</v>
      </c>
      <c r="P167" s="89">
        <v>103.63</v>
      </c>
      <c r="Q167" s="80"/>
      <c r="R167" s="87">
        <v>128.36111</v>
      </c>
      <c r="S167" s="88">
        <v>1.4836993133801582E-3</v>
      </c>
      <c r="T167" s="88">
        <f t="shared" si="2"/>
        <v>1.016641883814896E-3</v>
      </c>
      <c r="U167" s="88">
        <f>R167/'סכום נכסי הקרן'!$C$42</f>
        <v>3.6602031418582999E-5</v>
      </c>
    </row>
    <row r="168" spans="2:21" s="134" customFormat="1">
      <c r="B168" s="86" t="s">
        <v>670</v>
      </c>
      <c r="C168" s="80" t="s">
        <v>671</v>
      </c>
      <c r="D168" s="93" t="s">
        <v>131</v>
      </c>
      <c r="E168" s="93" t="s">
        <v>291</v>
      </c>
      <c r="F168" s="80" t="s">
        <v>672</v>
      </c>
      <c r="G168" s="93" t="s">
        <v>547</v>
      </c>
      <c r="H168" s="80" t="s">
        <v>669</v>
      </c>
      <c r="I168" s="80" t="s">
        <v>343</v>
      </c>
      <c r="J168" s="80"/>
      <c r="K168" s="87">
        <v>0.25</v>
      </c>
      <c r="L168" s="93" t="s">
        <v>173</v>
      </c>
      <c r="M168" s="94">
        <v>4.9000000000000002E-2</v>
      </c>
      <c r="N168" s="94">
        <v>0</v>
      </c>
      <c r="O168" s="87">
        <v>216255.705568</v>
      </c>
      <c r="P168" s="89">
        <v>40.21</v>
      </c>
      <c r="Q168" s="80"/>
      <c r="R168" s="87">
        <v>86.956415183999994</v>
      </c>
      <c r="S168" s="88">
        <v>2.8370056299386562E-4</v>
      </c>
      <c r="T168" s="88">
        <f t="shared" si="2"/>
        <v>6.8870963909903847E-4</v>
      </c>
      <c r="U168" s="88">
        <f>R168/'סכום נכסי הקרן'!$C$42</f>
        <v>2.4795527559804645E-5</v>
      </c>
    </row>
    <row r="169" spans="2:21" s="134" customFormat="1">
      <c r="B169" s="83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7"/>
      <c r="P169" s="89"/>
      <c r="Q169" s="80"/>
      <c r="R169" s="80"/>
      <c r="S169" s="80"/>
      <c r="T169" s="88"/>
      <c r="U169" s="80"/>
    </row>
    <row r="170" spans="2:21" s="134" customFormat="1">
      <c r="B170" s="99" t="s">
        <v>48</v>
      </c>
      <c r="C170" s="82"/>
      <c r="D170" s="82"/>
      <c r="E170" s="82"/>
      <c r="F170" s="82"/>
      <c r="G170" s="82"/>
      <c r="H170" s="82"/>
      <c r="I170" s="82"/>
      <c r="J170" s="82"/>
      <c r="K170" s="90">
        <v>3.8921542611607536</v>
      </c>
      <c r="L170" s="82"/>
      <c r="M170" s="82"/>
      <c r="N170" s="104">
        <v>2.7484995633127673E-2</v>
      </c>
      <c r="O170" s="90"/>
      <c r="P170" s="92"/>
      <c r="Q170" s="90">
        <f>SUM(Q171:Q257)</f>
        <v>36.944394560583397</v>
      </c>
      <c r="R170" s="90">
        <v>24629.52091175599</v>
      </c>
      <c r="S170" s="82"/>
      <c r="T170" s="91">
        <f t="shared" ref="T170:T233" si="3">R170/$R$11</f>
        <v>0.19507000630631804</v>
      </c>
      <c r="U170" s="91">
        <f>R170/'סכום נכסי הקרן'!$C$42</f>
        <v>7.0230811983219817E-3</v>
      </c>
    </row>
    <row r="171" spans="2:21" s="134" customFormat="1">
      <c r="B171" s="86" t="s">
        <v>673</v>
      </c>
      <c r="C171" s="80" t="s">
        <v>674</v>
      </c>
      <c r="D171" s="93" t="s">
        <v>131</v>
      </c>
      <c r="E171" s="93" t="s">
        <v>291</v>
      </c>
      <c r="F171" s="80" t="s">
        <v>299</v>
      </c>
      <c r="G171" s="93" t="s">
        <v>293</v>
      </c>
      <c r="H171" s="80" t="s">
        <v>294</v>
      </c>
      <c r="I171" s="80" t="s">
        <v>171</v>
      </c>
      <c r="J171" s="80"/>
      <c r="K171" s="87">
        <v>5.8700000000032491</v>
      </c>
      <c r="L171" s="93" t="s">
        <v>173</v>
      </c>
      <c r="M171" s="94">
        <v>2.98E-2</v>
      </c>
      <c r="N171" s="94">
        <v>2.5200000000012684E-2</v>
      </c>
      <c r="O171" s="87">
        <v>604561.85715299996</v>
      </c>
      <c r="P171" s="89">
        <v>104.35</v>
      </c>
      <c r="Q171" s="80"/>
      <c r="R171" s="87">
        <v>630.86027778499999</v>
      </c>
      <c r="S171" s="88">
        <v>2.3781882740486152E-4</v>
      </c>
      <c r="T171" s="88">
        <f t="shared" si="3"/>
        <v>4.9965209963619894E-3</v>
      </c>
      <c r="U171" s="88">
        <f>R171/'סכום נכסי הקרן'!$C$42</f>
        <v>1.7988912458160081E-4</v>
      </c>
    </row>
    <row r="172" spans="2:21" s="134" customFormat="1">
      <c r="B172" s="86" t="s">
        <v>675</v>
      </c>
      <c r="C172" s="80" t="s">
        <v>676</v>
      </c>
      <c r="D172" s="93" t="s">
        <v>131</v>
      </c>
      <c r="E172" s="93" t="s">
        <v>291</v>
      </c>
      <c r="F172" s="80" t="s">
        <v>299</v>
      </c>
      <c r="G172" s="93" t="s">
        <v>293</v>
      </c>
      <c r="H172" s="80" t="s">
        <v>294</v>
      </c>
      <c r="I172" s="80" t="s">
        <v>171</v>
      </c>
      <c r="J172" s="80"/>
      <c r="K172" s="87">
        <v>3.2899999999986553</v>
      </c>
      <c r="L172" s="93" t="s">
        <v>173</v>
      </c>
      <c r="M172" s="94">
        <v>2.4700000000000003E-2</v>
      </c>
      <c r="N172" s="94">
        <v>1.7500000000000002E-2</v>
      </c>
      <c r="O172" s="87">
        <v>458548.41774000006</v>
      </c>
      <c r="P172" s="89">
        <v>103.77</v>
      </c>
      <c r="Q172" s="80"/>
      <c r="R172" s="87">
        <v>475.835700616</v>
      </c>
      <c r="S172" s="88">
        <v>1.3765138334489064E-4</v>
      </c>
      <c r="T172" s="88">
        <f t="shared" si="3"/>
        <v>3.7686999049839245E-3</v>
      </c>
      <c r="U172" s="88">
        <f>R172/'סכום נכסי הקרן'!$C$42</f>
        <v>1.3568403439351908E-4</v>
      </c>
    </row>
    <row r="173" spans="2:21" s="134" customFormat="1">
      <c r="B173" s="86" t="s">
        <v>677</v>
      </c>
      <c r="C173" s="80" t="s">
        <v>678</v>
      </c>
      <c r="D173" s="93" t="s">
        <v>131</v>
      </c>
      <c r="E173" s="93" t="s">
        <v>291</v>
      </c>
      <c r="F173" s="80" t="s">
        <v>679</v>
      </c>
      <c r="G173" s="93" t="s">
        <v>342</v>
      </c>
      <c r="H173" s="80" t="s">
        <v>294</v>
      </c>
      <c r="I173" s="80" t="s">
        <v>171</v>
      </c>
      <c r="J173" s="80"/>
      <c r="K173" s="87">
        <v>4.4899999999969484</v>
      </c>
      <c r="L173" s="93" t="s">
        <v>173</v>
      </c>
      <c r="M173" s="94">
        <v>1.44E-2</v>
      </c>
      <c r="N173" s="94">
        <v>2.0899999999987172E-2</v>
      </c>
      <c r="O173" s="87">
        <v>463881.290393</v>
      </c>
      <c r="P173" s="89">
        <v>97.51</v>
      </c>
      <c r="Q173" s="80"/>
      <c r="R173" s="87">
        <v>452.33064626200007</v>
      </c>
      <c r="S173" s="88">
        <v>4.8829609515052628E-4</v>
      </c>
      <c r="T173" s="88">
        <f t="shared" si="3"/>
        <v>3.5825358655983039E-3</v>
      </c>
      <c r="U173" s="88">
        <f>R173/'סכום נכסי הקרן'!$C$42</f>
        <v>1.2898159361561829E-4</v>
      </c>
    </row>
    <row r="174" spans="2:21" s="134" customFormat="1">
      <c r="B174" s="86" t="s">
        <v>680</v>
      </c>
      <c r="C174" s="80" t="s">
        <v>681</v>
      </c>
      <c r="D174" s="93" t="s">
        <v>131</v>
      </c>
      <c r="E174" s="93" t="s">
        <v>291</v>
      </c>
      <c r="F174" s="80" t="s">
        <v>316</v>
      </c>
      <c r="G174" s="93" t="s">
        <v>293</v>
      </c>
      <c r="H174" s="80" t="s">
        <v>294</v>
      </c>
      <c r="I174" s="80" t="s">
        <v>171</v>
      </c>
      <c r="J174" s="80"/>
      <c r="K174" s="87">
        <v>0.40999999999809866</v>
      </c>
      <c r="L174" s="93" t="s">
        <v>173</v>
      </c>
      <c r="M174" s="94">
        <v>5.9000000000000004E-2</v>
      </c>
      <c r="N174" s="94">
        <v>4.799999999998231E-3</v>
      </c>
      <c r="O174" s="87">
        <v>220113.764581</v>
      </c>
      <c r="P174" s="89">
        <v>102.75</v>
      </c>
      <c r="Q174" s="80"/>
      <c r="R174" s="87">
        <v>226.166882023</v>
      </c>
      <c r="S174" s="88">
        <v>4.080504845881369E-4</v>
      </c>
      <c r="T174" s="88">
        <f t="shared" si="3"/>
        <v>1.7912802794896683E-3</v>
      </c>
      <c r="U174" s="88">
        <f>R174/'סכום נכסי הקרן'!$C$42</f>
        <v>6.449124132417366E-5</v>
      </c>
    </row>
    <row r="175" spans="2:21" s="134" customFormat="1">
      <c r="B175" s="86" t="s">
        <v>682</v>
      </c>
      <c r="C175" s="80" t="s">
        <v>683</v>
      </c>
      <c r="D175" s="93" t="s">
        <v>131</v>
      </c>
      <c r="E175" s="93" t="s">
        <v>291</v>
      </c>
      <c r="F175" s="80" t="s">
        <v>684</v>
      </c>
      <c r="G175" s="93" t="s">
        <v>685</v>
      </c>
      <c r="H175" s="80" t="s">
        <v>328</v>
      </c>
      <c r="I175" s="80" t="s">
        <v>171</v>
      </c>
      <c r="J175" s="80"/>
      <c r="K175" s="87">
        <v>0.99000000000496891</v>
      </c>
      <c r="L175" s="93" t="s">
        <v>173</v>
      </c>
      <c r="M175" s="94">
        <v>4.8399999999999999E-2</v>
      </c>
      <c r="N175" s="94">
        <v>9.3000000000863035E-3</v>
      </c>
      <c r="O175" s="87">
        <v>73609.770476000005</v>
      </c>
      <c r="P175" s="89">
        <v>103.89</v>
      </c>
      <c r="Q175" s="80"/>
      <c r="R175" s="87">
        <v>76.473193838</v>
      </c>
      <c r="S175" s="88">
        <v>1.752613582761905E-4</v>
      </c>
      <c r="T175" s="88">
        <f t="shared" si="3"/>
        <v>6.0568073807406317E-4</v>
      </c>
      <c r="U175" s="88">
        <f>R175/'סכום נכסי הקרן'!$C$42</f>
        <v>2.1806248353086568E-5</v>
      </c>
    </row>
    <row r="176" spans="2:21" s="134" customFormat="1">
      <c r="B176" s="86" t="s">
        <v>686</v>
      </c>
      <c r="C176" s="80" t="s">
        <v>687</v>
      </c>
      <c r="D176" s="93" t="s">
        <v>131</v>
      </c>
      <c r="E176" s="93" t="s">
        <v>291</v>
      </c>
      <c r="F176" s="80" t="s">
        <v>327</v>
      </c>
      <c r="G176" s="93" t="s">
        <v>293</v>
      </c>
      <c r="H176" s="80" t="s">
        <v>328</v>
      </c>
      <c r="I176" s="80" t="s">
        <v>171</v>
      </c>
      <c r="J176" s="80"/>
      <c r="K176" s="87">
        <v>1.009999999998682</v>
      </c>
      <c r="L176" s="93" t="s">
        <v>173</v>
      </c>
      <c r="M176" s="94">
        <v>1.95E-2</v>
      </c>
      <c r="N176" s="94">
        <v>1.2699999999989329E-2</v>
      </c>
      <c r="O176" s="87">
        <v>310596.75594800001</v>
      </c>
      <c r="P176" s="89">
        <v>102.58</v>
      </c>
      <c r="Q176" s="80"/>
      <c r="R176" s="87">
        <v>318.61015224199997</v>
      </c>
      <c r="S176" s="88">
        <v>4.5342592109197079E-4</v>
      </c>
      <c r="T176" s="88">
        <f t="shared" si="3"/>
        <v>2.5234467462758592E-3</v>
      </c>
      <c r="U176" s="88">
        <f>R176/'סכום נכסי הקרן'!$C$42</f>
        <v>9.0851339651403724E-5</v>
      </c>
    </row>
    <row r="177" spans="2:21" s="134" customFormat="1">
      <c r="B177" s="86" t="s">
        <v>688</v>
      </c>
      <c r="C177" s="80" t="s">
        <v>689</v>
      </c>
      <c r="D177" s="93" t="s">
        <v>131</v>
      </c>
      <c r="E177" s="93" t="s">
        <v>291</v>
      </c>
      <c r="F177" s="80" t="s">
        <v>393</v>
      </c>
      <c r="G177" s="93" t="s">
        <v>293</v>
      </c>
      <c r="H177" s="80" t="s">
        <v>328</v>
      </c>
      <c r="I177" s="80" t="s">
        <v>171</v>
      </c>
      <c r="J177" s="80"/>
      <c r="K177" s="87">
        <v>3.330000000006053</v>
      </c>
      <c r="L177" s="93" t="s">
        <v>173</v>
      </c>
      <c r="M177" s="94">
        <v>1.8700000000000001E-2</v>
      </c>
      <c r="N177" s="94">
        <v>1.8700000000019729E-2</v>
      </c>
      <c r="O177" s="87">
        <v>298867.577544</v>
      </c>
      <c r="P177" s="89">
        <v>100.05</v>
      </c>
      <c r="Q177" s="80"/>
      <c r="R177" s="87">
        <v>299.01702034300001</v>
      </c>
      <c r="S177" s="88">
        <v>4.1228800875155191E-4</v>
      </c>
      <c r="T177" s="88">
        <f t="shared" si="3"/>
        <v>2.3682657999313391E-3</v>
      </c>
      <c r="U177" s="88">
        <f>R177/'סכום נכסי הקרן'!$C$42</f>
        <v>8.5264379322409707E-5</v>
      </c>
    </row>
    <row r="178" spans="2:21" s="134" customFormat="1">
      <c r="B178" s="86" t="s">
        <v>690</v>
      </c>
      <c r="C178" s="80" t="s">
        <v>691</v>
      </c>
      <c r="D178" s="93" t="s">
        <v>131</v>
      </c>
      <c r="E178" s="93" t="s">
        <v>291</v>
      </c>
      <c r="F178" s="80" t="s">
        <v>393</v>
      </c>
      <c r="G178" s="93" t="s">
        <v>293</v>
      </c>
      <c r="H178" s="80" t="s">
        <v>328</v>
      </c>
      <c r="I178" s="80" t="s">
        <v>171</v>
      </c>
      <c r="J178" s="80"/>
      <c r="K178" s="87">
        <v>5.8599999999988874</v>
      </c>
      <c r="L178" s="93" t="s">
        <v>173</v>
      </c>
      <c r="M178" s="94">
        <v>2.6800000000000001E-2</v>
      </c>
      <c r="N178" s="94">
        <v>2.6199999999988878E-2</v>
      </c>
      <c r="O178" s="87">
        <v>447772.73738000001</v>
      </c>
      <c r="P178" s="89">
        <v>100.4</v>
      </c>
      <c r="Q178" s="80"/>
      <c r="R178" s="87">
        <v>449.56381607500003</v>
      </c>
      <c r="S178" s="88">
        <v>5.8263837187030757E-4</v>
      </c>
      <c r="T178" s="88">
        <f t="shared" si="3"/>
        <v>3.5606220986208474E-3</v>
      </c>
      <c r="U178" s="88">
        <f>R178/'סכום נכסי הקרן'!$C$42</f>
        <v>1.2819263498605783E-4</v>
      </c>
    </row>
    <row r="179" spans="2:21" s="134" customFormat="1">
      <c r="B179" s="86" t="s">
        <v>692</v>
      </c>
      <c r="C179" s="80" t="s">
        <v>693</v>
      </c>
      <c r="D179" s="93" t="s">
        <v>131</v>
      </c>
      <c r="E179" s="93" t="s">
        <v>291</v>
      </c>
      <c r="F179" s="80" t="s">
        <v>694</v>
      </c>
      <c r="G179" s="93" t="s">
        <v>293</v>
      </c>
      <c r="H179" s="80" t="s">
        <v>328</v>
      </c>
      <c r="I179" s="80" t="s">
        <v>343</v>
      </c>
      <c r="J179" s="80"/>
      <c r="K179" s="87">
        <v>3.130000000000539</v>
      </c>
      <c r="L179" s="93" t="s">
        <v>173</v>
      </c>
      <c r="M179" s="94">
        <v>2.07E-2</v>
      </c>
      <c r="N179" s="94">
        <v>1.6699999999994612E-2</v>
      </c>
      <c r="O179" s="87">
        <v>180491.98824899999</v>
      </c>
      <c r="P179" s="89">
        <v>102.81</v>
      </c>
      <c r="Q179" s="80"/>
      <c r="R179" s="87">
        <v>185.56381363</v>
      </c>
      <c r="S179" s="88">
        <v>7.1210388991292607E-4</v>
      </c>
      <c r="T179" s="88">
        <f t="shared" si="3"/>
        <v>1.4696970527652766E-3</v>
      </c>
      <c r="U179" s="88">
        <f>R179/'סכום נכסי הקרן'!$C$42</f>
        <v>5.2913320371235027E-5</v>
      </c>
    </row>
    <row r="180" spans="2:21" s="134" customFormat="1">
      <c r="B180" s="86" t="s">
        <v>695</v>
      </c>
      <c r="C180" s="80" t="s">
        <v>696</v>
      </c>
      <c r="D180" s="93" t="s">
        <v>131</v>
      </c>
      <c r="E180" s="93" t="s">
        <v>291</v>
      </c>
      <c r="F180" s="80" t="s">
        <v>335</v>
      </c>
      <c r="G180" s="93" t="s">
        <v>336</v>
      </c>
      <c r="H180" s="80" t="s">
        <v>328</v>
      </c>
      <c r="I180" s="80" t="s">
        <v>171</v>
      </c>
      <c r="J180" s="80"/>
      <c r="K180" s="87">
        <v>4.3400000000020729</v>
      </c>
      <c r="L180" s="93" t="s">
        <v>173</v>
      </c>
      <c r="M180" s="94">
        <v>1.6299999999999999E-2</v>
      </c>
      <c r="N180" s="94">
        <v>1.9800000000009296E-2</v>
      </c>
      <c r="O180" s="87">
        <v>567883.96701400005</v>
      </c>
      <c r="P180" s="89">
        <v>98.53</v>
      </c>
      <c r="Q180" s="80"/>
      <c r="R180" s="87">
        <v>559.53607272599993</v>
      </c>
      <c r="S180" s="88">
        <v>1.0418837860656264E-3</v>
      </c>
      <c r="T180" s="88">
        <f t="shared" si="3"/>
        <v>4.4316211276028165E-3</v>
      </c>
      <c r="U180" s="88">
        <f>R180/'סכום נכסי הקרן'!$C$42</f>
        <v>1.5955110479916847E-4</v>
      </c>
    </row>
    <row r="181" spans="2:21" s="134" customFormat="1">
      <c r="B181" s="86" t="s">
        <v>697</v>
      </c>
      <c r="C181" s="80" t="s">
        <v>698</v>
      </c>
      <c r="D181" s="93" t="s">
        <v>131</v>
      </c>
      <c r="E181" s="93" t="s">
        <v>291</v>
      </c>
      <c r="F181" s="80" t="s">
        <v>316</v>
      </c>
      <c r="G181" s="93" t="s">
        <v>293</v>
      </c>
      <c r="H181" s="80" t="s">
        <v>328</v>
      </c>
      <c r="I181" s="80" t="s">
        <v>171</v>
      </c>
      <c r="J181" s="80"/>
      <c r="K181" s="87">
        <v>1.1999999999991491</v>
      </c>
      <c r="L181" s="93" t="s">
        <v>173</v>
      </c>
      <c r="M181" s="94">
        <v>6.0999999999999999E-2</v>
      </c>
      <c r="N181" s="94">
        <v>8.9999999999900732E-3</v>
      </c>
      <c r="O181" s="87">
        <v>635377.25669900002</v>
      </c>
      <c r="P181" s="89">
        <v>111</v>
      </c>
      <c r="Q181" s="80"/>
      <c r="R181" s="87">
        <v>705.26873845300008</v>
      </c>
      <c r="S181" s="88">
        <v>6.1818803156709116E-4</v>
      </c>
      <c r="T181" s="88">
        <f t="shared" si="3"/>
        <v>5.5858486955793164E-3</v>
      </c>
      <c r="U181" s="88">
        <f>R181/'סכום נכסי הקרן'!$C$42</f>
        <v>2.0110661650870037E-4</v>
      </c>
    </row>
    <row r="182" spans="2:21" s="134" customFormat="1">
      <c r="B182" s="86" t="s">
        <v>699</v>
      </c>
      <c r="C182" s="80" t="s">
        <v>700</v>
      </c>
      <c r="D182" s="93" t="s">
        <v>131</v>
      </c>
      <c r="E182" s="93" t="s">
        <v>291</v>
      </c>
      <c r="F182" s="80" t="s">
        <v>364</v>
      </c>
      <c r="G182" s="93" t="s">
        <v>342</v>
      </c>
      <c r="H182" s="80" t="s">
        <v>357</v>
      </c>
      <c r="I182" s="80" t="s">
        <v>171</v>
      </c>
      <c r="J182" s="80"/>
      <c r="K182" s="87">
        <v>4.5899999999973504</v>
      </c>
      <c r="L182" s="93" t="s">
        <v>173</v>
      </c>
      <c r="M182" s="94">
        <v>3.39E-2</v>
      </c>
      <c r="N182" s="94">
        <v>2.7799999999982873E-2</v>
      </c>
      <c r="O182" s="87">
        <v>473312.17365299998</v>
      </c>
      <c r="P182" s="89">
        <v>102.69</v>
      </c>
      <c r="Q182" s="87">
        <v>16.045282712999999</v>
      </c>
      <c r="R182" s="87">
        <v>502.089553787</v>
      </c>
      <c r="S182" s="88">
        <v>4.3614683685846343E-4</v>
      </c>
      <c r="T182" s="88">
        <f t="shared" si="3"/>
        <v>3.9766348998212641E-3</v>
      </c>
      <c r="U182" s="88">
        <f>R182/'סכום נכסי הקרן'!$C$42</f>
        <v>1.4317029217536441E-4</v>
      </c>
    </row>
    <row r="183" spans="2:21" s="134" customFormat="1">
      <c r="B183" s="86" t="s">
        <v>701</v>
      </c>
      <c r="C183" s="80" t="s">
        <v>702</v>
      </c>
      <c r="D183" s="93" t="s">
        <v>131</v>
      </c>
      <c r="E183" s="93" t="s">
        <v>291</v>
      </c>
      <c r="F183" s="80" t="s">
        <v>373</v>
      </c>
      <c r="G183" s="93" t="s">
        <v>374</v>
      </c>
      <c r="H183" s="80" t="s">
        <v>357</v>
      </c>
      <c r="I183" s="80" t="s">
        <v>171</v>
      </c>
      <c r="J183" s="80"/>
      <c r="K183" s="87">
        <v>2.360000000007938</v>
      </c>
      <c r="L183" s="93" t="s">
        <v>173</v>
      </c>
      <c r="M183" s="94">
        <v>1.7299999999999999E-2</v>
      </c>
      <c r="N183" s="94">
        <v>1.1500000000056703E-2</v>
      </c>
      <c r="O183" s="87">
        <v>103824.82485600001</v>
      </c>
      <c r="P183" s="89">
        <v>101.92</v>
      </c>
      <c r="Q183" s="80"/>
      <c r="R183" s="87">
        <v>105.818259656</v>
      </c>
      <c r="S183" s="88">
        <v>1.7687146743004174E-4</v>
      </c>
      <c r="T183" s="88">
        <f t="shared" si="3"/>
        <v>8.3809866429707287E-4</v>
      </c>
      <c r="U183" s="88">
        <f>R183/'סכום נכסי הקרן'!$C$42</f>
        <v>3.0173962071445825E-5</v>
      </c>
    </row>
    <row r="184" spans="2:21" s="134" customFormat="1">
      <c r="B184" s="86" t="s">
        <v>703</v>
      </c>
      <c r="C184" s="80" t="s">
        <v>704</v>
      </c>
      <c r="D184" s="93" t="s">
        <v>131</v>
      </c>
      <c r="E184" s="93" t="s">
        <v>291</v>
      </c>
      <c r="F184" s="80" t="s">
        <v>373</v>
      </c>
      <c r="G184" s="93" t="s">
        <v>374</v>
      </c>
      <c r="H184" s="80" t="s">
        <v>357</v>
      </c>
      <c r="I184" s="80" t="s">
        <v>171</v>
      </c>
      <c r="J184" s="80"/>
      <c r="K184" s="87">
        <v>5.2000000000007498</v>
      </c>
      <c r="L184" s="93" t="s">
        <v>173</v>
      </c>
      <c r="M184" s="94">
        <v>3.6499999999999998E-2</v>
      </c>
      <c r="N184" s="94">
        <v>3.1099999999992869E-2</v>
      </c>
      <c r="O184" s="87">
        <v>516916.80085699999</v>
      </c>
      <c r="P184" s="89">
        <v>103.2</v>
      </c>
      <c r="Q184" s="80"/>
      <c r="R184" s="87">
        <v>533.45812125800001</v>
      </c>
      <c r="S184" s="88">
        <v>2.4099044874189264E-4</v>
      </c>
      <c r="T184" s="88">
        <f t="shared" si="3"/>
        <v>4.2250793042541337E-3</v>
      </c>
      <c r="U184" s="88">
        <f>R184/'סכום נכסי הקרן'!$C$42</f>
        <v>1.5211500519731852E-4</v>
      </c>
    </row>
    <row r="185" spans="2:21" s="134" customFormat="1">
      <c r="B185" s="86" t="s">
        <v>705</v>
      </c>
      <c r="C185" s="80" t="s">
        <v>706</v>
      </c>
      <c r="D185" s="93" t="s">
        <v>131</v>
      </c>
      <c r="E185" s="93" t="s">
        <v>291</v>
      </c>
      <c r="F185" s="80" t="s">
        <v>292</v>
      </c>
      <c r="G185" s="93" t="s">
        <v>293</v>
      </c>
      <c r="H185" s="80" t="s">
        <v>357</v>
      </c>
      <c r="I185" s="80" t="s">
        <v>171</v>
      </c>
      <c r="J185" s="80"/>
      <c r="K185" s="87">
        <v>2.0599999999992713</v>
      </c>
      <c r="L185" s="93" t="s">
        <v>173</v>
      </c>
      <c r="M185" s="94">
        <v>1.66E-2</v>
      </c>
      <c r="N185" s="94">
        <v>9.7999999999982407E-3</v>
      </c>
      <c r="O185" s="87">
        <v>778898.57705399999</v>
      </c>
      <c r="P185" s="89">
        <v>102.17</v>
      </c>
      <c r="Q185" s="80"/>
      <c r="R185" s="87">
        <v>795.80068839300009</v>
      </c>
      <c r="S185" s="88">
        <v>8.1989323900421055E-4</v>
      </c>
      <c r="T185" s="88">
        <f t="shared" si="3"/>
        <v>6.3028771797708095E-3</v>
      </c>
      <c r="U185" s="88">
        <f>R185/'סכום נכסי הקרן'!$C$42</f>
        <v>2.2692170392956689E-4</v>
      </c>
    </row>
    <row r="186" spans="2:21" s="134" customFormat="1">
      <c r="B186" s="86" t="s">
        <v>707</v>
      </c>
      <c r="C186" s="80" t="s">
        <v>708</v>
      </c>
      <c r="D186" s="93" t="s">
        <v>131</v>
      </c>
      <c r="E186" s="93" t="s">
        <v>291</v>
      </c>
      <c r="F186" s="80" t="s">
        <v>390</v>
      </c>
      <c r="G186" s="93" t="s">
        <v>342</v>
      </c>
      <c r="H186" s="80" t="s">
        <v>357</v>
      </c>
      <c r="I186" s="80" t="s">
        <v>343</v>
      </c>
      <c r="J186" s="80"/>
      <c r="K186" s="87">
        <v>5.7700000000003238</v>
      </c>
      <c r="L186" s="93" t="s">
        <v>173</v>
      </c>
      <c r="M186" s="94">
        <v>2.5499999999999998E-2</v>
      </c>
      <c r="N186" s="94">
        <v>3.1900000000002128E-2</v>
      </c>
      <c r="O186" s="87">
        <v>1313407.73685</v>
      </c>
      <c r="P186" s="89">
        <v>96.5</v>
      </c>
      <c r="Q186" s="80"/>
      <c r="R186" s="87">
        <v>1267.438509867</v>
      </c>
      <c r="S186" s="88">
        <v>1.2582799746027062E-3</v>
      </c>
      <c r="T186" s="88">
        <f t="shared" si="3"/>
        <v>1.0038329165981281E-2</v>
      </c>
      <c r="U186" s="88">
        <f>R186/'סכום נכסי הקרן'!$C$42</f>
        <v>3.6140871763475676E-4</v>
      </c>
    </row>
    <row r="187" spans="2:21" s="134" customFormat="1">
      <c r="B187" s="86" t="s">
        <v>709</v>
      </c>
      <c r="C187" s="80" t="s">
        <v>710</v>
      </c>
      <c r="D187" s="93" t="s">
        <v>131</v>
      </c>
      <c r="E187" s="93" t="s">
        <v>291</v>
      </c>
      <c r="F187" s="80" t="s">
        <v>711</v>
      </c>
      <c r="G187" s="93" t="s">
        <v>342</v>
      </c>
      <c r="H187" s="80" t="s">
        <v>357</v>
      </c>
      <c r="I187" s="80" t="s">
        <v>343</v>
      </c>
      <c r="J187" s="80"/>
      <c r="K187" s="87">
        <v>4.7100000000477893</v>
      </c>
      <c r="L187" s="93" t="s">
        <v>173</v>
      </c>
      <c r="M187" s="94">
        <v>3.15E-2</v>
      </c>
      <c r="N187" s="94">
        <v>3.9000000000283502E-2</v>
      </c>
      <c r="O187" s="87">
        <v>50879.901634000002</v>
      </c>
      <c r="P187" s="89">
        <v>97.06</v>
      </c>
      <c r="Q187" s="80"/>
      <c r="R187" s="87">
        <v>49.384032483999995</v>
      </c>
      <c r="S187" s="88">
        <v>2.1464272751867255E-4</v>
      </c>
      <c r="T187" s="88">
        <f t="shared" si="3"/>
        <v>3.9112995996146941E-4</v>
      </c>
      <c r="U187" s="88">
        <f>R187/'סכום נכסי הקרן'!$C$42</f>
        <v>1.4081803348036576E-5</v>
      </c>
    </row>
    <row r="188" spans="2:21" s="134" customFormat="1">
      <c r="B188" s="86" t="s">
        <v>712</v>
      </c>
      <c r="C188" s="80" t="s">
        <v>713</v>
      </c>
      <c r="D188" s="93" t="s">
        <v>131</v>
      </c>
      <c r="E188" s="93" t="s">
        <v>291</v>
      </c>
      <c r="F188" s="80" t="s">
        <v>393</v>
      </c>
      <c r="G188" s="93" t="s">
        <v>293</v>
      </c>
      <c r="H188" s="80" t="s">
        <v>357</v>
      </c>
      <c r="I188" s="80" t="s">
        <v>171</v>
      </c>
      <c r="J188" s="80"/>
      <c r="K188" s="87">
        <v>1.8799999999965329</v>
      </c>
      <c r="L188" s="93" t="s">
        <v>173</v>
      </c>
      <c r="M188" s="94">
        <v>6.4000000000000001E-2</v>
      </c>
      <c r="N188" s="94">
        <v>1.2599999999984832E-2</v>
      </c>
      <c r="O188" s="87">
        <v>251319.283967</v>
      </c>
      <c r="P188" s="89">
        <v>110.17</v>
      </c>
      <c r="Q188" s="80"/>
      <c r="R188" s="87">
        <v>276.87846316700001</v>
      </c>
      <c r="S188" s="88">
        <v>7.723015585189419E-4</v>
      </c>
      <c r="T188" s="88">
        <f t="shared" si="3"/>
        <v>2.1929246512582524E-3</v>
      </c>
      <c r="U188" s="88">
        <f>R188/'סכום נכסי הקרן'!$C$42</f>
        <v>7.8951593734017324E-5</v>
      </c>
    </row>
    <row r="189" spans="2:21" s="134" customFormat="1">
      <c r="B189" s="86" t="s">
        <v>714</v>
      </c>
      <c r="C189" s="80" t="s">
        <v>715</v>
      </c>
      <c r="D189" s="93" t="s">
        <v>131</v>
      </c>
      <c r="E189" s="93" t="s">
        <v>291</v>
      </c>
      <c r="F189" s="80" t="s">
        <v>398</v>
      </c>
      <c r="G189" s="93" t="s">
        <v>293</v>
      </c>
      <c r="H189" s="80" t="s">
        <v>357</v>
      </c>
      <c r="I189" s="80" t="s">
        <v>343</v>
      </c>
      <c r="J189" s="80"/>
      <c r="K189" s="87">
        <v>1.2399999999996658</v>
      </c>
      <c r="L189" s="93" t="s">
        <v>173</v>
      </c>
      <c r="M189" s="94">
        <v>1.1000000000000001E-2</v>
      </c>
      <c r="N189" s="94">
        <v>8.8000000000434189E-3</v>
      </c>
      <c r="O189" s="87">
        <v>119281.335507</v>
      </c>
      <c r="P189" s="89">
        <v>100.4</v>
      </c>
      <c r="Q189" s="80"/>
      <c r="R189" s="87">
        <v>119.75846084600001</v>
      </c>
      <c r="S189" s="88">
        <v>3.9760445168999999E-4</v>
      </c>
      <c r="T189" s="88">
        <f t="shared" si="3"/>
        <v>9.4850743529134259E-4</v>
      </c>
      <c r="U189" s="88">
        <f>R189/'סכום נכסי הקרן'!$C$42</f>
        <v>3.4148995334540454E-5</v>
      </c>
    </row>
    <row r="190" spans="2:21" s="134" customFormat="1">
      <c r="B190" s="86" t="s">
        <v>716</v>
      </c>
      <c r="C190" s="80" t="s">
        <v>717</v>
      </c>
      <c r="D190" s="93" t="s">
        <v>131</v>
      </c>
      <c r="E190" s="93" t="s">
        <v>291</v>
      </c>
      <c r="F190" s="80" t="s">
        <v>412</v>
      </c>
      <c r="G190" s="93" t="s">
        <v>413</v>
      </c>
      <c r="H190" s="80" t="s">
        <v>357</v>
      </c>
      <c r="I190" s="80" t="s">
        <v>171</v>
      </c>
      <c r="J190" s="80"/>
      <c r="K190" s="87">
        <v>3.4000000000002544</v>
      </c>
      <c r="L190" s="93" t="s">
        <v>173</v>
      </c>
      <c r="M190" s="94">
        <v>4.8000000000000001E-2</v>
      </c>
      <c r="N190" s="94">
        <v>1.9400000000002797E-2</v>
      </c>
      <c r="O190" s="87">
        <v>707839.26928100002</v>
      </c>
      <c r="P190" s="89">
        <v>111.14</v>
      </c>
      <c r="Q190" s="80"/>
      <c r="R190" s="87">
        <v>786.692582937</v>
      </c>
      <c r="S190" s="88">
        <v>3.4427106268126371E-4</v>
      </c>
      <c r="T190" s="88">
        <f t="shared" si="3"/>
        <v>6.2307394311273715E-3</v>
      </c>
      <c r="U190" s="88">
        <f>R190/'סכום נכסי הקרן'!$C$42</f>
        <v>2.2432453752874436E-4</v>
      </c>
    </row>
    <row r="191" spans="2:21" s="134" customFormat="1">
      <c r="B191" s="86" t="s">
        <v>718</v>
      </c>
      <c r="C191" s="80" t="s">
        <v>719</v>
      </c>
      <c r="D191" s="93" t="s">
        <v>131</v>
      </c>
      <c r="E191" s="93" t="s">
        <v>291</v>
      </c>
      <c r="F191" s="80" t="s">
        <v>412</v>
      </c>
      <c r="G191" s="93" t="s">
        <v>413</v>
      </c>
      <c r="H191" s="80" t="s">
        <v>357</v>
      </c>
      <c r="I191" s="80" t="s">
        <v>171</v>
      </c>
      <c r="J191" s="80"/>
      <c r="K191" s="87">
        <v>2.060000000017153</v>
      </c>
      <c r="L191" s="93" t="s">
        <v>173</v>
      </c>
      <c r="M191" s="94">
        <v>4.4999999999999998E-2</v>
      </c>
      <c r="N191" s="94">
        <v>1.5300000000085769E-2</v>
      </c>
      <c r="O191" s="87">
        <v>22709.012752999999</v>
      </c>
      <c r="P191" s="89">
        <v>107.82</v>
      </c>
      <c r="Q191" s="80"/>
      <c r="R191" s="87">
        <v>24.484857542999997</v>
      </c>
      <c r="S191" s="88">
        <v>3.7816336756546123E-5</v>
      </c>
      <c r="T191" s="88">
        <f t="shared" si="3"/>
        <v>1.9392424775272575E-4</v>
      </c>
      <c r="U191" s="88">
        <f>R191/'סכום נכסי הקרן'!$C$42</f>
        <v>6.9818305954849941E-6</v>
      </c>
    </row>
    <row r="192" spans="2:21" s="134" customFormat="1">
      <c r="B192" s="86" t="s">
        <v>720</v>
      </c>
      <c r="C192" s="80" t="s">
        <v>721</v>
      </c>
      <c r="D192" s="93" t="s">
        <v>131</v>
      </c>
      <c r="E192" s="93" t="s">
        <v>291</v>
      </c>
      <c r="F192" s="80" t="s">
        <v>722</v>
      </c>
      <c r="G192" s="93" t="s">
        <v>459</v>
      </c>
      <c r="H192" s="80" t="s">
        <v>357</v>
      </c>
      <c r="I192" s="80" t="s">
        <v>343</v>
      </c>
      <c r="J192" s="80"/>
      <c r="K192" s="87">
        <v>3.5699999999997472</v>
      </c>
      <c r="L192" s="93" t="s">
        <v>173</v>
      </c>
      <c r="M192" s="94">
        <v>2.4500000000000001E-2</v>
      </c>
      <c r="N192" s="94">
        <v>2.0800000000015157E-2</v>
      </c>
      <c r="O192" s="87">
        <v>77639.622594999993</v>
      </c>
      <c r="P192" s="89">
        <v>101.97</v>
      </c>
      <c r="Q192" s="80"/>
      <c r="R192" s="87">
        <v>79.169123185999993</v>
      </c>
      <c r="S192" s="88">
        <v>4.9494169295233767E-5</v>
      </c>
      <c r="T192" s="88">
        <f t="shared" si="3"/>
        <v>6.270329583141544E-4</v>
      </c>
      <c r="U192" s="88">
        <f>R192/'סכום נכסי הקרן'!$C$42</f>
        <v>2.2574989685237525E-5</v>
      </c>
    </row>
    <row r="193" spans="2:21" s="134" customFormat="1">
      <c r="B193" s="86" t="s">
        <v>723</v>
      </c>
      <c r="C193" s="80" t="s">
        <v>724</v>
      </c>
      <c r="D193" s="93" t="s">
        <v>131</v>
      </c>
      <c r="E193" s="93" t="s">
        <v>291</v>
      </c>
      <c r="F193" s="80" t="s">
        <v>393</v>
      </c>
      <c r="G193" s="93" t="s">
        <v>293</v>
      </c>
      <c r="H193" s="80" t="s">
        <v>357</v>
      </c>
      <c r="I193" s="80" t="s">
        <v>171</v>
      </c>
      <c r="J193" s="80"/>
      <c r="K193" s="87">
        <v>0.17999999999944222</v>
      </c>
      <c r="L193" s="93" t="s">
        <v>173</v>
      </c>
      <c r="M193" s="94">
        <v>6.0999999999999999E-2</v>
      </c>
      <c r="N193" s="94">
        <v>4.7999999999851261E-3</v>
      </c>
      <c r="O193" s="87">
        <v>101467.922788</v>
      </c>
      <c r="P193" s="89">
        <v>106.01</v>
      </c>
      <c r="Q193" s="80"/>
      <c r="R193" s="87">
        <v>107.56614726699999</v>
      </c>
      <c r="S193" s="88">
        <v>6.7645281858666668E-4</v>
      </c>
      <c r="T193" s="88">
        <f t="shared" si="3"/>
        <v>8.5194223228697065E-4</v>
      </c>
      <c r="U193" s="88">
        <f>R193/'סכום נכסי הקרן'!$C$42</f>
        <v>3.0672370329632235E-5</v>
      </c>
    </row>
    <row r="194" spans="2:21" s="134" customFormat="1">
      <c r="B194" s="86" t="s">
        <v>725</v>
      </c>
      <c r="C194" s="80" t="s">
        <v>726</v>
      </c>
      <c r="D194" s="93" t="s">
        <v>131</v>
      </c>
      <c r="E194" s="93" t="s">
        <v>291</v>
      </c>
      <c r="F194" s="80" t="s">
        <v>292</v>
      </c>
      <c r="G194" s="93" t="s">
        <v>293</v>
      </c>
      <c r="H194" s="80" t="s">
        <v>357</v>
      </c>
      <c r="I194" s="80" t="s">
        <v>343</v>
      </c>
      <c r="J194" s="80"/>
      <c r="K194" s="87">
        <v>2.000000000001775</v>
      </c>
      <c r="L194" s="93" t="s">
        <v>173</v>
      </c>
      <c r="M194" s="94">
        <v>3.2500000000000001E-2</v>
      </c>
      <c r="N194" s="94">
        <v>2.3300000000013848E-2</v>
      </c>
      <c r="O194" s="87">
        <f>552957.88135/50000</f>
        <v>11.059157627000001</v>
      </c>
      <c r="P194" s="89">
        <v>5093968</v>
      </c>
      <c r="Q194" s="80"/>
      <c r="R194" s="87">
        <v>563.34993833399994</v>
      </c>
      <c r="S194" s="88">
        <f>2986.54000189036%/50000</f>
        <v>5.9730800037807198E-4</v>
      </c>
      <c r="T194" s="88">
        <f t="shared" si="3"/>
        <v>4.4618275936916035E-3</v>
      </c>
      <c r="U194" s="88">
        <f>R194/'סכום נכסי הקרן'!$C$42</f>
        <v>1.6063862444441201E-4</v>
      </c>
    </row>
    <row r="195" spans="2:21" s="134" customFormat="1">
      <c r="B195" s="86" t="s">
        <v>727</v>
      </c>
      <c r="C195" s="80" t="s">
        <v>728</v>
      </c>
      <c r="D195" s="93" t="s">
        <v>131</v>
      </c>
      <c r="E195" s="93" t="s">
        <v>291</v>
      </c>
      <c r="F195" s="80" t="s">
        <v>292</v>
      </c>
      <c r="G195" s="93" t="s">
        <v>293</v>
      </c>
      <c r="H195" s="80" t="s">
        <v>357</v>
      </c>
      <c r="I195" s="80" t="s">
        <v>171</v>
      </c>
      <c r="J195" s="80"/>
      <c r="K195" s="87">
        <v>1.5800000000116687</v>
      </c>
      <c r="L195" s="93" t="s">
        <v>173</v>
      </c>
      <c r="M195" s="94">
        <v>2.2700000000000001E-2</v>
      </c>
      <c r="N195" s="94">
        <v>9.5000000001201172E-3</v>
      </c>
      <c r="O195" s="87">
        <v>56699.826588999989</v>
      </c>
      <c r="P195" s="89">
        <v>102.78</v>
      </c>
      <c r="Q195" s="80"/>
      <c r="R195" s="87">
        <v>58.276078953999999</v>
      </c>
      <c r="S195" s="88">
        <v>5.6699883288883279E-5</v>
      </c>
      <c r="T195" s="88">
        <f t="shared" si="3"/>
        <v>4.6155648458587003E-4</v>
      </c>
      <c r="U195" s="88">
        <f>R195/'סכום נכסי הקרן'!$C$42</f>
        <v>1.6617360763132472E-5</v>
      </c>
    </row>
    <row r="196" spans="2:21" s="134" customFormat="1">
      <c r="B196" s="86" t="s">
        <v>729</v>
      </c>
      <c r="C196" s="80" t="s">
        <v>730</v>
      </c>
      <c r="D196" s="93" t="s">
        <v>131</v>
      </c>
      <c r="E196" s="93" t="s">
        <v>291</v>
      </c>
      <c r="F196" s="80" t="s">
        <v>731</v>
      </c>
      <c r="G196" s="93" t="s">
        <v>342</v>
      </c>
      <c r="H196" s="80" t="s">
        <v>357</v>
      </c>
      <c r="I196" s="80" t="s">
        <v>343</v>
      </c>
      <c r="J196" s="80"/>
      <c r="K196" s="87">
        <v>4.1899999999950772</v>
      </c>
      <c r="L196" s="93" t="s">
        <v>173</v>
      </c>
      <c r="M196" s="94">
        <v>3.3799999999999997E-2</v>
      </c>
      <c r="N196" s="94">
        <v>3.8499999999971175E-2</v>
      </c>
      <c r="O196" s="87">
        <v>229573.295698</v>
      </c>
      <c r="P196" s="89">
        <v>98.23</v>
      </c>
      <c r="Q196" s="80"/>
      <c r="R196" s="87">
        <v>225.50984836900005</v>
      </c>
      <c r="S196" s="88">
        <v>3.6237219716540208E-4</v>
      </c>
      <c r="T196" s="88">
        <f t="shared" si="3"/>
        <v>1.7860764608896866E-3</v>
      </c>
      <c r="U196" s="88">
        <f>R196/'סכום נכסי הקרן'!$C$42</f>
        <v>6.4303888889727013E-5</v>
      </c>
    </row>
    <row r="197" spans="2:21" s="134" customFormat="1">
      <c r="B197" s="86" t="s">
        <v>732</v>
      </c>
      <c r="C197" s="80" t="s">
        <v>733</v>
      </c>
      <c r="D197" s="93" t="s">
        <v>131</v>
      </c>
      <c r="E197" s="93" t="s">
        <v>291</v>
      </c>
      <c r="F197" s="80" t="s">
        <v>455</v>
      </c>
      <c r="G197" s="93" t="s">
        <v>162</v>
      </c>
      <c r="H197" s="80" t="s">
        <v>357</v>
      </c>
      <c r="I197" s="80" t="s">
        <v>343</v>
      </c>
      <c r="J197" s="80"/>
      <c r="K197" s="87">
        <v>5.100000000005724</v>
      </c>
      <c r="L197" s="93" t="s">
        <v>173</v>
      </c>
      <c r="M197" s="94">
        <v>5.0900000000000001E-2</v>
      </c>
      <c r="N197" s="94">
        <v>2.9300000000037206E-2</v>
      </c>
      <c r="O197" s="87">
        <v>311381.14199700003</v>
      </c>
      <c r="P197" s="89">
        <v>112.2</v>
      </c>
      <c r="Q197" s="80"/>
      <c r="R197" s="87">
        <v>349.36963449000001</v>
      </c>
      <c r="S197" s="88">
        <v>2.7418172435906505E-4</v>
      </c>
      <c r="T197" s="88">
        <f t="shared" si="3"/>
        <v>2.7670670918601066E-3</v>
      </c>
      <c r="U197" s="88">
        <f>R197/'סכום נכסי הקרן'!$C$42</f>
        <v>9.9622372682051739E-5</v>
      </c>
    </row>
    <row r="198" spans="2:21" s="134" customFormat="1">
      <c r="B198" s="86" t="s">
        <v>734</v>
      </c>
      <c r="C198" s="80" t="s">
        <v>735</v>
      </c>
      <c r="D198" s="93" t="s">
        <v>131</v>
      </c>
      <c r="E198" s="93" t="s">
        <v>291</v>
      </c>
      <c r="F198" s="80" t="s">
        <v>736</v>
      </c>
      <c r="G198" s="93" t="s">
        <v>737</v>
      </c>
      <c r="H198" s="80" t="s">
        <v>357</v>
      </c>
      <c r="I198" s="80" t="s">
        <v>171</v>
      </c>
      <c r="J198" s="80"/>
      <c r="K198" s="87">
        <v>5.719999999997837</v>
      </c>
      <c r="L198" s="93" t="s">
        <v>173</v>
      </c>
      <c r="M198" s="94">
        <v>2.6099999999999998E-2</v>
      </c>
      <c r="N198" s="94">
        <v>2.599999999999485E-2</v>
      </c>
      <c r="O198" s="87">
        <v>387809.754265</v>
      </c>
      <c r="P198" s="89">
        <v>100.16</v>
      </c>
      <c r="Q198" s="80"/>
      <c r="R198" s="87">
        <v>388.43024987199999</v>
      </c>
      <c r="S198" s="88">
        <v>6.4301448862731962E-4</v>
      </c>
      <c r="T198" s="88">
        <f t="shared" si="3"/>
        <v>3.076433827664476E-3</v>
      </c>
      <c r="U198" s="88">
        <f>R198/'סכום נכסי הקרן'!$C$42</f>
        <v>1.107604648303757E-4</v>
      </c>
    </row>
    <row r="199" spans="2:21" s="134" customFormat="1">
      <c r="B199" s="86" t="s">
        <v>738</v>
      </c>
      <c r="C199" s="80" t="s">
        <v>739</v>
      </c>
      <c r="D199" s="93" t="s">
        <v>131</v>
      </c>
      <c r="E199" s="93" t="s">
        <v>291</v>
      </c>
      <c r="F199" s="80" t="s">
        <v>740</v>
      </c>
      <c r="G199" s="93" t="s">
        <v>685</v>
      </c>
      <c r="H199" s="80" t="s">
        <v>357</v>
      </c>
      <c r="I199" s="80" t="s">
        <v>343</v>
      </c>
      <c r="J199" s="80"/>
      <c r="K199" s="87">
        <v>1.4700000002668232</v>
      </c>
      <c r="L199" s="93" t="s">
        <v>173</v>
      </c>
      <c r="M199" s="94">
        <v>4.0999999999999995E-2</v>
      </c>
      <c r="N199" s="94">
        <v>1.3000000000000001E-2</v>
      </c>
      <c r="O199" s="87">
        <v>1646.8671000000002</v>
      </c>
      <c r="P199" s="89">
        <v>104.15</v>
      </c>
      <c r="Q199" s="87">
        <v>0.87407471299999995</v>
      </c>
      <c r="R199" s="87">
        <v>2.6234592900000004</v>
      </c>
      <c r="S199" s="88">
        <v>4.1171677500000003E-6</v>
      </c>
      <c r="T199" s="88">
        <f t="shared" si="3"/>
        <v>2.0778245020608576E-5</v>
      </c>
      <c r="U199" s="88">
        <f>R199/'סכום נכסי הקרן'!$C$42</f>
        <v>7.4807657364410029E-7</v>
      </c>
    </row>
    <row r="200" spans="2:21" s="134" customFormat="1">
      <c r="B200" s="86" t="s">
        <v>741</v>
      </c>
      <c r="C200" s="80" t="s">
        <v>742</v>
      </c>
      <c r="D200" s="93" t="s">
        <v>131</v>
      </c>
      <c r="E200" s="93" t="s">
        <v>291</v>
      </c>
      <c r="F200" s="80" t="s">
        <v>740</v>
      </c>
      <c r="G200" s="93" t="s">
        <v>685</v>
      </c>
      <c r="H200" s="80" t="s">
        <v>357</v>
      </c>
      <c r="I200" s="80" t="s">
        <v>343</v>
      </c>
      <c r="J200" s="80"/>
      <c r="K200" s="87">
        <v>3.8300000000028587</v>
      </c>
      <c r="L200" s="93" t="s">
        <v>173</v>
      </c>
      <c r="M200" s="94">
        <v>1.2E-2</v>
      </c>
      <c r="N200" s="94">
        <v>1.0499999999993506E-2</v>
      </c>
      <c r="O200" s="87">
        <v>305825.24062699999</v>
      </c>
      <c r="P200" s="89">
        <v>100.67</v>
      </c>
      <c r="Q200" s="80"/>
      <c r="R200" s="87">
        <v>307.87427986399996</v>
      </c>
      <c r="S200" s="88">
        <v>6.6004213006159594E-4</v>
      </c>
      <c r="T200" s="88">
        <f t="shared" si="3"/>
        <v>2.4384168059865749E-3</v>
      </c>
      <c r="U200" s="88">
        <f>R200/'סכום נכסי הקרן'!$C$42</f>
        <v>8.7790017276694952E-5</v>
      </c>
    </row>
    <row r="201" spans="2:21" s="134" customFormat="1">
      <c r="B201" s="86" t="s">
        <v>743</v>
      </c>
      <c r="C201" s="80" t="s">
        <v>744</v>
      </c>
      <c r="D201" s="93" t="s">
        <v>131</v>
      </c>
      <c r="E201" s="93" t="s">
        <v>291</v>
      </c>
      <c r="F201" s="80" t="s">
        <v>745</v>
      </c>
      <c r="G201" s="93" t="s">
        <v>547</v>
      </c>
      <c r="H201" s="80" t="s">
        <v>460</v>
      </c>
      <c r="I201" s="80" t="s">
        <v>343</v>
      </c>
      <c r="J201" s="80"/>
      <c r="K201" s="87">
        <v>6.9100000000064519</v>
      </c>
      <c r="L201" s="93" t="s">
        <v>173</v>
      </c>
      <c r="M201" s="94">
        <v>3.7499999999999999E-2</v>
      </c>
      <c r="N201" s="94">
        <v>3.7200000000040846E-2</v>
      </c>
      <c r="O201" s="87">
        <v>214158.59768400004</v>
      </c>
      <c r="P201" s="89">
        <v>100.6</v>
      </c>
      <c r="Q201" s="80"/>
      <c r="R201" s="87">
        <v>215.44355657099999</v>
      </c>
      <c r="S201" s="88">
        <v>9.7344817129090921E-4</v>
      </c>
      <c r="T201" s="88">
        <f t="shared" si="3"/>
        <v>1.7063497129942435E-3</v>
      </c>
      <c r="U201" s="88">
        <f>R201/'סכום נכסי הקרן'!$C$42</f>
        <v>6.1433496691817361E-5</v>
      </c>
    </row>
    <row r="202" spans="2:21" s="134" customFormat="1">
      <c r="B202" s="86" t="s">
        <v>746</v>
      </c>
      <c r="C202" s="80" t="s">
        <v>747</v>
      </c>
      <c r="D202" s="93" t="s">
        <v>131</v>
      </c>
      <c r="E202" s="93" t="s">
        <v>291</v>
      </c>
      <c r="F202" s="80" t="s">
        <v>379</v>
      </c>
      <c r="G202" s="93" t="s">
        <v>342</v>
      </c>
      <c r="H202" s="80" t="s">
        <v>460</v>
      </c>
      <c r="I202" s="80" t="s">
        <v>171</v>
      </c>
      <c r="J202" s="80"/>
      <c r="K202" s="87">
        <v>3.6599999999927264</v>
      </c>
      <c r="L202" s="93" t="s">
        <v>173</v>
      </c>
      <c r="M202" s="94">
        <v>3.5000000000000003E-2</v>
      </c>
      <c r="N202" s="94">
        <v>2.2499999999937299E-2</v>
      </c>
      <c r="O202" s="87">
        <v>149915.18116499999</v>
      </c>
      <c r="P202" s="89">
        <v>104.64</v>
      </c>
      <c r="Q202" s="87">
        <v>2.6235157230000001</v>
      </c>
      <c r="R202" s="87">
        <v>159.49475467600001</v>
      </c>
      <c r="S202" s="88">
        <v>9.8622353118936446E-4</v>
      </c>
      <c r="T202" s="88">
        <f t="shared" si="3"/>
        <v>1.2632256596441347E-3</v>
      </c>
      <c r="U202" s="88">
        <f>R202/'סכום נכסי הקרן'!$C$42</f>
        <v>4.5479756460115836E-5</v>
      </c>
    </row>
    <row r="203" spans="2:21" s="134" customFormat="1">
      <c r="B203" s="86" t="s">
        <v>748</v>
      </c>
      <c r="C203" s="80" t="s">
        <v>749</v>
      </c>
      <c r="D203" s="93" t="s">
        <v>131</v>
      </c>
      <c r="E203" s="93" t="s">
        <v>291</v>
      </c>
      <c r="F203" s="80" t="s">
        <v>711</v>
      </c>
      <c r="G203" s="93" t="s">
        <v>342</v>
      </c>
      <c r="H203" s="80" t="s">
        <v>460</v>
      </c>
      <c r="I203" s="80" t="s">
        <v>171</v>
      </c>
      <c r="J203" s="80"/>
      <c r="K203" s="87">
        <v>4.0399999999982521</v>
      </c>
      <c r="L203" s="93" t="s">
        <v>173</v>
      </c>
      <c r="M203" s="94">
        <v>4.3499999999999997E-2</v>
      </c>
      <c r="N203" s="94">
        <v>5.2399999999967944E-2</v>
      </c>
      <c r="O203" s="87">
        <v>423236.51155200007</v>
      </c>
      <c r="P203" s="89">
        <v>97.32</v>
      </c>
      <c r="Q203" s="80"/>
      <c r="R203" s="87">
        <v>411.89378719300004</v>
      </c>
      <c r="S203" s="88">
        <v>2.2558513374679938E-4</v>
      </c>
      <c r="T203" s="88">
        <f t="shared" si="3"/>
        <v>3.2622690450678045E-3</v>
      </c>
      <c r="U203" s="88">
        <f>R203/'סכום נכסי הקרן'!$C$42</f>
        <v>1.174510670713063E-4</v>
      </c>
    </row>
    <row r="204" spans="2:21" s="134" customFormat="1">
      <c r="B204" s="86" t="s">
        <v>750</v>
      </c>
      <c r="C204" s="80" t="s">
        <v>751</v>
      </c>
      <c r="D204" s="93" t="s">
        <v>131</v>
      </c>
      <c r="E204" s="93" t="s">
        <v>291</v>
      </c>
      <c r="F204" s="80" t="s">
        <v>405</v>
      </c>
      <c r="G204" s="93" t="s">
        <v>406</v>
      </c>
      <c r="H204" s="80" t="s">
        <v>460</v>
      </c>
      <c r="I204" s="80" t="s">
        <v>343</v>
      </c>
      <c r="J204" s="80"/>
      <c r="K204" s="87">
        <v>10.610000000020198</v>
      </c>
      <c r="L204" s="93" t="s">
        <v>173</v>
      </c>
      <c r="M204" s="94">
        <v>3.0499999999999999E-2</v>
      </c>
      <c r="N204" s="94">
        <v>4.6500000000072289E-2</v>
      </c>
      <c r="O204" s="87">
        <v>268540.89410500001</v>
      </c>
      <c r="P204" s="89">
        <v>84.99</v>
      </c>
      <c r="Q204" s="80"/>
      <c r="R204" s="87">
        <v>228.232905899</v>
      </c>
      <c r="S204" s="88">
        <v>8.497390072224728E-4</v>
      </c>
      <c r="T204" s="88">
        <f t="shared" si="3"/>
        <v>1.8076435409580616E-3</v>
      </c>
      <c r="U204" s="88">
        <f>R204/'סכום נכסי הקרן'!$C$42</f>
        <v>6.508036579357793E-5</v>
      </c>
    </row>
    <row r="205" spans="2:21" s="134" customFormat="1">
      <c r="B205" s="86" t="s">
        <v>752</v>
      </c>
      <c r="C205" s="80" t="s">
        <v>753</v>
      </c>
      <c r="D205" s="93" t="s">
        <v>131</v>
      </c>
      <c r="E205" s="93" t="s">
        <v>291</v>
      </c>
      <c r="F205" s="80" t="s">
        <v>405</v>
      </c>
      <c r="G205" s="93" t="s">
        <v>406</v>
      </c>
      <c r="H205" s="80" t="s">
        <v>460</v>
      </c>
      <c r="I205" s="80" t="s">
        <v>343</v>
      </c>
      <c r="J205" s="80"/>
      <c r="K205" s="87">
        <v>9.9799999999989506</v>
      </c>
      <c r="L205" s="93" t="s">
        <v>173</v>
      </c>
      <c r="M205" s="94">
        <v>3.0499999999999999E-2</v>
      </c>
      <c r="N205" s="94">
        <v>4.4600000000022719E-2</v>
      </c>
      <c r="O205" s="87">
        <v>261953.425705</v>
      </c>
      <c r="P205" s="89">
        <v>87.37</v>
      </c>
      <c r="Q205" s="80"/>
      <c r="R205" s="87">
        <v>228.86870803800002</v>
      </c>
      <c r="S205" s="88">
        <v>8.2889440224347567E-4</v>
      </c>
      <c r="T205" s="88">
        <f t="shared" si="3"/>
        <v>1.812679202338105E-3</v>
      </c>
      <c r="U205" s="88">
        <f>R205/'סכום נכסי הקרן'!$C$42</f>
        <v>6.5261664084529769E-5</v>
      </c>
    </row>
    <row r="206" spans="2:21" s="134" customFormat="1">
      <c r="B206" s="86" t="s">
        <v>754</v>
      </c>
      <c r="C206" s="80" t="s">
        <v>755</v>
      </c>
      <c r="D206" s="93" t="s">
        <v>131</v>
      </c>
      <c r="E206" s="93" t="s">
        <v>291</v>
      </c>
      <c r="F206" s="80" t="s">
        <v>405</v>
      </c>
      <c r="G206" s="93" t="s">
        <v>406</v>
      </c>
      <c r="H206" s="80" t="s">
        <v>460</v>
      </c>
      <c r="I206" s="80" t="s">
        <v>343</v>
      </c>
      <c r="J206" s="80"/>
      <c r="K206" s="87">
        <v>8.3499999999939956</v>
      </c>
      <c r="L206" s="93" t="s">
        <v>173</v>
      </c>
      <c r="M206" s="94">
        <v>3.95E-2</v>
      </c>
      <c r="N206" s="94">
        <v>4.0599999999975982E-2</v>
      </c>
      <c r="O206" s="87">
        <v>209487.187791</v>
      </c>
      <c r="P206" s="89">
        <v>99.4</v>
      </c>
      <c r="Q206" s="80"/>
      <c r="R206" s="87">
        <v>208.230264675</v>
      </c>
      <c r="S206" s="88">
        <v>8.7282701286333633E-4</v>
      </c>
      <c r="T206" s="88">
        <f t="shared" si="3"/>
        <v>1.6492192109157234E-3</v>
      </c>
      <c r="U206" s="88">
        <f>R206/'סכום נכסי הקרן'!$C$42</f>
        <v>5.9376634324323023E-5</v>
      </c>
    </row>
    <row r="207" spans="2:21" s="134" customFormat="1">
      <c r="B207" s="86" t="s">
        <v>756</v>
      </c>
      <c r="C207" s="80" t="s">
        <v>757</v>
      </c>
      <c r="D207" s="93" t="s">
        <v>131</v>
      </c>
      <c r="E207" s="93" t="s">
        <v>291</v>
      </c>
      <c r="F207" s="80" t="s">
        <v>405</v>
      </c>
      <c r="G207" s="93" t="s">
        <v>406</v>
      </c>
      <c r="H207" s="80" t="s">
        <v>460</v>
      </c>
      <c r="I207" s="80" t="s">
        <v>343</v>
      </c>
      <c r="J207" s="80"/>
      <c r="K207" s="87">
        <v>9.0099999999380369</v>
      </c>
      <c r="L207" s="93" t="s">
        <v>173</v>
      </c>
      <c r="M207" s="94">
        <v>3.95E-2</v>
      </c>
      <c r="N207" s="94">
        <v>4.2099999999657516E-2</v>
      </c>
      <c r="O207" s="87">
        <v>51507.854584000001</v>
      </c>
      <c r="P207" s="89">
        <v>98.07</v>
      </c>
      <c r="Q207" s="80"/>
      <c r="R207" s="87">
        <v>50.513753012999999</v>
      </c>
      <c r="S207" s="88">
        <v>2.1460714294568086E-4</v>
      </c>
      <c r="T207" s="88">
        <f t="shared" si="3"/>
        <v>4.0007753923050913E-4</v>
      </c>
      <c r="U207" s="88">
        <f>R207/'סכום נכסי הקרן'!$C$42</f>
        <v>1.4403941932664554E-5</v>
      </c>
    </row>
    <row r="208" spans="2:21" s="134" customFormat="1">
      <c r="B208" s="86" t="s">
        <v>758</v>
      </c>
      <c r="C208" s="80" t="s">
        <v>759</v>
      </c>
      <c r="D208" s="93" t="s">
        <v>131</v>
      </c>
      <c r="E208" s="93" t="s">
        <v>291</v>
      </c>
      <c r="F208" s="80" t="s">
        <v>760</v>
      </c>
      <c r="G208" s="93" t="s">
        <v>342</v>
      </c>
      <c r="H208" s="80" t="s">
        <v>460</v>
      </c>
      <c r="I208" s="80" t="s">
        <v>171</v>
      </c>
      <c r="J208" s="80"/>
      <c r="K208" s="87">
        <v>2.8800000000021528</v>
      </c>
      <c r="L208" s="93" t="s">
        <v>173</v>
      </c>
      <c r="M208" s="94">
        <v>3.9E-2</v>
      </c>
      <c r="N208" s="94">
        <v>5.2700000000030049E-2</v>
      </c>
      <c r="O208" s="87">
        <v>461051.34690499998</v>
      </c>
      <c r="P208" s="89">
        <v>96.75</v>
      </c>
      <c r="Q208" s="80"/>
      <c r="R208" s="87">
        <v>446.06717815799993</v>
      </c>
      <c r="S208" s="88">
        <v>5.1333731959204802E-4</v>
      </c>
      <c r="T208" s="88">
        <f t="shared" si="3"/>
        <v>3.5329281299495141E-3</v>
      </c>
      <c r="U208" s="88">
        <f>R208/'סכום נכסי הקרן'!$C$42</f>
        <v>1.2719557247314059E-4</v>
      </c>
    </row>
    <row r="209" spans="2:21" s="134" customFormat="1">
      <c r="B209" s="86" t="s">
        <v>761</v>
      </c>
      <c r="C209" s="80" t="s">
        <v>762</v>
      </c>
      <c r="D209" s="93" t="s">
        <v>131</v>
      </c>
      <c r="E209" s="93" t="s">
        <v>291</v>
      </c>
      <c r="F209" s="80" t="s">
        <v>503</v>
      </c>
      <c r="G209" s="93" t="s">
        <v>342</v>
      </c>
      <c r="H209" s="80" t="s">
        <v>460</v>
      </c>
      <c r="I209" s="80" t="s">
        <v>171</v>
      </c>
      <c r="J209" s="80"/>
      <c r="K209" s="87">
        <v>4.0799999999770948</v>
      </c>
      <c r="L209" s="93" t="s">
        <v>173</v>
      </c>
      <c r="M209" s="94">
        <v>5.0499999999999996E-2</v>
      </c>
      <c r="N209" s="94">
        <v>2.9199999999804886E-2</v>
      </c>
      <c r="O209" s="87">
        <v>85210.43204699998</v>
      </c>
      <c r="P209" s="89">
        <v>110.67</v>
      </c>
      <c r="Q209" s="80"/>
      <c r="R209" s="87">
        <v>94.302388026999992</v>
      </c>
      <c r="S209" s="88">
        <v>1.5344488097209833E-4</v>
      </c>
      <c r="T209" s="88">
        <f t="shared" si="3"/>
        <v>7.4689099690718283E-4</v>
      </c>
      <c r="U209" s="88">
        <f>R209/'סכום נכסי הקרן'!$C$42</f>
        <v>2.6890223755556952E-5</v>
      </c>
    </row>
    <row r="210" spans="2:21" s="134" customFormat="1">
      <c r="B210" s="86" t="s">
        <v>763</v>
      </c>
      <c r="C210" s="80" t="s">
        <v>764</v>
      </c>
      <c r="D210" s="93" t="s">
        <v>131</v>
      </c>
      <c r="E210" s="93" t="s">
        <v>291</v>
      </c>
      <c r="F210" s="80" t="s">
        <v>420</v>
      </c>
      <c r="G210" s="93" t="s">
        <v>406</v>
      </c>
      <c r="H210" s="80" t="s">
        <v>460</v>
      </c>
      <c r="I210" s="80" t="s">
        <v>171</v>
      </c>
      <c r="J210" s="80"/>
      <c r="K210" s="87">
        <v>5.0100000000016474</v>
      </c>
      <c r="L210" s="93" t="s">
        <v>173</v>
      </c>
      <c r="M210" s="94">
        <v>3.9199999999999999E-2</v>
      </c>
      <c r="N210" s="94">
        <v>2.8900000000007062E-2</v>
      </c>
      <c r="O210" s="87">
        <v>396974.29239900003</v>
      </c>
      <c r="P210" s="89">
        <v>107.01</v>
      </c>
      <c r="Q210" s="80"/>
      <c r="R210" s="87">
        <v>424.80220352999999</v>
      </c>
      <c r="S210" s="88">
        <v>4.1357778620394357E-4</v>
      </c>
      <c r="T210" s="88">
        <f t="shared" si="3"/>
        <v>3.3645059040503626E-3</v>
      </c>
      <c r="U210" s="88">
        <f>R210/'סכום נכסי הקרן'!$C$42</f>
        <v>1.211318880016568E-4</v>
      </c>
    </row>
    <row r="211" spans="2:21" s="134" customFormat="1">
      <c r="B211" s="86" t="s">
        <v>765</v>
      </c>
      <c r="C211" s="80" t="s">
        <v>766</v>
      </c>
      <c r="D211" s="93" t="s">
        <v>131</v>
      </c>
      <c r="E211" s="93" t="s">
        <v>291</v>
      </c>
      <c r="F211" s="80" t="s">
        <v>546</v>
      </c>
      <c r="G211" s="93" t="s">
        <v>547</v>
      </c>
      <c r="H211" s="80" t="s">
        <v>460</v>
      </c>
      <c r="I211" s="80" t="s">
        <v>343</v>
      </c>
      <c r="J211" s="80"/>
      <c r="K211" s="87">
        <v>0.39999999999986208</v>
      </c>
      <c r="L211" s="93" t="s">
        <v>173</v>
      </c>
      <c r="M211" s="94">
        <v>2.4500000000000001E-2</v>
      </c>
      <c r="N211" s="94">
        <v>1.099999999999793E-2</v>
      </c>
      <c r="O211" s="87">
        <v>1442545.3273370001</v>
      </c>
      <c r="P211" s="89">
        <v>100.54</v>
      </c>
      <c r="Q211" s="80"/>
      <c r="R211" s="87">
        <v>1450.3351202130002</v>
      </c>
      <c r="S211" s="88">
        <v>4.8474304451174221E-4</v>
      </c>
      <c r="T211" s="88">
        <f t="shared" si="3"/>
        <v>1.1486901513832718E-2</v>
      </c>
      <c r="U211" s="88">
        <f>R211/'סכום נכסי הקרן'!$C$42</f>
        <v>4.1356148787986163E-4</v>
      </c>
    </row>
    <row r="212" spans="2:21" s="134" customFormat="1">
      <c r="B212" s="86" t="s">
        <v>767</v>
      </c>
      <c r="C212" s="80" t="s">
        <v>768</v>
      </c>
      <c r="D212" s="93" t="s">
        <v>131</v>
      </c>
      <c r="E212" s="93" t="s">
        <v>291</v>
      </c>
      <c r="F212" s="80" t="s">
        <v>546</v>
      </c>
      <c r="G212" s="93" t="s">
        <v>547</v>
      </c>
      <c r="H212" s="80" t="s">
        <v>460</v>
      </c>
      <c r="I212" s="80" t="s">
        <v>343</v>
      </c>
      <c r="J212" s="80"/>
      <c r="K212" s="87">
        <v>5.1499999999980055</v>
      </c>
      <c r="L212" s="93" t="s">
        <v>173</v>
      </c>
      <c r="M212" s="94">
        <v>1.9E-2</v>
      </c>
      <c r="N212" s="94">
        <v>1.5999999999996933E-2</v>
      </c>
      <c r="O212" s="87">
        <v>1281613.6719490001</v>
      </c>
      <c r="P212" s="89">
        <v>101.74</v>
      </c>
      <c r="Q212" s="80"/>
      <c r="R212" s="87">
        <v>1303.913792524</v>
      </c>
      <c r="S212" s="88">
        <v>8.8717668995042225E-4</v>
      </c>
      <c r="T212" s="88">
        <f t="shared" si="3"/>
        <v>1.0327219625662513E-2</v>
      </c>
      <c r="U212" s="88">
        <f>R212/'סכום נכסי הקרן'!$C$42</f>
        <v>3.718096049581307E-4</v>
      </c>
    </row>
    <row r="213" spans="2:21" s="134" customFormat="1">
      <c r="B213" s="86" t="s">
        <v>769</v>
      </c>
      <c r="C213" s="80" t="s">
        <v>770</v>
      </c>
      <c r="D213" s="93" t="s">
        <v>131</v>
      </c>
      <c r="E213" s="93" t="s">
        <v>291</v>
      </c>
      <c r="F213" s="80" t="s">
        <v>546</v>
      </c>
      <c r="G213" s="93" t="s">
        <v>547</v>
      </c>
      <c r="H213" s="80" t="s">
        <v>460</v>
      </c>
      <c r="I213" s="80" t="s">
        <v>343</v>
      </c>
      <c r="J213" s="80"/>
      <c r="K213" s="87">
        <v>3.7200000000017424</v>
      </c>
      <c r="L213" s="93" t="s">
        <v>173</v>
      </c>
      <c r="M213" s="94">
        <v>2.9600000000000001E-2</v>
      </c>
      <c r="N213" s="94">
        <v>2.1100000000008716E-2</v>
      </c>
      <c r="O213" s="87">
        <v>266150.32926999999</v>
      </c>
      <c r="P213" s="89">
        <v>103.47</v>
      </c>
      <c r="Q213" s="80"/>
      <c r="R213" s="87">
        <v>275.38573681600002</v>
      </c>
      <c r="S213" s="88">
        <v>6.516999007576017E-4</v>
      </c>
      <c r="T213" s="88">
        <f t="shared" si="3"/>
        <v>2.1811020039665553E-3</v>
      </c>
      <c r="U213" s="88">
        <f>R213/'סכום נכסי הקרן'!$C$42</f>
        <v>7.852594443261562E-5</v>
      </c>
    </row>
    <row r="214" spans="2:21" s="134" customFormat="1">
      <c r="B214" s="86" t="s">
        <v>771</v>
      </c>
      <c r="C214" s="80" t="s">
        <v>772</v>
      </c>
      <c r="D214" s="93" t="s">
        <v>131</v>
      </c>
      <c r="E214" s="93" t="s">
        <v>291</v>
      </c>
      <c r="F214" s="80" t="s">
        <v>552</v>
      </c>
      <c r="G214" s="93" t="s">
        <v>406</v>
      </c>
      <c r="H214" s="80" t="s">
        <v>460</v>
      </c>
      <c r="I214" s="80" t="s">
        <v>171</v>
      </c>
      <c r="J214" s="80"/>
      <c r="K214" s="87">
        <v>5.8499999999999366</v>
      </c>
      <c r="L214" s="93" t="s">
        <v>173</v>
      </c>
      <c r="M214" s="94">
        <v>3.61E-2</v>
      </c>
      <c r="N214" s="94">
        <v>3.1400000000002273E-2</v>
      </c>
      <c r="O214" s="87">
        <v>758606.80596300005</v>
      </c>
      <c r="P214" s="89">
        <v>104.44</v>
      </c>
      <c r="Q214" s="80"/>
      <c r="R214" s="87">
        <v>792.28892291299996</v>
      </c>
      <c r="S214" s="88">
        <v>9.8841277649902278E-4</v>
      </c>
      <c r="T214" s="88">
        <f t="shared" si="3"/>
        <v>6.2750633982204358E-3</v>
      </c>
      <c r="U214" s="88">
        <f>R214/'סכום נכסי הקרן'!$C$42</f>
        <v>2.259203278084531E-4</v>
      </c>
    </row>
    <row r="215" spans="2:21" s="134" customFormat="1">
      <c r="B215" s="86" t="s">
        <v>773</v>
      </c>
      <c r="C215" s="80" t="s">
        <v>774</v>
      </c>
      <c r="D215" s="93" t="s">
        <v>131</v>
      </c>
      <c r="E215" s="93" t="s">
        <v>291</v>
      </c>
      <c r="F215" s="80" t="s">
        <v>552</v>
      </c>
      <c r="G215" s="93" t="s">
        <v>406</v>
      </c>
      <c r="H215" s="80" t="s">
        <v>460</v>
      </c>
      <c r="I215" s="80" t="s">
        <v>171</v>
      </c>
      <c r="J215" s="80"/>
      <c r="K215" s="87">
        <v>6.7900000000013749</v>
      </c>
      <c r="L215" s="93" t="s">
        <v>173</v>
      </c>
      <c r="M215" s="94">
        <v>3.3000000000000002E-2</v>
      </c>
      <c r="N215" s="94">
        <v>3.5800000000027497E-2</v>
      </c>
      <c r="O215" s="87">
        <v>250133.47076900001</v>
      </c>
      <c r="P215" s="89">
        <v>98.86</v>
      </c>
      <c r="Q215" s="80"/>
      <c r="R215" s="87">
        <v>247.28195535400002</v>
      </c>
      <c r="S215" s="88">
        <v>8.1121299443480518E-4</v>
      </c>
      <c r="T215" s="88">
        <f t="shared" si="3"/>
        <v>1.9585152615501813E-3</v>
      </c>
      <c r="U215" s="88">
        <f>R215/'סכום נכסי הקרן'!$C$42</f>
        <v>7.0512181603257773E-5</v>
      </c>
    </row>
    <row r="216" spans="2:21" s="134" customFormat="1">
      <c r="B216" s="86" t="s">
        <v>775</v>
      </c>
      <c r="C216" s="80" t="s">
        <v>776</v>
      </c>
      <c r="D216" s="93" t="s">
        <v>131</v>
      </c>
      <c r="E216" s="93" t="s">
        <v>291</v>
      </c>
      <c r="F216" s="80" t="s">
        <v>777</v>
      </c>
      <c r="G216" s="93" t="s">
        <v>162</v>
      </c>
      <c r="H216" s="80" t="s">
        <v>460</v>
      </c>
      <c r="I216" s="80" t="s">
        <v>171</v>
      </c>
      <c r="J216" s="80"/>
      <c r="K216" s="87">
        <v>3.6400000000053994</v>
      </c>
      <c r="L216" s="93" t="s">
        <v>173</v>
      </c>
      <c r="M216" s="94">
        <v>2.75E-2</v>
      </c>
      <c r="N216" s="94">
        <v>2.9000000000023826E-2</v>
      </c>
      <c r="O216" s="87">
        <v>250805.71593599996</v>
      </c>
      <c r="P216" s="89">
        <v>100.43</v>
      </c>
      <c r="Q216" s="80"/>
      <c r="R216" s="87">
        <v>251.88417212599998</v>
      </c>
      <c r="S216" s="88">
        <v>5.0488667617034451E-4</v>
      </c>
      <c r="T216" s="88">
        <f t="shared" si="3"/>
        <v>1.9949656033149926E-3</v>
      </c>
      <c r="U216" s="88">
        <f>R216/'סכום נכסי הקרן'!$C$42</f>
        <v>7.1824498728622862E-5</v>
      </c>
    </row>
    <row r="217" spans="2:21" s="134" customFormat="1">
      <c r="B217" s="86" t="s">
        <v>778</v>
      </c>
      <c r="C217" s="80" t="s">
        <v>779</v>
      </c>
      <c r="D217" s="93" t="s">
        <v>131</v>
      </c>
      <c r="E217" s="93" t="s">
        <v>291</v>
      </c>
      <c r="F217" s="80" t="s">
        <v>777</v>
      </c>
      <c r="G217" s="93" t="s">
        <v>162</v>
      </c>
      <c r="H217" s="80" t="s">
        <v>460</v>
      </c>
      <c r="I217" s="80" t="s">
        <v>171</v>
      </c>
      <c r="J217" s="80"/>
      <c r="K217" s="87">
        <v>4.8699999999993846</v>
      </c>
      <c r="L217" s="93" t="s">
        <v>173</v>
      </c>
      <c r="M217" s="94">
        <v>2.3E-2</v>
      </c>
      <c r="N217" s="94">
        <v>3.809999999998151E-2</v>
      </c>
      <c r="O217" s="87">
        <v>432302.61375000002</v>
      </c>
      <c r="P217" s="89">
        <v>93.83</v>
      </c>
      <c r="Q217" s="80"/>
      <c r="R217" s="87">
        <v>405.62953287499994</v>
      </c>
      <c r="S217" s="88">
        <v>1.3721749293443691E-3</v>
      </c>
      <c r="T217" s="88">
        <f t="shared" si="3"/>
        <v>3.2126550824700425E-3</v>
      </c>
      <c r="U217" s="88">
        <f>R217/'סכום נכסי הקרן'!$C$42</f>
        <v>1.156648217407585E-4</v>
      </c>
    </row>
    <row r="218" spans="2:21" s="134" customFormat="1">
      <c r="B218" s="86" t="s">
        <v>780</v>
      </c>
      <c r="C218" s="80" t="s">
        <v>781</v>
      </c>
      <c r="D218" s="93" t="s">
        <v>131</v>
      </c>
      <c r="E218" s="93" t="s">
        <v>291</v>
      </c>
      <c r="F218" s="80" t="s">
        <v>565</v>
      </c>
      <c r="G218" s="93" t="s">
        <v>558</v>
      </c>
      <c r="H218" s="80" t="s">
        <v>562</v>
      </c>
      <c r="I218" s="80" t="s">
        <v>343</v>
      </c>
      <c r="J218" s="80"/>
      <c r="K218" s="87">
        <v>1.1300000000038786</v>
      </c>
      <c r="L218" s="93" t="s">
        <v>173</v>
      </c>
      <c r="M218" s="94">
        <v>4.2999999999999997E-2</v>
      </c>
      <c r="N218" s="94">
        <v>3.1600000000026163E-2</v>
      </c>
      <c r="O218" s="87">
        <v>210419.252427</v>
      </c>
      <c r="P218" s="89">
        <v>101.7</v>
      </c>
      <c r="Q218" s="80"/>
      <c r="R218" s="87">
        <v>213.99638670900001</v>
      </c>
      <c r="S218" s="88">
        <v>5.8299665519927029E-4</v>
      </c>
      <c r="T218" s="88">
        <f t="shared" si="3"/>
        <v>1.6948878808653084E-3</v>
      </c>
      <c r="U218" s="88">
        <f>R218/'סכום נכסי הקרן'!$C$42</f>
        <v>6.1020837773886927E-5</v>
      </c>
    </row>
    <row r="219" spans="2:21" s="134" customFormat="1">
      <c r="B219" s="86" t="s">
        <v>782</v>
      </c>
      <c r="C219" s="80" t="s">
        <v>783</v>
      </c>
      <c r="D219" s="93" t="s">
        <v>131</v>
      </c>
      <c r="E219" s="93" t="s">
        <v>291</v>
      </c>
      <c r="F219" s="80" t="s">
        <v>565</v>
      </c>
      <c r="G219" s="93" t="s">
        <v>558</v>
      </c>
      <c r="H219" s="80" t="s">
        <v>562</v>
      </c>
      <c r="I219" s="80" t="s">
        <v>343</v>
      </c>
      <c r="J219" s="80"/>
      <c r="K219" s="87">
        <v>1.85</v>
      </c>
      <c r="L219" s="93" t="s">
        <v>173</v>
      </c>
      <c r="M219" s="94">
        <v>4.2500000000000003E-2</v>
      </c>
      <c r="N219" s="94">
        <v>3.4500000000000003E-2</v>
      </c>
      <c r="O219" s="87">
        <v>141370.188176</v>
      </c>
      <c r="P219" s="89">
        <v>102.18</v>
      </c>
      <c r="Q219" s="80"/>
      <c r="R219" s="87">
        <v>144.45205984</v>
      </c>
      <c r="S219" s="88">
        <v>2.8776908353292109E-4</v>
      </c>
      <c r="T219" s="88">
        <f t="shared" si="3"/>
        <v>1.1440849509378635E-3</v>
      </c>
      <c r="U219" s="88">
        <f>R219/'סכום נכסי הקרן'!$C$42</f>
        <v>4.1190348328576402E-5</v>
      </c>
    </row>
    <row r="220" spans="2:21" s="134" customFormat="1">
      <c r="B220" s="86" t="s">
        <v>784</v>
      </c>
      <c r="C220" s="80" t="s">
        <v>785</v>
      </c>
      <c r="D220" s="93" t="s">
        <v>131</v>
      </c>
      <c r="E220" s="93" t="s">
        <v>291</v>
      </c>
      <c r="F220" s="80" t="s">
        <v>565</v>
      </c>
      <c r="G220" s="93" t="s">
        <v>558</v>
      </c>
      <c r="H220" s="80" t="s">
        <v>562</v>
      </c>
      <c r="I220" s="80" t="s">
        <v>343</v>
      </c>
      <c r="J220" s="80"/>
      <c r="K220" s="87">
        <v>2.2200000000028273</v>
      </c>
      <c r="L220" s="93" t="s">
        <v>173</v>
      </c>
      <c r="M220" s="94">
        <v>3.7000000000000005E-2</v>
      </c>
      <c r="N220" s="94">
        <v>4.0000000000076412E-2</v>
      </c>
      <c r="O220" s="87">
        <v>261602.63422899999</v>
      </c>
      <c r="P220" s="89">
        <v>100.05</v>
      </c>
      <c r="Q220" s="80"/>
      <c r="R220" s="87">
        <v>261.73344713300003</v>
      </c>
      <c r="S220" s="88">
        <v>9.9176612748266965E-4</v>
      </c>
      <c r="T220" s="88">
        <f t="shared" si="3"/>
        <v>2.0729735412124408E-3</v>
      </c>
      <c r="U220" s="88">
        <f>R220/'סכום נכסי הקרן'!$C$42</f>
        <v>7.463300882374809E-5</v>
      </c>
    </row>
    <row r="221" spans="2:21" s="134" customFormat="1">
      <c r="B221" s="86" t="s">
        <v>786</v>
      </c>
      <c r="C221" s="80" t="s">
        <v>787</v>
      </c>
      <c r="D221" s="93" t="s">
        <v>131</v>
      </c>
      <c r="E221" s="93" t="s">
        <v>291</v>
      </c>
      <c r="F221" s="80" t="s">
        <v>745</v>
      </c>
      <c r="G221" s="93" t="s">
        <v>547</v>
      </c>
      <c r="H221" s="80" t="s">
        <v>562</v>
      </c>
      <c r="I221" s="80" t="s">
        <v>171</v>
      </c>
      <c r="J221" s="80"/>
      <c r="K221" s="87">
        <v>3.730000000041267</v>
      </c>
      <c r="L221" s="93" t="s">
        <v>173</v>
      </c>
      <c r="M221" s="94">
        <v>3.7499999999999999E-2</v>
      </c>
      <c r="N221" s="94">
        <v>2.4699999999804528E-2</v>
      </c>
      <c r="O221" s="87">
        <v>8783.2911999999997</v>
      </c>
      <c r="P221" s="89">
        <v>104.84</v>
      </c>
      <c r="Q221" s="80"/>
      <c r="R221" s="87">
        <v>9.2084024939999995</v>
      </c>
      <c r="S221" s="88">
        <v>1.6665635416234173E-5</v>
      </c>
      <c r="T221" s="88">
        <f t="shared" si="3"/>
        <v>7.2932118290547238E-5</v>
      </c>
      <c r="U221" s="88">
        <f>R221/'סכום נכסי הקרן'!$C$42</f>
        <v>2.6257659925217695E-6</v>
      </c>
    </row>
    <row r="222" spans="2:21" s="134" customFormat="1">
      <c r="B222" s="86" t="s">
        <v>788</v>
      </c>
      <c r="C222" s="80" t="s">
        <v>789</v>
      </c>
      <c r="D222" s="93" t="s">
        <v>131</v>
      </c>
      <c r="E222" s="93" t="s">
        <v>291</v>
      </c>
      <c r="F222" s="80" t="s">
        <v>393</v>
      </c>
      <c r="G222" s="93" t="s">
        <v>293</v>
      </c>
      <c r="H222" s="80" t="s">
        <v>562</v>
      </c>
      <c r="I222" s="80" t="s">
        <v>171</v>
      </c>
      <c r="J222" s="80"/>
      <c r="K222" s="87">
        <v>2.8199999999990464</v>
      </c>
      <c r="L222" s="93" t="s">
        <v>173</v>
      </c>
      <c r="M222" s="94">
        <v>3.6000000000000004E-2</v>
      </c>
      <c r="N222" s="94">
        <v>3.6999999999984115E-2</v>
      </c>
      <c r="O222" s="87">
        <f>670697.96255/50000</f>
        <v>13.413959251000001</v>
      </c>
      <c r="P222" s="89">
        <v>5161200</v>
      </c>
      <c r="Q222" s="80"/>
      <c r="R222" s="87">
        <v>692.32126486300001</v>
      </c>
      <c r="S222" s="88">
        <f>4277.13769880747%/50000</f>
        <v>8.5542753976149404E-4</v>
      </c>
      <c r="T222" s="88">
        <f t="shared" si="3"/>
        <v>5.4833024964915924E-3</v>
      </c>
      <c r="U222" s="88">
        <f>R222/'סכום נכסי הקרן'!$C$42</f>
        <v>1.9741465844498111E-4</v>
      </c>
    </row>
    <row r="223" spans="2:21" s="134" customFormat="1">
      <c r="B223" s="86" t="s">
        <v>790</v>
      </c>
      <c r="C223" s="80" t="s">
        <v>791</v>
      </c>
      <c r="D223" s="93" t="s">
        <v>131</v>
      </c>
      <c r="E223" s="93" t="s">
        <v>291</v>
      </c>
      <c r="F223" s="80" t="s">
        <v>792</v>
      </c>
      <c r="G223" s="93" t="s">
        <v>737</v>
      </c>
      <c r="H223" s="80" t="s">
        <v>562</v>
      </c>
      <c r="I223" s="80" t="s">
        <v>171</v>
      </c>
      <c r="J223" s="80"/>
      <c r="K223" s="87">
        <v>0.65000000006588143</v>
      </c>
      <c r="L223" s="93" t="s">
        <v>173</v>
      </c>
      <c r="M223" s="94">
        <v>5.5500000000000001E-2</v>
      </c>
      <c r="N223" s="94">
        <v>1.9000000001557198E-2</v>
      </c>
      <c r="O223" s="87">
        <v>8007.2174770000011</v>
      </c>
      <c r="P223" s="89">
        <v>104.26</v>
      </c>
      <c r="Q223" s="80"/>
      <c r="R223" s="87">
        <v>8.3483193530000008</v>
      </c>
      <c r="S223" s="88">
        <v>3.336340615416667E-4</v>
      </c>
      <c r="T223" s="88">
        <f t="shared" si="3"/>
        <v>6.6120113122442414E-5</v>
      </c>
      <c r="U223" s="88">
        <f>R223/'סכום נכסי הקרן'!$C$42</f>
        <v>2.380514216890696E-6</v>
      </c>
    </row>
    <row r="224" spans="2:21" s="134" customFormat="1">
      <c r="B224" s="86" t="s">
        <v>793</v>
      </c>
      <c r="C224" s="80" t="s">
        <v>794</v>
      </c>
      <c r="D224" s="93" t="s">
        <v>131</v>
      </c>
      <c r="E224" s="93" t="s">
        <v>291</v>
      </c>
      <c r="F224" s="80" t="s">
        <v>795</v>
      </c>
      <c r="G224" s="93" t="s">
        <v>162</v>
      </c>
      <c r="H224" s="80" t="s">
        <v>562</v>
      </c>
      <c r="I224" s="80" t="s">
        <v>343</v>
      </c>
      <c r="J224" s="80"/>
      <c r="K224" s="87">
        <v>2.2399999999784921</v>
      </c>
      <c r="L224" s="93" t="s">
        <v>173</v>
      </c>
      <c r="M224" s="94">
        <v>3.4000000000000002E-2</v>
      </c>
      <c r="N224" s="94">
        <v>3.2699999999706339E-2</v>
      </c>
      <c r="O224" s="87">
        <v>23973.627176000002</v>
      </c>
      <c r="P224" s="89">
        <v>100.85</v>
      </c>
      <c r="Q224" s="80"/>
      <c r="R224" s="87">
        <v>24.177401672999999</v>
      </c>
      <c r="S224" s="88">
        <v>3.5807070701331655E-5</v>
      </c>
      <c r="T224" s="88">
        <f t="shared" si="3"/>
        <v>1.9148914482422391E-4</v>
      </c>
      <c r="U224" s="88">
        <f>R224/'סכום נכסי הקרן'!$C$42</f>
        <v>6.894159887327611E-6</v>
      </c>
    </row>
    <row r="225" spans="2:21" s="134" customFormat="1">
      <c r="B225" s="86" t="s">
        <v>796</v>
      </c>
      <c r="C225" s="80" t="s">
        <v>797</v>
      </c>
      <c r="D225" s="93" t="s">
        <v>131</v>
      </c>
      <c r="E225" s="93" t="s">
        <v>291</v>
      </c>
      <c r="F225" s="80" t="s">
        <v>561</v>
      </c>
      <c r="G225" s="93" t="s">
        <v>293</v>
      </c>
      <c r="H225" s="80" t="s">
        <v>562</v>
      </c>
      <c r="I225" s="80" t="s">
        <v>171</v>
      </c>
      <c r="J225" s="80"/>
      <c r="K225" s="87">
        <v>0.90999999999935988</v>
      </c>
      <c r="L225" s="93" t="s">
        <v>173</v>
      </c>
      <c r="M225" s="94">
        <v>1.7399999999999999E-2</v>
      </c>
      <c r="N225" s="94">
        <v>9.9000000000211714E-3</v>
      </c>
      <c r="O225" s="87">
        <v>201159.675479</v>
      </c>
      <c r="P225" s="89">
        <v>100.96</v>
      </c>
      <c r="Q225" s="80"/>
      <c r="R225" s="87">
        <v>203.09080834300002</v>
      </c>
      <c r="S225" s="88">
        <v>3.908593546788171E-4</v>
      </c>
      <c r="T225" s="88">
        <f t="shared" si="3"/>
        <v>1.6085138402068782E-3</v>
      </c>
      <c r="U225" s="88">
        <f>R225/'סכום נכסי הקרן'!$C$42</f>
        <v>5.7911123920601064E-5</v>
      </c>
    </row>
    <row r="226" spans="2:21" s="134" customFormat="1">
      <c r="B226" s="86" t="s">
        <v>798</v>
      </c>
      <c r="C226" s="80" t="s">
        <v>799</v>
      </c>
      <c r="D226" s="93" t="s">
        <v>131</v>
      </c>
      <c r="E226" s="93" t="s">
        <v>291</v>
      </c>
      <c r="F226" s="80" t="s">
        <v>800</v>
      </c>
      <c r="G226" s="93" t="s">
        <v>342</v>
      </c>
      <c r="H226" s="80" t="s">
        <v>562</v>
      </c>
      <c r="I226" s="80" t="s">
        <v>171</v>
      </c>
      <c r="J226" s="80"/>
      <c r="K226" s="87">
        <v>2.6499999999914423</v>
      </c>
      <c r="L226" s="93" t="s">
        <v>173</v>
      </c>
      <c r="M226" s="94">
        <v>6.7500000000000004E-2</v>
      </c>
      <c r="N226" s="94">
        <v>4.7099999999865305E-2</v>
      </c>
      <c r="O226" s="87">
        <v>127981.317685</v>
      </c>
      <c r="P226" s="89">
        <v>105</v>
      </c>
      <c r="Q226" s="80"/>
      <c r="R226" s="87">
        <v>134.38038361099998</v>
      </c>
      <c r="S226" s="88">
        <v>1.6002585305574147E-4</v>
      </c>
      <c r="T226" s="88">
        <f t="shared" si="3"/>
        <v>1.0643155574305597E-3</v>
      </c>
      <c r="U226" s="88">
        <f>R226/'סכום נכסי הקרן'!$C$42</f>
        <v>3.8318420766001924E-5</v>
      </c>
    </row>
    <row r="227" spans="2:21" s="134" customFormat="1">
      <c r="B227" s="86" t="s">
        <v>801</v>
      </c>
      <c r="C227" s="80" t="s">
        <v>802</v>
      </c>
      <c r="D227" s="93" t="s">
        <v>131</v>
      </c>
      <c r="E227" s="93" t="s">
        <v>291</v>
      </c>
      <c r="F227" s="80" t="s">
        <v>514</v>
      </c>
      <c r="G227" s="93" t="s">
        <v>342</v>
      </c>
      <c r="H227" s="80" t="s">
        <v>562</v>
      </c>
      <c r="I227" s="80" t="s">
        <v>343</v>
      </c>
      <c r="J227" s="80"/>
      <c r="K227" s="87">
        <v>2.5699999917031215</v>
      </c>
      <c r="L227" s="93" t="s">
        <v>173</v>
      </c>
      <c r="M227" s="94">
        <v>5.74E-2</v>
      </c>
      <c r="N227" s="94">
        <v>2.5699999917031216E-2</v>
      </c>
      <c r="O227" s="87">
        <v>113.126105</v>
      </c>
      <c r="P227" s="89">
        <v>109.73</v>
      </c>
      <c r="Q227" s="80"/>
      <c r="R227" s="87">
        <v>0.124143079</v>
      </c>
      <c r="S227" s="88">
        <v>6.1079507675198904E-7</v>
      </c>
      <c r="T227" s="88">
        <f t="shared" si="3"/>
        <v>9.832343588890861E-7</v>
      </c>
      <c r="U227" s="88">
        <f>R227/'סכום נכסי הקרן'!$C$42</f>
        <v>3.5399264449782578E-8</v>
      </c>
    </row>
    <row r="228" spans="2:21" s="134" customFormat="1">
      <c r="B228" s="86" t="s">
        <v>803</v>
      </c>
      <c r="C228" s="80" t="s">
        <v>804</v>
      </c>
      <c r="D228" s="93" t="s">
        <v>131</v>
      </c>
      <c r="E228" s="93" t="s">
        <v>291</v>
      </c>
      <c r="F228" s="80" t="s">
        <v>514</v>
      </c>
      <c r="G228" s="93" t="s">
        <v>342</v>
      </c>
      <c r="H228" s="80" t="s">
        <v>562</v>
      </c>
      <c r="I228" s="80" t="s">
        <v>343</v>
      </c>
      <c r="J228" s="80"/>
      <c r="K228" s="87">
        <v>4.7400000000409355</v>
      </c>
      <c r="L228" s="93" t="s">
        <v>173</v>
      </c>
      <c r="M228" s="94">
        <v>5.6500000000000002E-2</v>
      </c>
      <c r="N228" s="94">
        <v>3.8500000000093036E-2</v>
      </c>
      <c r="O228" s="87">
        <v>14821.803900000001</v>
      </c>
      <c r="P228" s="89">
        <v>108.78</v>
      </c>
      <c r="Q228" s="80"/>
      <c r="R228" s="87">
        <v>16.123158941</v>
      </c>
      <c r="S228" s="88">
        <v>1.5955386225137332E-4</v>
      </c>
      <c r="T228" s="88">
        <f t="shared" si="3"/>
        <v>1.2769816869630701E-4</v>
      </c>
      <c r="U228" s="88">
        <f>R228/'סכום נכסי הקרן'!$C$42</f>
        <v>4.5975013002403088E-6</v>
      </c>
    </row>
    <row r="229" spans="2:21" s="134" customFormat="1">
      <c r="B229" s="86" t="s">
        <v>805</v>
      </c>
      <c r="C229" s="80" t="s">
        <v>806</v>
      </c>
      <c r="D229" s="93" t="s">
        <v>131</v>
      </c>
      <c r="E229" s="93" t="s">
        <v>291</v>
      </c>
      <c r="F229" s="80" t="s">
        <v>517</v>
      </c>
      <c r="G229" s="93" t="s">
        <v>342</v>
      </c>
      <c r="H229" s="80" t="s">
        <v>562</v>
      </c>
      <c r="I229" s="80" t="s">
        <v>343</v>
      </c>
      <c r="J229" s="80"/>
      <c r="K229" s="87">
        <v>3.530000000023009</v>
      </c>
      <c r="L229" s="93" t="s">
        <v>173</v>
      </c>
      <c r="M229" s="94">
        <v>3.7000000000000005E-2</v>
      </c>
      <c r="N229" s="94">
        <v>2.5000000000130741E-2</v>
      </c>
      <c r="O229" s="87">
        <v>73336.786628999995</v>
      </c>
      <c r="P229" s="89">
        <v>104.3</v>
      </c>
      <c r="Q229" s="80"/>
      <c r="R229" s="87">
        <v>76.490266508000005</v>
      </c>
      <c r="S229" s="88">
        <v>3.2438705766052125E-4</v>
      </c>
      <c r="T229" s="88">
        <f t="shared" si="3"/>
        <v>6.0581595653229055E-4</v>
      </c>
      <c r="U229" s="88">
        <f>R229/'סכום נכסי הקרן'!$C$42</f>
        <v>2.1811116606436348E-5</v>
      </c>
    </row>
    <row r="230" spans="2:21" s="134" customFormat="1">
      <c r="B230" s="86" t="s">
        <v>807</v>
      </c>
      <c r="C230" s="80" t="s">
        <v>808</v>
      </c>
      <c r="D230" s="93" t="s">
        <v>131</v>
      </c>
      <c r="E230" s="93" t="s">
        <v>291</v>
      </c>
      <c r="F230" s="80" t="s">
        <v>809</v>
      </c>
      <c r="G230" s="93" t="s">
        <v>558</v>
      </c>
      <c r="H230" s="80" t="s">
        <v>562</v>
      </c>
      <c r="I230" s="80" t="s">
        <v>343</v>
      </c>
      <c r="J230" s="80"/>
      <c r="K230" s="87">
        <v>3.0900000000011345</v>
      </c>
      <c r="L230" s="93" t="s">
        <v>173</v>
      </c>
      <c r="M230" s="94">
        <v>2.9500000000000002E-2</v>
      </c>
      <c r="N230" s="94">
        <v>2.6700000000016589E-2</v>
      </c>
      <c r="O230" s="87">
        <v>226954.49825800001</v>
      </c>
      <c r="P230" s="89">
        <v>100.92</v>
      </c>
      <c r="Q230" s="80"/>
      <c r="R230" s="87">
        <v>229.04248338600004</v>
      </c>
      <c r="S230" s="88">
        <v>1.0577717877362418E-3</v>
      </c>
      <c r="T230" s="88">
        <f t="shared" si="3"/>
        <v>1.8140555327325004E-3</v>
      </c>
      <c r="U230" s="88">
        <f>R230/'סכום נכסי הקרן'!$C$42</f>
        <v>6.5311215936701136E-5</v>
      </c>
    </row>
    <row r="231" spans="2:21" s="134" customFormat="1">
      <c r="B231" s="86" t="s">
        <v>810</v>
      </c>
      <c r="C231" s="80" t="s">
        <v>811</v>
      </c>
      <c r="D231" s="93" t="s">
        <v>131</v>
      </c>
      <c r="E231" s="93" t="s">
        <v>291</v>
      </c>
      <c r="F231" s="80" t="s">
        <v>532</v>
      </c>
      <c r="G231" s="93" t="s">
        <v>406</v>
      </c>
      <c r="H231" s="80" t="s">
        <v>562</v>
      </c>
      <c r="I231" s="80" t="s">
        <v>171</v>
      </c>
      <c r="J231" s="80"/>
      <c r="K231" s="87">
        <v>8.8600000000024917</v>
      </c>
      <c r="L231" s="93" t="s">
        <v>173</v>
      </c>
      <c r="M231" s="94">
        <v>3.4300000000000004E-2</v>
      </c>
      <c r="N231" s="94">
        <v>4.0600000000024922E-2</v>
      </c>
      <c r="O231" s="87">
        <v>338023.93528499996</v>
      </c>
      <c r="P231" s="89">
        <v>94.96</v>
      </c>
      <c r="Q231" s="80"/>
      <c r="R231" s="87">
        <v>320.98752891999999</v>
      </c>
      <c r="S231" s="88">
        <v>1.3314319177761145E-3</v>
      </c>
      <c r="T231" s="88">
        <f t="shared" si="3"/>
        <v>2.5422759750388354E-3</v>
      </c>
      <c r="U231" s="88">
        <f>R231/'סכום נכסי הקרן'!$C$42</f>
        <v>9.1529246034902301E-5</v>
      </c>
    </row>
    <row r="232" spans="2:21" s="134" customFormat="1">
      <c r="B232" s="86" t="s">
        <v>812</v>
      </c>
      <c r="C232" s="80" t="s">
        <v>813</v>
      </c>
      <c r="D232" s="93" t="s">
        <v>131</v>
      </c>
      <c r="E232" s="93" t="s">
        <v>291</v>
      </c>
      <c r="F232" s="80" t="s">
        <v>591</v>
      </c>
      <c r="G232" s="93" t="s">
        <v>342</v>
      </c>
      <c r="H232" s="80" t="s">
        <v>562</v>
      </c>
      <c r="I232" s="80" t="s">
        <v>171</v>
      </c>
      <c r="J232" s="80"/>
      <c r="K232" s="87">
        <v>3.6100000082936798</v>
      </c>
      <c r="L232" s="93" t="s">
        <v>173</v>
      </c>
      <c r="M232" s="94">
        <v>7.0499999999999993E-2</v>
      </c>
      <c r="N232" s="94">
        <v>2.9800000069320313E-2</v>
      </c>
      <c r="O232" s="87">
        <v>140.37252899999999</v>
      </c>
      <c r="P232" s="89">
        <v>115.1</v>
      </c>
      <c r="Q232" s="80"/>
      <c r="R232" s="87">
        <v>0.16156880599999998</v>
      </c>
      <c r="S232" s="88">
        <v>3.0357275599669578E-7</v>
      </c>
      <c r="T232" s="88">
        <f t="shared" si="3"/>
        <v>1.2796524998698084E-6</v>
      </c>
      <c r="U232" s="88">
        <f>R232/'סכום נכסי הקרן'!$C$42</f>
        <v>4.6071169947618408E-8</v>
      </c>
    </row>
    <row r="233" spans="2:21" s="134" customFormat="1">
      <c r="B233" s="86" t="s">
        <v>814</v>
      </c>
      <c r="C233" s="80" t="s">
        <v>815</v>
      </c>
      <c r="D233" s="93" t="s">
        <v>131</v>
      </c>
      <c r="E233" s="93" t="s">
        <v>291</v>
      </c>
      <c r="F233" s="80" t="s">
        <v>594</v>
      </c>
      <c r="G233" s="93" t="s">
        <v>374</v>
      </c>
      <c r="H233" s="80" t="s">
        <v>562</v>
      </c>
      <c r="I233" s="80" t="s">
        <v>343</v>
      </c>
      <c r="J233" s="80"/>
      <c r="K233" s="87">
        <v>1.0000000319697099E-2</v>
      </c>
      <c r="L233" s="93" t="s">
        <v>173</v>
      </c>
      <c r="M233" s="94">
        <v>6.9900000000000004E-2</v>
      </c>
      <c r="N233" s="94">
        <v>1.0599999990118453E-2</v>
      </c>
      <c r="O233" s="87">
        <v>665.00905199999988</v>
      </c>
      <c r="P233" s="89">
        <v>103.48</v>
      </c>
      <c r="Q233" s="80"/>
      <c r="R233" s="87">
        <v>0.68815137800000004</v>
      </c>
      <c r="S233" s="88">
        <v>7.7724838182595945E-6</v>
      </c>
      <c r="T233" s="88">
        <f t="shared" si="3"/>
        <v>5.4502762813420403E-6</v>
      </c>
      <c r="U233" s="88">
        <f>R233/'סכום נכסי הקרן'!$C$42</f>
        <v>1.9622561972467506E-7</v>
      </c>
    </row>
    <row r="234" spans="2:21" s="134" customFormat="1">
      <c r="B234" s="86" t="s">
        <v>816</v>
      </c>
      <c r="C234" s="80" t="s">
        <v>817</v>
      </c>
      <c r="D234" s="93" t="s">
        <v>131</v>
      </c>
      <c r="E234" s="93" t="s">
        <v>291</v>
      </c>
      <c r="F234" s="80" t="s">
        <v>594</v>
      </c>
      <c r="G234" s="93" t="s">
        <v>374</v>
      </c>
      <c r="H234" s="80" t="s">
        <v>562</v>
      </c>
      <c r="I234" s="80" t="s">
        <v>343</v>
      </c>
      <c r="J234" s="80"/>
      <c r="K234" s="87">
        <v>3.4800000000083995</v>
      </c>
      <c r="L234" s="93" t="s">
        <v>173</v>
      </c>
      <c r="M234" s="94">
        <v>4.1399999999999999E-2</v>
      </c>
      <c r="N234" s="94">
        <v>2.8700000000048628E-2</v>
      </c>
      <c r="O234" s="87">
        <v>169898.48597400001</v>
      </c>
      <c r="P234" s="89">
        <v>104.44</v>
      </c>
      <c r="Q234" s="87">
        <v>3.5168986900000001</v>
      </c>
      <c r="R234" s="87">
        <v>180.958877476</v>
      </c>
      <c r="S234" s="88">
        <v>2.3479324143884357E-4</v>
      </c>
      <c r="T234" s="88">
        <f t="shared" ref="T234:T256" si="4">R234/$R$11</f>
        <v>1.4332251730312209E-3</v>
      </c>
      <c r="U234" s="88">
        <f>R234/'סכום נכסי הקרן'!$C$42</f>
        <v>5.1600227817039465E-5</v>
      </c>
    </row>
    <row r="235" spans="2:21" s="134" customFormat="1">
      <c r="B235" s="86" t="s">
        <v>818</v>
      </c>
      <c r="C235" s="80" t="s">
        <v>819</v>
      </c>
      <c r="D235" s="93" t="s">
        <v>131</v>
      </c>
      <c r="E235" s="93" t="s">
        <v>291</v>
      </c>
      <c r="F235" s="80" t="s">
        <v>594</v>
      </c>
      <c r="G235" s="93" t="s">
        <v>374</v>
      </c>
      <c r="H235" s="80" t="s">
        <v>562</v>
      </c>
      <c r="I235" s="80" t="s">
        <v>343</v>
      </c>
      <c r="J235" s="80"/>
      <c r="K235" s="87">
        <v>6.1599999999941089</v>
      </c>
      <c r="L235" s="93" t="s">
        <v>173</v>
      </c>
      <c r="M235" s="94">
        <v>2.5000000000000001E-2</v>
      </c>
      <c r="N235" s="94">
        <v>4.4099999999960129E-2</v>
      </c>
      <c r="O235" s="87">
        <v>430311.09579300001</v>
      </c>
      <c r="P235" s="89">
        <v>89.15</v>
      </c>
      <c r="Q235" s="141">
        <v>10.19778348574062</v>
      </c>
      <c r="R235" s="87">
        <v>393.82014017700004</v>
      </c>
      <c r="S235" s="88">
        <v>7.0090432046447768E-4</v>
      </c>
      <c r="T235" s="88">
        <f t="shared" si="4"/>
        <v>3.1191226781522199E-3</v>
      </c>
      <c r="U235" s="88">
        <f>R235/'סכום נכסי הקרן'!$C$42</f>
        <v>1.1229738621011703E-4</v>
      </c>
    </row>
    <row r="236" spans="2:21" s="134" customFormat="1">
      <c r="B236" s="86" t="s">
        <v>820</v>
      </c>
      <c r="C236" s="80" t="s">
        <v>821</v>
      </c>
      <c r="D236" s="93" t="s">
        <v>131</v>
      </c>
      <c r="E236" s="93" t="s">
        <v>291</v>
      </c>
      <c r="F236" s="80" t="s">
        <v>594</v>
      </c>
      <c r="G236" s="93" t="s">
        <v>374</v>
      </c>
      <c r="H236" s="80" t="s">
        <v>562</v>
      </c>
      <c r="I236" s="80" t="s">
        <v>343</v>
      </c>
      <c r="J236" s="80"/>
      <c r="K236" s="87">
        <v>4.7600000000074205</v>
      </c>
      <c r="L236" s="93" t="s">
        <v>173</v>
      </c>
      <c r="M236" s="94">
        <v>3.5499999999999997E-2</v>
      </c>
      <c r="N236" s="94">
        <v>3.6200000000058033E-2</v>
      </c>
      <c r="O236" s="87">
        <v>206984.73480499999</v>
      </c>
      <c r="P236" s="89">
        <v>99.78</v>
      </c>
      <c r="Q236" s="141">
        <v>3.6739790702411503</v>
      </c>
      <c r="R236" s="87">
        <v>210.20333826900003</v>
      </c>
      <c r="S236" s="88">
        <v>2.912677057458551E-4</v>
      </c>
      <c r="T236" s="88">
        <f t="shared" si="4"/>
        <v>1.664846290297552E-3</v>
      </c>
      <c r="U236" s="88">
        <f>R236/'סכום נכסי הקרן'!$C$42</f>
        <v>5.9939254121540153E-5</v>
      </c>
    </row>
    <row r="237" spans="2:21" s="134" customFormat="1">
      <c r="B237" s="86" t="s">
        <v>822</v>
      </c>
      <c r="C237" s="80" t="s">
        <v>823</v>
      </c>
      <c r="D237" s="93" t="s">
        <v>131</v>
      </c>
      <c r="E237" s="93" t="s">
        <v>291</v>
      </c>
      <c r="F237" s="80" t="s">
        <v>824</v>
      </c>
      <c r="G237" s="93" t="s">
        <v>342</v>
      </c>
      <c r="H237" s="80" t="s">
        <v>562</v>
      </c>
      <c r="I237" s="80" t="s">
        <v>343</v>
      </c>
      <c r="J237" s="80"/>
      <c r="K237" s="87">
        <v>5.1700000000011324</v>
      </c>
      <c r="L237" s="93" t="s">
        <v>173</v>
      </c>
      <c r="M237" s="94">
        <v>3.9E-2</v>
      </c>
      <c r="N237" s="94">
        <v>4.8000000000000008E-2</v>
      </c>
      <c r="O237" s="87">
        <v>321567.26994600001</v>
      </c>
      <c r="P237" s="89">
        <v>96.11</v>
      </c>
      <c r="Q237" s="80"/>
      <c r="R237" s="87">
        <v>309.05830314500002</v>
      </c>
      <c r="S237" s="88">
        <v>7.6401736783007442E-4</v>
      </c>
      <c r="T237" s="88">
        <f t="shared" si="4"/>
        <v>2.4477944723130551E-3</v>
      </c>
      <c r="U237" s="88">
        <f>R237/'סכום נכסי הקרן'!$C$42</f>
        <v>8.8127640232210826E-5</v>
      </c>
    </row>
    <row r="238" spans="2:21" s="134" customFormat="1">
      <c r="B238" s="86" t="s">
        <v>825</v>
      </c>
      <c r="C238" s="80" t="s">
        <v>826</v>
      </c>
      <c r="D238" s="93" t="s">
        <v>131</v>
      </c>
      <c r="E238" s="93" t="s">
        <v>291</v>
      </c>
      <c r="F238" s="80" t="s">
        <v>827</v>
      </c>
      <c r="G238" s="93" t="s">
        <v>374</v>
      </c>
      <c r="H238" s="80" t="s">
        <v>562</v>
      </c>
      <c r="I238" s="80" t="s">
        <v>343</v>
      </c>
      <c r="J238" s="80"/>
      <c r="K238" s="87">
        <v>1.9699999999992526</v>
      </c>
      <c r="L238" s="93" t="s">
        <v>173</v>
      </c>
      <c r="M238" s="94">
        <v>1.72E-2</v>
      </c>
      <c r="N238" s="94">
        <v>1.0600000000014946E-2</v>
      </c>
      <c r="O238" s="87">
        <v>264217.82157999999</v>
      </c>
      <c r="P238" s="89">
        <v>101.3</v>
      </c>
      <c r="Q238" s="80"/>
      <c r="R238" s="87">
        <v>267.65265325999997</v>
      </c>
      <c r="S238" s="88">
        <v>8.0631600566641391E-4</v>
      </c>
      <c r="T238" s="88">
        <f t="shared" si="4"/>
        <v>2.1198546632878253E-3</v>
      </c>
      <c r="U238" s="88">
        <f>R238/'סכום נכסי הקרן'!$C$42</f>
        <v>7.6320864036542063E-5</v>
      </c>
    </row>
    <row r="239" spans="2:21" s="134" customFormat="1">
      <c r="B239" s="86" t="s">
        <v>828</v>
      </c>
      <c r="C239" s="80" t="s">
        <v>829</v>
      </c>
      <c r="D239" s="93" t="s">
        <v>131</v>
      </c>
      <c r="E239" s="93" t="s">
        <v>291</v>
      </c>
      <c r="F239" s="80" t="s">
        <v>827</v>
      </c>
      <c r="G239" s="93" t="s">
        <v>374</v>
      </c>
      <c r="H239" s="80" t="s">
        <v>562</v>
      </c>
      <c r="I239" s="80" t="s">
        <v>343</v>
      </c>
      <c r="J239" s="80"/>
      <c r="K239" s="87">
        <v>3.3499999999923018</v>
      </c>
      <c r="L239" s="93" t="s">
        <v>173</v>
      </c>
      <c r="M239" s="94">
        <v>2.1600000000000001E-2</v>
      </c>
      <c r="N239" s="94">
        <v>2.4999999999945014E-2</v>
      </c>
      <c r="O239" s="87">
        <v>183759.231593</v>
      </c>
      <c r="P239" s="89">
        <v>98.97</v>
      </c>
      <c r="Q239" s="80"/>
      <c r="R239" s="87">
        <v>181.866511444</v>
      </c>
      <c r="S239" s="88">
        <v>2.314251820679997E-4</v>
      </c>
      <c r="T239" s="88">
        <f t="shared" si="4"/>
        <v>1.4404137888591917E-3</v>
      </c>
      <c r="U239" s="88">
        <f>R239/'סכום נכסי הקרן'!$C$42</f>
        <v>5.185903865946136E-5</v>
      </c>
    </row>
    <row r="240" spans="2:21" s="134" customFormat="1">
      <c r="B240" s="86" t="s">
        <v>830</v>
      </c>
      <c r="C240" s="80" t="s">
        <v>831</v>
      </c>
      <c r="D240" s="93" t="s">
        <v>131</v>
      </c>
      <c r="E240" s="93" t="s">
        <v>291</v>
      </c>
      <c r="F240" s="80" t="s">
        <v>777</v>
      </c>
      <c r="G240" s="93" t="s">
        <v>162</v>
      </c>
      <c r="H240" s="80" t="s">
        <v>562</v>
      </c>
      <c r="I240" s="80" t="s">
        <v>171</v>
      </c>
      <c r="J240" s="80"/>
      <c r="K240" s="87">
        <v>2.6700000000070534</v>
      </c>
      <c r="L240" s="93" t="s">
        <v>173</v>
      </c>
      <c r="M240" s="94">
        <v>2.4E-2</v>
      </c>
      <c r="N240" s="94">
        <v>2.6200000000039716E-2</v>
      </c>
      <c r="O240" s="87">
        <v>146489.86749900001</v>
      </c>
      <c r="P240" s="89">
        <v>99.69</v>
      </c>
      <c r="Q240" s="80"/>
      <c r="R240" s="87">
        <v>146.035748891</v>
      </c>
      <c r="S240" s="88">
        <v>3.7862268464775489E-4</v>
      </c>
      <c r="T240" s="88">
        <f t="shared" si="4"/>
        <v>1.1566280383276939E-3</v>
      </c>
      <c r="U240" s="88">
        <f>R240/'סכום נכסי הקרן'!$C$42</f>
        <v>4.164193554531181E-5</v>
      </c>
    </row>
    <row r="241" spans="2:21" s="134" customFormat="1">
      <c r="B241" s="86" t="s">
        <v>832</v>
      </c>
      <c r="C241" s="80" t="s">
        <v>833</v>
      </c>
      <c r="D241" s="93" t="s">
        <v>131</v>
      </c>
      <c r="E241" s="93" t="s">
        <v>291</v>
      </c>
      <c r="F241" s="80" t="s">
        <v>834</v>
      </c>
      <c r="G241" s="93" t="s">
        <v>342</v>
      </c>
      <c r="H241" s="80" t="s">
        <v>562</v>
      </c>
      <c r="I241" s="80" t="s">
        <v>343</v>
      </c>
      <c r="J241" s="80"/>
      <c r="K241" s="87">
        <v>1.5300000000003831</v>
      </c>
      <c r="L241" s="93" t="s">
        <v>173</v>
      </c>
      <c r="M241" s="94">
        <v>5.0999999999999997E-2</v>
      </c>
      <c r="N241" s="94">
        <v>3.09999999999882E-2</v>
      </c>
      <c r="O241" s="87">
        <v>649876.86402900005</v>
      </c>
      <c r="P241" s="89">
        <v>104.4</v>
      </c>
      <c r="Q241" s="80"/>
      <c r="R241" s="87">
        <v>678.47142445800012</v>
      </c>
      <c r="S241" s="88">
        <v>8.0765160508171265E-4</v>
      </c>
      <c r="T241" s="88">
        <f t="shared" si="4"/>
        <v>5.3736093983259969E-3</v>
      </c>
      <c r="U241" s="88">
        <f>R241/'סכום נכסי הקרן'!$C$42</f>
        <v>1.9346539146181021E-4</v>
      </c>
    </row>
    <row r="242" spans="2:21" s="134" customFormat="1">
      <c r="B242" s="86" t="s">
        <v>835</v>
      </c>
      <c r="C242" s="80" t="s">
        <v>836</v>
      </c>
      <c r="D242" s="93" t="s">
        <v>131</v>
      </c>
      <c r="E242" s="93" t="s">
        <v>291</v>
      </c>
      <c r="F242" s="80" t="s">
        <v>837</v>
      </c>
      <c r="G242" s="93" t="s">
        <v>342</v>
      </c>
      <c r="H242" s="80" t="s">
        <v>562</v>
      </c>
      <c r="I242" s="80" t="s">
        <v>343</v>
      </c>
      <c r="J242" s="80"/>
      <c r="K242" s="87">
        <v>5.3599999975708386</v>
      </c>
      <c r="L242" s="93" t="s">
        <v>173</v>
      </c>
      <c r="M242" s="94">
        <v>2.6200000000000001E-2</v>
      </c>
      <c r="N242" s="94">
        <v>3.7499999981355121E-2</v>
      </c>
      <c r="O242" s="87">
        <v>981.69198900000004</v>
      </c>
      <c r="P242" s="89">
        <v>94.3</v>
      </c>
      <c r="Q242" s="141">
        <v>1.286016560162E-2</v>
      </c>
      <c r="R242" s="87">
        <v>0.93859567300000013</v>
      </c>
      <c r="S242" s="88">
        <v>3.8787030675864687E-6</v>
      </c>
      <c r="T242" s="88">
        <f t="shared" si="4"/>
        <v>7.4338378122410302E-6</v>
      </c>
      <c r="U242" s="88">
        <f>R242/'סכום נכסי הקרן'!$C$42</f>
        <v>2.6763953905113517E-7</v>
      </c>
    </row>
    <row r="243" spans="2:21" s="134" customFormat="1">
      <c r="B243" s="86" t="s">
        <v>838</v>
      </c>
      <c r="C243" s="80" t="s">
        <v>839</v>
      </c>
      <c r="D243" s="93" t="s">
        <v>131</v>
      </c>
      <c r="E243" s="93" t="s">
        <v>291</v>
      </c>
      <c r="F243" s="80" t="s">
        <v>837</v>
      </c>
      <c r="G243" s="93" t="s">
        <v>342</v>
      </c>
      <c r="H243" s="80" t="s">
        <v>562</v>
      </c>
      <c r="I243" s="80" t="s">
        <v>343</v>
      </c>
      <c r="J243" s="80"/>
      <c r="K243" s="87">
        <v>3.5100000000030618</v>
      </c>
      <c r="L243" s="93" t="s">
        <v>173</v>
      </c>
      <c r="M243" s="94">
        <v>3.3500000000000002E-2</v>
      </c>
      <c r="N243" s="94">
        <v>2.4400000000043096E-2</v>
      </c>
      <c r="O243" s="87">
        <v>169460.98661600001</v>
      </c>
      <c r="P243" s="89">
        <v>104.08</v>
      </c>
      <c r="Q243" s="80"/>
      <c r="R243" s="87">
        <v>176.37499494599999</v>
      </c>
      <c r="S243" s="88">
        <v>3.5229480208323806E-4</v>
      </c>
      <c r="T243" s="88">
        <f t="shared" si="4"/>
        <v>1.3969200415900438E-3</v>
      </c>
      <c r="U243" s="88">
        <f>R243/'סכום נכסי הקרן'!$C$42</f>
        <v>5.0293138680912844E-5</v>
      </c>
    </row>
    <row r="244" spans="2:21" s="134" customFormat="1">
      <c r="B244" s="86" t="s">
        <v>840</v>
      </c>
      <c r="C244" s="80" t="s">
        <v>841</v>
      </c>
      <c r="D244" s="93" t="s">
        <v>131</v>
      </c>
      <c r="E244" s="93" t="s">
        <v>291</v>
      </c>
      <c r="F244" s="80" t="s">
        <v>561</v>
      </c>
      <c r="G244" s="93" t="s">
        <v>293</v>
      </c>
      <c r="H244" s="80" t="s">
        <v>608</v>
      </c>
      <c r="I244" s="80" t="s">
        <v>171</v>
      </c>
      <c r="J244" s="80"/>
      <c r="K244" s="87">
        <v>1.659999999972475</v>
      </c>
      <c r="L244" s="93" t="s">
        <v>173</v>
      </c>
      <c r="M244" s="94">
        <v>2.9100000000000001E-2</v>
      </c>
      <c r="N244" s="94">
        <v>1.5199999999895852E-2</v>
      </c>
      <c r="O244" s="87">
        <v>26190.764448000002</v>
      </c>
      <c r="P244" s="89">
        <v>102.65</v>
      </c>
      <c r="Q244" s="80"/>
      <c r="R244" s="87">
        <v>26.884818439</v>
      </c>
      <c r="S244" s="88">
        <v>2.7132815813028343E-4</v>
      </c>
      <c r="T244" s="88">
        <f t="shared" si="4"/>
        <v>2.129323473741105E-4</v>
      </c>
      <c r="U244" s="88">
        <f>R244/'סכום נכסי הקרן'!$C$42</f>
        <v>7.6661768442729841E-6</v>
      </c>
    </row>
    <row r="245" spans="2:21" s="134" customFormat="1">
      <c r="B245" s="86" t="s">
        <v>842</v>
      </c>
      <c r="C245" s="80" t="s">
        <v>843</v>
      </c>
      <c r="D245" s="93" t="s">
        <v>131</v>
      </c>
      <c r="E245" s="93" t="s">
        <v>291</v>
      </c>
      <c r="F245" s="80" t="s">
        <v>611</v>
      </c>
      <c r="G245" s="93" t="s">
        <v>342</v>
      </c>
      <c r="H245" s="80" t="s">
        <v>608</v>
      </c>
      <c r="I245" s="80" t="s">
        <v>171</v>
      </c>
      <c r="J245" s="80"/>
      <c r="K245" s="87">
        <v>1.91</v>
      </c>
      <c r="L245" s="93" t="s">
        <v>173</v>
      </c>
      <c r="M245" s="94">
        <v>0.05</v>
      </c>
      <c r="N245" s="94">
        <v>3.1799999999999995E-2</v>
      </c>
      <c r="O245" s="87">
        <v>0.27</v>
      </c>
      <c r="P245" s="89">
        <v>103.5</v>
      </c>
      <c r="Q245" s="80"/>
      <c r="R245" s="87">
        <v>2.8000000000000003E-4</v>
      </c>
      <c r="S245" s="88">
        <v>2.2040816326530612E-9</v>
      </c>
      <c r="T245" s="88">
        <f t="shared" si="4"/>
        <v>2.2176477553689814E-9</v>
      </c>
      <c r="U245" s="88">
        <f>R245/'סכום נכסי הקרן'!$C$42</f>
        <v>7.9841696579308487E-11</v>
      </c>
    </row>
    <row r="246" spans="2:21" s="134" customFormat="1">
      <c r="B246" s="86" t="s">
        <v>844</v>
      </c>
      <c r="C246" s="80" t="s">
        <v>845</v>
      </c>
      <c r="D246" s="93" t="s">
        <v>131</v>
      </c>
      <c r="E246" s="93" t="s">
        <v>291</v>
      </c>
      <c r="F246" s="80" t="s">
        <v>611</v>
      </c>
      <c r="G246" s="93" t="s">
        <v>342</v>
      </c>
      <c r="H246" s="80" t="s">
        <v>608</v>
      </c>
      <c r="I246" s="80" t="s">
        <v>171</v>
      </c>
      <c r="J246" s="80"/>
      <c r="K246" s="87">
        <v>2.3199999944385721</v>
      </c>
      <c r="L246" s="93" t="s">
        <v>173</v>
      </c>
      <c r="M246" s="94">
        <v>4.6500000000000007E-2</v>
      </c>
      <c r="N246" s="94">
        <v>3.5000000000000003E-2</v>
      </c>
      <c r="O246" s="87">
        <v>56.015549</v>
      </c>
      <c r="P246" s="89">
        <v>102.72</v>
      </c>
      <c r="Q246" s="80"/>
      <c r="R246" s="87">
        <v>5.7539175999999997E-2</v>
      </c>
      <c r="S246" s="88">
        <v>3.4794240222335095E-7</v>
      </c>
      <c r="T246" s="88">
        <f t="shared" si="4"/>
        <v>4.5572008750778837E-7</v>
      </c>
      <c r="U246" s="88">
        <f>R246/'סכום נכסי הקרן'!$C$42</f>
        <v>1.6407233684340815E-8</v>
      </c>
    </row>
    <row r="247" spans="2:21" s="134" customFormat="1">
      <c r="B247" s="86" t="s">
        <v>846</v>
      </c>
      <c r="C247" s="80" t="s">
        <v>847</v>
      </c>
      <c r="D247" s="93" t="s">
        <v>131</v>
      </c>
      <c r="E247" s="93" t="s">
        <v>291</v>
      </c>
      <c r="F247" s="80" t="s">
        <v>848</v>
      </c>
      <c r="G247" s="93" t="s">
        <v>406</v>
      </c>
      <c r="H247" s="80" t="s">
        <v>608</v>
      </c>
      <c r="I247" s="80" t="s">
        <v>171</v>
      </c>
      <c r="J247" s="80"/>
      <c r="K247" s="87">
        <v>6.1900000000340558</v>
      </c>
      <c r="L247" s="93" t="s">
        <v>173</v>
      </c>
      <c r="M247" s="94">
        <v>3.27E-2</v>
      </c>
      <c r="N247" s="94">
        <v>3.490000000019821E-2</v>
      </c>
      <c r="O247" s="87">
        <v>92140.078806999998</v>
      </c>
      <c r="P247" s="89">
        <v>99.11</v>
      </c>
      <c r="Q247" s="80"/>
      <c r="R247" s="87">
        <v>91.320033631000001</v>
      </c>
      <c r="S247" s="88">
        <v>4.1318420989686099E-4</v>
      </c>
      <c r="T247" s="88">
        <f t="shared" si="4"/>
        <v>7.2327024143573938E-4</v>
      </c>
      <c r="U247" s="88">
        <f>R247/'סכום נכסי הקרן'!$C$42</f>
        <v>2.6039808631351958E-5</v>
      </c>
    </row>
    <row r="248" spans="2:21" s="134" customFormat="1">
      <c r="B248" s="86" t="s">
        <v>849</v>
      </c>
      <c r="C248" s="80" t="s">
        <v>850</v>
      </c>
      <c r="D248" s="93" t="s">
        <v>131</v>
      </c>
      <c r="E248" s="93" t="s">
        <v>291</v>
      </c>
      <c r="F248" s="80" t="s">
        <v>851</v>
      </c>
      <c r="G248" s="93" t="s">
        <v>852</v>
      </c>
      <c r="H248" s="80" t="s">
        <v>638</v>
      </c>
      <c r="I248" s="80" t="s">
        <v>171</v>
      </c>
      <c r="J248" s="80"/>
      <c r="K248" s="87">
        <v>5.7799999999990703</v>
      </c>
      <c r="L248" s="93" t="s">
        <v>173</v>
      </c>
      <c r="M248" s="94">
        <v>4.4500000000000005E-2</v>
      </c>
      <c r="N248" s="94">
        <v>4.1400000000003094E-2</v>
      </c>
      <c r="O248" s="87">
        <v>316484.934542</v>
      </c>
      <c r="P248" s="89">
        <v>102.01</v>
      </c>
      <c r="Q248" s="80"/>
      <c r="R248" s="87">
        <v>322.84628523500004</v>
      </c>
      <c r="S248" s="88">
        <v>1.0634574413373656E-3</v>
      </c>
      <c r="T248" s="88">
        <f t="shared" si="4"/>
        <v>2.5569976420736131E-3</v>
      </c>
      <c r="U248" s="88">
        <f>R248/'סכום נכסי הקרן'!$C$42</f>
        <v>9.2059268383891968E-5</v>
      </c>
    </row>
    <row r="249" spans="2:21" s="134" customFormat="1">
      <c r="B249" s="86" t="s">
        <v>853</v>
      </c>
      <c r="C249" s="80" t="s">
        <v>854</v>
      </c>
      <c r="D249" s="93" t="s">
        <v>131</v>
      </c>
      <c r="E249" s="93" t="s">
        <v>291</v>
      </c>
      <c r="F249" s="80" t="s">
        <v>855</v>
      </c>
      <c r="G249" s="93" t="s">
        <v>342</v>
      </c>
      <c r="H249" s="80" t="s">
        <v>638</v>
      </c>
      <c r="I249" s="80" t="s">
        <v>171</v>
      </c>
      <c r="J249" s="80"/>
      <c r="K249" s="87">
        <v>4.2500000000072564</v>
      </c>
      <c r="L249" s="93" t="s">
        <v>173</v>
      </c>
      <c r="M249" s="94">
        <v>4.2000000000000003E-2</v>
      </c>
      <c r="N249" s="94">
        <v>7.8500000000130618E-2</v>
      </c>
      <c r="O249" s="87">
        <v>275445.56612600002</v>
      </c>
      <c r="P249" s="89">
        <v>87.55</v>
      </c>
      <c r="Q249" s="80"/>
      <c r="R249" s="87">
        <v>241.15259010100002</v>
      </c>
      <c r="S249" s="88">
        <v>4.5136854355676194E-4</v>
      </c>
      <c r="T249" s="88">
        <f t="shared" si="4"/>
        <v>1.9099696433532095E-3</v>
      </c>
      <c r="U249" s="88">
        <f>R249/'סכום נכסי הקרן'!$C$42</f>
        <v>6.8764399743422833E-5</v>
      </c>
    </row>
    <row r="250" spans="2:21" s="134" customFormat="1">
      <c r="B250" s="86" t="s">
        <v>856</v>
      </c>
      <c r="C250" s="80" t="s">
        <v>857</v>
      </c>
      <c r="D250" s="93" t="s">
        <v>131</v>
      </c>
      <c r="E250" s="93" t="s">
        <v>291</v>
      </c>
      <c r="F250" s="80" t="s">
        <v>855</v>
      </c>
      <c r="G250" s="93" t="s">
        <v>342</v>
      </c>
      <c r="H250" s="80" t="s">
        <v>638</v>
      </c>
      <c r="I250" s="80" t="s">
        <v>171</v>
      </c>
      <c r="J250" s="80"/>
      <c r="K250" s="87">
        <v>4.8900000000034183</v>
      </c>
      <c r="L250" s="93" t="s">
        <v>173</v>
      </c>
      <c r="M250" s="94">
        <v>3.2500000000000001E-2</v>
      </c>
      <c r="N250" s="94">
        <v>6.2300000000036701E-2</v>
      </c>
      <c r="O250" s="87">
        <v>448430.41619800002</v>
      </c>
      <c r="P250" s="89">
        <v>88.11</v>
      </c>
      <c r="Q250" s="80"/>
      <c r="R250" s="87">
        <v>395.11203978499992</v>
      </c>
      <c r="S250" s="88">
        <v>5.9771674919325711E-4</v>
      </c>
      <c r="T250" s="88">
        <f t="shared" si="4"/>
        <v>3.1293547433873738E-3</v>
      </c>
      <c r="U250" s="88">
        <f>R250/'סכום נכסי הקרן'!$C$42</f>
        <v>1.1266576998337722E-4</v>
      </c>
    </row>
    <row r="251" spans="2:21" s="134" customFormat="1">
      <c r="B251" s="86" t="s">
        <v>858</v>
      </c>
      <c r="C251" s="80" t="s">
        <v>859</v>
      </c>
      <c r="D251" s="93" t="s">
        <v>131</v>
      </c>
      <c r="E251" s="93" t="s">
        <v>291</v>
      </c>
      <c r="F251" s="80" t="s">
        <v>643</v>
      </c>
      <c r="G251" s="93" t="s">
        <v>558</v>
      </c>
      <c r="H251" s="80" t="s">
        <v>638</v>
      </c>
      <c r="I251" s="80" t="s">
        <v>171</v>
      </c>
      <c r="J251" s="80"/>
      <c r="K251" s="87">
        <v>1.45000000000381</v>
      </c>
      <c r="L251" s="93" t="s">
        <v>173</v>
      </c>
      <c r="M251" s="94">
        <v>3.3000000000000002E-2</v>
      </c>
      <c r="N251" s="94">
        <v>3.2500000000095251E-2</v>
      </c>
      <c r="O251" s="87">
        <v>104410.38415300001</v>
      </c>
      <c r="P251" s="89">
        <v>100.55</v>
      </c>
      <c r="Q251" s="80"/>
      <c r="R251" s="87">
        <v>104.98463770799999</v>
      </c>
      <c r="S251" s="88">
        <v>2.2909616668866052E-4</v>
      </c>
      <c r="T251" s="88">
        <f t="shared" si="4"/>
        <v>8.3149623629061385E-4</v>
      </c>
      <c r="U251" s="88">
        <f>R251/'סכום נכסי הקרן'!$C$42</f>
        <v>2.9936255676324153E-5</v>
      </c>
    </row>
    <row r="252" spans="2:21" s="134" customFormat="1">
      <c r="B252" s="86" t="s">
        <v>860</v>
      </c>
      <c r="C252" s="80" t="s">
        <v>861</v>
      </c>
      <c r="D252" s="93" t="s">
        <v>131</v>
      </c>
      <c r="E252" s="93" t="s">
        <v>291</v>
      </c>
      <c r="F252" s="80" t="s">
        <v>649</v>
      </c>
      <c r="G252" s="93" t="s">
        <v>459</v>
      </c>
      <c r="H252" s="80" t="s">
        <v>638</v>
      </c>
      <c r="I252" s="80" t="s">
        <v>343</v>
      </c>
      <c r="J252" s="80"/>
      <c r="K252" s="87">
        <v>1.9199999999997053</v>
      </c>
      <c r="L252" s="93" t="s">
        <v>173</v>
      </c>
      <c r="M252" s="94">
        <v>0.06</v>
      </c>
      <c r="N252" s="94">
        <v>2.1999999999970547E-2</v>
      </c>
      <c r="O252" s="87">
        <v>252926.59350000002</v>
      </c>
      <c r="P252" s="89">
        <v>107.39</v>
      </c>
      <c r="Q252" s="80"/>
      <c r="R252" s="87">
        <v>271.61786514900001</v>
      </c>
      <c r="S252" s="88">
        <v>6.1640767958827424E-4</v>
      </c>
      <c r="T252" s="88">
        <f t="shared" si="4"/>
        <v>2.1512598177349804E-3</v>
      </c>
      <c r="U252" s="88">
        <f>R252/'סכום נכסי הקרן'!$C$42</f>
        <v>7.745153990980709E-5</v>
      </c>
    </row>
    <row r="253" spans="2:21" s="134" customFormat="1">
      <c r="B253" s="86" t="s">
        <v>862</v>
      </c>
      <c r="C253" s="80" t="s">
        <v>863</v>
      </c>
      <c r="D253" s="93" t="s">
        <v>131</v>
      </c>
      <c r="E253" s="93" t="s">
        <v>291</v>
      </c>
      <c r="F253" s="80" t="s">
        <v>649</v>
      </c>
      <c r="G253" s="93" t="s">
        <v>459</v>
      </c>
      <c r="H253" s="80" t="s">
        <v>638</v>
      </c>
      <c r="I253" s="80" t="s">
        <v>343</v>
      </c>
      <c r="J253" s="80"/>
      <c r="K253" s="87">
        <v>3.4700000000135161</v>
      </c>
      <c r="L253" s="93" t="s">
        <v>173</v>
      </c>
      <c r="M253" s="94">
        <v>5.9000000000000004E-2</v>
      </c>
      <c r="N253" s="94">
        <v>3.2900000000946124E-2</v>
      </c>
      <c r="O253" s="87">
        <v>4061.4597259999996</v>
      </c>
      <c r="P253" s="89">
        <v>109.3</v>
      </c>
      <c r="Q253" s="80"/>
      <c r="R253" s="87">
        <v>4.4391755020000003</v>
      </c>
      <c r="S253" s="88">
        <v>4.566778313125668E-6</v>
      </c>
      <c r="T253" s="88">
        <f t="shared" si="4"/>
        <v>3.5159027098925968E-5</v>
      </c>
      <c r="U253" s="88">
        <f>R253/'סכום נכסי הקרן'!$C$42</f>
        <v>1.2658260839035121E-6</v>
      </c>
    </row>
    <row r="254" spans="2:21" s="134" customFormat="1">
      <c r="B254" s="86" t="s">
        <v>864</v>
      </c>
      <c r="C254" s="80" t="s">
        <v>865</v>
      </c>
      <c r="D254" s="93" t="s">
        <v>131</v>
      </c>
      <c r="E254" s="93" t="s">
        <v>291</v>
      </c>
      <c r="F254" s="80" t="s">
        <v>652</v>
      </c>
      <c r="G254" s="93" t="s">
        <v>342</v>
      </c>
      <c r="H254" s="80" t="s">
        <v>638</v>
      </c>
      <c r="I254" s="80" t="s">
        <v>343</v>
      </c>
      <c r="J254" s="80"/>
      <c r="K254" s="87">
        <v>3.9000004570827258</v>
      </c>
      <c r="L254" s="93" t="s">
        <v>173</v>
      </c>
      <c r="M254" s="94">
        <v>6.9000000000000006E-2</v>
      </c>
      <c r="N254" s="94">
        <v>0.11090001620104328</v>
      </c>
      <c r="O254" s="87">
        <v>2.2632019999999997</v>
      </c>
      <c r="P254" s="89">
        <v>87</v>
      </c>
      <c r="Q254" s="80"/>
      <c r="R254" s="87">
        <v>1.9690089999999999E-3</v>
      </c>
      <c r="S254" s="88">
        <v>3.4210027495574854E-9</v>
      </c>
      <c r="T254" s="88">
        <f t="shared" si="4"/>
        <v>1.5594887104111862E-8</v>
      </c>
      <c r="U254" s="88">
        <f>R254/'סכום נכסי הקרן'!$C$42</f>
        <v>5.6146078264259856E-10</v>
      </c>
    </row>
    <row r="255" spans="2:21" s="134" customFormat="1">
      <c r="B255" s="86" t="s">
        <v>866</v>
      </c>
      <c r="C255" s="80" t="s">
        <v>867</v>
      </c>
      <c r="D255" s="93" t="s">
        <v>131</v>
      </c>
      <c r="E255" s="93" t="s">
        <v>291</v>
      </c>
      <c r="F255" s="80" t="s">
        <v>868</v>
      </c>
      <c r="G255" s="93" t="s">
        <v>342</v>
      </c>
      <c r="H255" s="80" t="s">
        <v>638</v>
      </c>
      <c r="I255" s="80" t="s">
        <v>171</v>
      </c>
      <c r="J255" s="80"/>
      <c r="K255" s="87">
        <v>3.6500000000104156</v>
      </c>
      <c r="L255" s="93" t="s">
        <v>173</v>
      </c>
      <c r="M255" s="94">
        <v>4.5999999999999999E-2</v>
      </c>
      <c r="N255" s="94">
        <v>0.11510000000036184</v>
      </c>
      <c r="O255" s="87">
        <v>162329.70255300001</v>
      </c>
      <c r="P255" s="89">
        <v>79.849999999999994</v>
      </c>
      <c r="Q255" s="80"/>
      <c r="R255" s="87">
        <v>129.62026758099998</v>
      </c>
      <c r="S255" s="88">
        <v>6.4161937767984189E-4</v>
      </c>
      <c r="T255" s="88">
        <f t="shared" si="4"/>
        <v>1.0266146266118975E-3</v>
      </c>
      <c r="U255" s="88">
        <f>R255/'סכום נכסי הקרן'!$C$42</f>
        <v>3.6961078838324914E-5</v>
      </c>
    </row>
    <row r="256" spans="2:21" s="134" customFormat="1">
      <c r="B256" s="86" t="s">
        <v>869</v>
      </c>
      <c r="C256" s="80" t="s">
        <v>870</v>
      </c>
      <c r="D256" s="93" t="s">
        <v>131</v>
      </c>
      <c r="E256" s="93" t="s">
        <v>291</v>
      </c>
      <c r="F256" s="80" t="s">
        <v>871</v>
      </c>
      <c r="G256" s="93" t="s">
        <v>558</v>
      </c>
      <c r="H256" s="80" t="s">
        <v>872</v>
      </c>
      <c r="I256" s="80" t="s">
        <v>343</v>
      </c>
      <c r="J256" s="80"/>
      <c r="K256" s="87">
        <v>1.2199999999925599</v>
      </c>
      <c r="L256" s="93" t="s">
        <v>173</v>
      </c>
      <c r="M256" s="94">
        <v>4.7E-2</v>
      </c>
      <c r="N256" s="94">
        <v>3.3999999999674492E-2</v>
      </c>
      <c r="O256" s="87">
        <v>42166.385228000006</v>
      </c>
      <c r="P256" s="89">
        <v>102</v>
      </c>
      <c r="Q256" s="80"/>
      <c r="R256" s="87">
        <v>43.009711506000002</v>
      </c>
      <c r="S256" s="88">
        <v>6.3804936004987415E-4</v>
      </c>
      <c r="T256" s="88">
        <f t="shared" si="4"/>
        <v>3.406442506441012E-4</v>
      </c>
      <c r="U256" s="88">
        <f>R256/'סכום נכסי הקרן'!$C$42</f>
        <v>1.2264172628663017E-5</v>
      </c>
    </row>
    <row r="257" spans="2:21" s="134" customFormat="1">
      <c r="B257" s="83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7"/>
      <c r="P257" s="89"/>
      <c r="Q257" s="80"/>
      <c r="R257" s="80"/>
      <c r="S257" s="80"/>
      <c r="T257" s="88"/>
      <c r="U257" s="80"/>
    </row>
    <row r="258" spans="2:21" s="134" customFormat="1">
      <c r="B258" s="99" t="s">
        <v>49</v>
      </c>
      <c r="C258" s="82"/>
      <c r="D258" s="82"/>
      <c r="E258" s="82"/>
      <c r="F258" s="82"/>
      <c r="G258" s="82"/>
      <c r="H258" s="82"/>
      <c r="I258" s="82"/>
      <c r="J258" s="82"/>
      <c r="K258" s="90">
        <v>4.3532895762398205</v>
      </c>
      <c r="L258" s="82"/>
      <c r="M258" s="82"/>
      <c r="N258" s="104">
        <v>5.839132324538493E-2</v>
      </c>
      <c r="O258" s="90"/>
      <c r="P258" s="92"/>
      <c r="Q258" s="82"/>
      <c r="R258" s="90">
        <v>3351.5883096540001</v>
      </c>
      <c r="S258" s="82"/>
      <c r="T258" s="91">
        <f t="shared" ref="T258:T262" si="5">R258/$R$11</f>
        <v>2.654515104223254E-2</v>
      </c>
      <c r="U258" s="91">
        <f>R258/'סכום נכסי הקרן'!$C$42</f>
        <v>9.5570177456482882E-4</v>
      </c>
    </row>
    <row r="259" spans="2:21" s="134" customFormat="1">
      <c r="B259" s="86" t="s">
        <v>873</v>
      </c>
      <c r="C259" s="80" t="s">
        <v>874</v>
      </c>
      <c r="D259" s="93" t="s">
        <v>131</v>
      </c>
      <c r="E259" s="93" t="s">
        <v>291</v>
      </c>
      <c r="F259" s="80" t="s">
        <v>875</v>
      </c>
      <c r="G259" s="93" t="s">
        <v>852</v>
      </c>
      <c r="H259" s="80" t="s">
        <v>357</v>
      </c>
      <c r="I259" s="80" t="s">
        <v>343</v>
      </c>
      <c r="J259" s="80"/>
      <c r="K259" s="87">
        <v>3.5000000000013829</v>
      </c>
      <c r="L259" s="93" t="s">
        <v>173</v>
      </c>
      <c r="M259" s="94">
        <v>3.49E-2</v>
      </c>
      <c r="N259" s="94">
        <v>4.8600000000014104E-2</v>
      </c>
      <c r="O259" s="87">
        <v>1446854.6584020001</v>
      </c>
      <c r="P259" s="89">
        <v>99.95</v>
      </c>
      <c r="Q259" s="80"/>
      <c r="R259" s="87">
        <v>1446.1311969860001</v>
      </c>
      <c r="S259" s="88">
        <v>6.8025822617953755E-4</v>
      </c>
      <c r="T259" s="88">
        <f t="shared" si="5"/>
        <v>1.1453605724875218E-2</v>
      </c>
      <c r="U259" s="88">
        <f>R259/'סכום נכסי הקרן'!$C$42</f>
        <v>4.1236274372724428E-4</v>
      </c>
    </row>
    <row r="260" spans="2:21" s="134" customFormat="1">
      <c r="B260" s="86" t="s">
        <v>876</v>
      </c>
      <c r="C260" s="80" t="s">
        <v>877</v>
      </c>
      <c r="D260" s="93" t="s">
        <v>131</v>
      </c>
      <c r="E260" s="93" t="s">
        <v>291</v>
      </c>
      <c r="F260" s="80" t="s">
        <v>878</v>
      </c>
      <c r="G260" s="93" t="s">
        <v>852</v>
      </c>
      <c r="H260" s="80" t="s">
        <v>562</v>
      </c>
      <c r="I260" s="80" t="s">
        <v>171</v>
      </c>
      <c r="J260" s="80"/>
      <c r="K260" s="87">
        <v>5.1599999999917454</v>
      </c>
      <c r="L260" s="93" t="s">
        <v>173</v>
      </c>
      <c r="M260" s="94">
        <v>4.6900000000000004E-2</v>
      </c>
      <c r="N260" s="94">
        <v>6.7199999999834906E-2</v>
      </c>
      <c r="O260" s="87">
        <v>123754.40463299998</v>
      </c>
      <c r="P260" s="89">
        <v>97.89</v>
      </c>
      <c r="Q260" s="80"/>
      <c r="R260" s="87">
        <v>121.143192325</v>
      </c>
      <c r="S260" s="88">
        <v>5.5122719881407169E-5</v>
      </c>
      <c r="T260" s="88">
        <f t="shared" si="5"/>
        <v>9.5947474477774651E-4</v>
      </c>
      <c r="U260" s="88">
        <f>R260/'סכום נכסי הקרן'!$C$42</f>
        <v>3.4543850015219505E-5</v>
      </c>
    </row>
    <row r="261" spans="2:21" s="134" customFormat="1">
      <c r="B261" s="86" t="s">
        <v>879</v>
      </c>
      <c r="C261" s="80" t="s">
        <v>880</v>
      </c>
      <c r="D261" s="93" t="s">
        <v>131</v>
      </c>
      <c r="E261" s="93" t="s">
        <v>291</v>
      </c>
      <c r="F261" s="80" t="s">
        <v>878</v>
      </c>
      <c r="G261" s="93" t="s">
        <v>852</v>
      </c>
      <c r="H261" s="80" t="s">
        <v>562</v>
      </c>
      <c r="I261" s="80" t="s">
        <v>171</v>
      </c>
      <c r="J261" s="80"/>
      <c r="K261" s="87">
        <v>5.2600000000000895</v>
      </c>
      <c r="L261" s="93" t="s">
        <v>173</v>
      </c>
      <c r="M261" s="94">
        <v>4.6900000000000004E-2</v>
      </c>
      <c r="N261" s="94">
        <v>6.7199999999994126E-2</v>
      </c>
      <c r="O261" s="87">
        <v>1575880.0516220001</v>
      </c>
      <c r="P261" s="89">
        <v>99.46</v>
      </c>
      <c r="Q261" s="80"/>
      <c r="R261" s="87">
        <v>1567.3703029610001</v>
      </c>
      <c r="S261" s="88">
        <v>8.4093132278714202E-4</v>
      </c>
      <c r="T261" s="88">
        <f t="shared" si="5"/>
        <v>1.2413840122119506E-2</v>
      </c>
      <c r="U261" s="88">
        <f>R261/'סכום נכסי הקרן'!$C$42</f>
        <v>4.469339434158249E-4</v>
      </c>
    </row>
    <row r="262" spans="2:21" s="134" customFormat="1">
      <c r="B262" s="86" t="s">
        <v>881</v>
      </c>
      <c r="C262" s="80" t="s">
        <v>882</v>
      </c>
      <c r="D262" s="93" t="s">
        <v>131</v>
      </c>
      <c r="E262" s="93" t="s">
        <v>291</v>
      </c>
      <c r="F262" s="80" t="s">
        <v>649</v>
      </c>
      <c r="G262" s="93" t="s">
        <v>459</v>
      </c>
      <c r="H262" s="80" t="s">
        <v>638</v>
      </c>
      <c r="I262" s="80" t="s">
        <v>343</v>
      </c>
      <c r="J262" s="80"/>
      <c r="K262" s="87">
        <v>3.0399999999940994</v>
      </c>
      <c r="L262" s="93" t="s">
        <v>173</v>
      </c>
      <c r="M262" s="94">
        <v>6.7000000000000004E-2</v>
      </c>
      <c r="N262" s="94">
        <v>5.5099999999916098E-2</v>
      </c>
      <c r="O262" s="87">
        <v>216208.50805900001</v>
      </c>
      <c r="P262" s="89">
        <v>100.34</v>
      </c>
      <c r="Q262" s="80"/>
      <c r="R262" s="87">
        <v>216.94361738200001</v>
      </c>
      <c r="S262" s="88">
        <v>1.7953088653297318E-4</v>
      </c>
      <c r="T262" s="88">
        <f t="shared" si="5"/>
        <v>1.7182304504600693E-3</v>
      </c>
      <c r="U262" s="88">
        <f>R262/'סכום נכסי הקרן'!$C$42</f>
        <v>6.1861237406540129E-5</v>
      </c>
    </row>
    <row r="263" spans="2:21" s="134" customFormat="1">
      <c r="B263" s="142"/>
    </row>
    <row r="264" spans="2:21" s="134" customFormat="1">
      <c r="B264" s="142"/>
    </row>
    <row r="265" spans="2:21" s="134" customFormat="1">
      <c r="B265" s="142"/>
    </row>
    <row r="266" spans="2:21" s="134" customFormat="1">
      <c r="B266" s="143" t="s">
        <v>262</v>
      </c>
      <c r="C266" s="135"/>
      <c r="D266" s="135"/>
      <c r="E266" s="135"/>
      <c r="F266" s="135"/>
      <c r="G266" s="135"/>
      <c r="H266" s="135"/>
      <c r="I266" s="135"/>
      <c r="J266" s="135"/>
      <c r="K266" s="135"/>
    </row>
    <row r="267" spans="2:21" s="134" customFormat="1">
      <c r="B267" s="143" t="s">
        <v>123</v>
      </c>
      <c r="C267" s="135"/>
      <c r="D267" s="135"/>
      <c r="E267" s="135"/>
      <c r="F267" s="135"/>
      <c r="G267" s="135"/>
      <c r="H267" s="135"/>
      <c r="I267" s="135"/>
      <c r="J267" s="135"/>
      <c r="K267" s="135"/>
    </row>
    <row r="268" spans="2:21" s="134" customFormat="1">
      <c r="B268" s="143" t="s">
        <v>245</v>
      </c>
      <c r="C268" s="135"/>
      <c r="D268" s="135"/>
      <c r="E268" s="135"/>
      <c r="F268" s="135"/>
      <c r="G268" s="135"/>
      <c r="H268" s="135"/>
      <c r="I268" s="135"/>
      <c r="J268" s="135"/>
      <c r="K268" s="135"/>
    </row>
    <row r="269" spans="2:21" s="134" customFormat="1">
      <c r="B269" s="143" t="s">
        <v>253</v>
      </c>
      <c r="C269" s="135"/>
      <c r="D269" s="135"/>
      <c r="E269" s="135"/>
      <c r="F269" s="135"/>
      <c r="G269" s="135"/>
      <c r="H269" s="135"/>
      <c r="I269" s="135"/>
      <c r="J269" s="135"/>
      <c r="K269" s="135"/>
    </row>
    <row r="270" spans="2:21" s="134" customFormat="1">
      <c r="B270" s="176" t="s">
        <v>258</v>
      </c>
      <c r="C270" s="176"/>
      <c r="D270" s="176"/>
      <c r="E270" s="176"/>
      <c r="F270" s="176"/>
      <c r="G270" s="176"/>
      <c r="H270" s="176"/>
      <c r="I270" s="176"/>
      <c r="J270" s="176"/>
      <c r="K270" s="176"/>
    </row>
    <row r="271" spans="2:21" s="134" customFormat="1">
      <c r="B271" s="142"/>
    </row>
    <row r="272" spans="2:21" s="134" customFormat="1">
      <c r="B272" s="142"/>
    </row>
    <row r="273" spans="2:2" s="134" customFormat="1">
      <c r="B273" s="142"/>
    </row>
    <row r="274" spans="2:2" s="134" customFormat="1">
      <c r="B274" s="142"/>
    </row>
    <row r="275" spans="2:2" s="134" customFormat="1">
      <c r="B275" s="142"/>
    </row>
    <row r="276" spans="2:2" s="134" customFormat="1">
      <c r="B276" s="142"/>
    </row>
    <row r="277" spans="2:2" s="134" customFormat="1">
      <c r="B277" s="142"/>
    </row>
    <row r="278" spans="2:2" s="134" customFormat="1">
      <c r="B278" s="142"/>
    </row>
    <row r="279" spans="2:2" s="134" customFormat="1">
      <c r="B279" s="142"/>
    </row>
    <row r="280" spans="2:2" s="134" customFormat="1">
      <c r="B280" s="142"/>
    </row>
    <row r="281" spans="2:2" s="134" customFormat="1">
      <c r="B281" s="142"/>
    </row>
    <row r="282" spans="2:2" s="134" customFormat="1">
      <c r="B282" s="142"/>
    </row>
    <row r="283" spans="2:2" s="134" customFormat="1">
      <c r="B283" s="142"/>
    </row>
    <row r="284" spans="2:2" s="134" customFormat="1">
      <c r="B284" s="142"/>
    </row>
    <row r="285" spans="2:2" s="134" customFormat="1">
      <c r="B285" s="142"/>
    </row>
    <row r="286" spans="2:2" s="134" customFormat="1">
      <c r="B286" s="142"/>
    </row>
    <row r="287" spans="2:2" s="134" customFormat="1">
      <c r="B287" s="142"/>
    </row>
    <row r="288" spans="2:2" s="134" customFormat="1">
      <c r="B288" s="142"/>
    </row>
    <row r="289" spans="2:2" s="134" customFormat="1">
      <c r="B289" s="142"/>
    </row>
    <row r="290" spans="2:2" s="134" customFormat="1">
      <c r="B290" s="142"/>
    </row>
    <row r="291" spans="2:2" s="134" customFormat="1">
      <c r="B291" s="142"/>
    </row>
    <row r="292" spans="2:2" s="134" customFormat="1">
      <c r="B292" s="142"/>
    </row>
    <row r="293" spans="2:2" s="134" customFormat="1">
      <c r="B293" s="142"/>
    </row>
    <row r="294" spans="2:2" s="134" customFormat="1">
      <c r="B294" s="142"/>
    </row>
    <row r="295" spans="2:2" s="134" customFormat="1">
      <c r="B295" s="142"/>
    </row>
    <row r="296" spans="2:2" s="134" customFormat="1">
      <c r="B296" s="142"/>
    </row>
    <row r="297" spans="2:2" s="134" customFormat="1">
      <c r="B297" s="142"/>
    </row>
    <row r="298" spans="2:2" s="134" customFormat="1">
      <c r="B298" s="142"/>
    </row>
    <row r="299" spans="2:2" s="134" customFormat="1">
      <c r="B299" s="142"/>
    </row>
    <row r="300" spans="2:2" s="134" customFormat="1">
      <c r="B300" s="142"/>
    </row>
    <row r="301" spans="2:2" s="134" customFormat="1">
      <c r="B301" s="142"/>
    </row>
    <row r="302" spans="2:2" s="134" customFormat="1">
      <c r="B302" s="142"/>
    </row>
    <row r="303" spans="2:2" s="134" customFormat="1">
      <c r="B303" s="142"/>
    </row>
    <row r="304" spans="2:2" s="134" customFormat="1">
      <c r="B304" s="142"/>
    </row>
    <row r="305" spans="2:2" s="134" customFormat="1">
      <c r="B305" s="142"/>
    </row>
    <row r="306" spans="2:2" s="134" customFormat="1">
      <c r="B306" s="142"/>
    </row>
    <row r="307" spans="2:2" s="134" customFormat="1">
      <c r="B307" s="142"/>
    </row>
    <row r="308" spans="2:2" s="134" customFormat="1">
      <c r="B308" s="142"/>
    </row>
    <row r="309" spans="2:2" s="134" customFormat="1">
      <c r="B309" s="142"/>
    </row>
    <row r="310" spans="2:2" s="134" customFormat="1">
      <c r="B310" s="142"/>
    </row>
    <row r="311" spans="2:2" s="134" customFormat="1">
      <c r="B311" s="142"/>
    </row>
    <row r="312" spans="2:2" s="134" customFormat="1">
      <c r="B312" s="142"/>
    </row>
    <row r="313" spans="2:2" s="134" customFormat="1">
      <c r="B313" s="142"/>
    </row>
    <row r="314" spans="2:2" s="134" customFormat="1">
      <c r="B314" s="142"/>
    </row>
    <row r="315" spans="2:2" s="134" customFormat="1">
      <c r="B315" s="142"/>
    </row>
    <row r="316" spans="2:2" s="134" customFormat="1">
      <c r="B316" s="142"/>
    </row>
    <row r="317" spans="2:2" s="134" customFormat="1">
      <c r="B317" s="142"/>
    </row>
    <row r="318" spans="2:2" s="134" customFormat="1">
      <c r="B318" s="142"/>
    </row>
    <row r="319" spans="2:2" s="134" customFormat="1">
      <c r="B319" s="142"/>
    </row>
    <row r="320" spans="2:2" s="134" customFormat="1">
      <c r="B320" s="142"/>
    </row>
    <row r="321" spans="2:2" s="134" customFormat="1">
      <c r="B321" s="142"/>
    </row>
    <row r="322" spans="2:2" s="134" customFormat="1">
      <c r="B322" s="142"/>
    </row>
    <row r="323" spans="2:2" s="134" customFormat="1">
      <c r="B323" s="142"/>
    </row>
    <row r="324" spans="2:2" s="134" customFormat="1">
      <c r="B324" s="142"/>
    </row>
    <row r="325" spans="2:2" s="134" customFormat="1">
      <c r="B325" s="142"/>
    </row>
    <row r="326" spans="2:2" s="134" customFormat="1">
      <c r="B326" s="142"/>
    </row>
    <row r="327" spans="2:2" s="134" customFormat="1">
      <c r="B327" s="142"/>
    </row>
    <row r="328" spans="2:2" s="134" customFormat="1">
      <c r="B328" s="142"/>
    </row>
    <row r="329" spans="2:2" s="134" customFormat="1">
      <c r="B329" s="142"/>
    </row>
    <row r="330" spans="2:2" s="134" customFormat="1">
      <c r="B330" s="142"/>
    </row>
    <row r="331" spans="2:2" s="134" customFormat="1">
      <c r="B331" s="142"/>
    </row>
    <row r="332" spans="2:2" s="134" customFormat="1">
      <c r="B332" s="142"/>
    </row>
    <row r="333" spans="2:2" s="134" customFormat="1">
      <c r="B333" s="142"/>
    </row>
    <row r="334" spans="2:2" s="134" customFormat="1">
      <c r="B334" s="142"/>
    </row>
    <row r="335" spans="2:2" s="134" customFormat="1">
      <c r="B335" s="142"/>
    </row>
    <row r="336" spans="2:2" s="134" customFormat="1">
      <c r="B336" s="142"/>
    </row>
    <row r="337" spans="2:2" s="134" customFormat="1">
      <c r="B337" s="142"/>
    </row>
    <row r="338" spans="2:2" s="134" customFormat="1">
      <c r="B338" s="142"/>
    </row>
    <row r="339" spans="2:2" s="134" customFormat="1">
      <c r="B339" s="142"/>
    </row>
    <row r="340" spans="2:2" s="134" customFormat="1">
      <c r="B340" s="142"/>
    </row>
    <row r="341" spans="2:2" s="134" customFormat="1">
      <c r="B341" s="142"/>
    </row>
    <row r="342" spans="2:2" s="134" customFormat="1">
      <c r="B342" s="142"/>
    </row>
    <row r="343" spans="2:2" s="134" customFormat="1">
      <c r="B343" s="142"/>
    </row>
    <row r="344" spans="2:2" s="134" customFormat="1">
      <c r="B344" s="142"/>
    </row>
    <row r="345" spans="2:2" s="134" customFormat="1">
      <c r="B345" s="142"/>
    </row>
    <row r="346" spans="2:2" s="134" customFormat="1">
      <c r="B346" s="142"/>
    </row>
    <row r="347" spans="2:2" s="134" customFormat="1">
      <c r="B347" s="142"/>
    </row>
    <row r="348" spans="2:2" s="134" customFormat="1">
      <c r="B348" s="142"/>
    </row>
    <row r="349" spans="2:2" s="134" customFormat="1">
      <c r="B349" s="142"/>
    </row>
    <row r="350" spans="2:2" s="134" customFormat="1">
      <c r="B350" s="142"/>
    </row>
    <row r="351" spans="2:2" s="134" customFormat="1">
      <c r="B351" s="142"/>
    </row>
    <row r="352" spans="2:2" s="134" customFormat="1">
      <c r="B352" s="142"/>
    </row>
    <row r="353" spans="2:2" s="134" customFormat="1">
      <c r="B353" s="142"/>
    </row>
    <row r="354" spans="2:2" s="134" customFormat="1">
      <c r="B354" s="142"/>
    </row>
    <row r="355" spans="2:2" s="134" customFormat="1">
      <c r="B355" s="142"/>
    </row>
    <row r="356" spans="2:2" s="134" customFormat="1">
      <c r="B356" s="142"/>
    </row>
    <row r="357" spans="2:2" s="134" customFormat="1">
      <c r="B357" s="142"/>
    </row>
    <row r="358" spans="2:2" s="134" customFormat="1">
      <c r="B358" s="142"/>
    </row>
    <row r="359" spans="2:2" s="134" customFormat="1">
      <c r="B359" s="142"/>
    </row>
    <row r="360" spans="2:2" s="134" customFormat="1">
      <c r="B360" s="142"/>
    </row>
    <row r="361" spans="2:2" s="134" customFormat="1">
      <c r="B361" s="142"/>
    </row>
    <row r="362" spans="2:2" s="134" customFormat="1">
      <c r="B362" s="142"/>
    </row>
    <row r="363" spans="2:2" s="134" customFormat="1">
      <c r="B363" s="142"/>
    </row>
    <row r="364" spans="2:2" s="134" customFormat="1">
      <c r="B364" s="142"/>
    </row>
    <row r="365" spans="2:2" s="134" customFormat="1">
      <c r="B365" s="142"/>
    </row>
    <row r="366" spans="2:2" s="134" customFormat="1">
      <c r="B366" s="142"/>
    </row>
    <row r="367" spans="2:2" s="134" customFormat="1">
      <c r="B367" s="142"/>
    </row>
    <row r="368" spans="2:2" s="134" customFormat="1">
      <c r="B368" s="142"/>
    </row>
    <row r="369" spans="2:2" s="134" customFormat="1">
      <c r="B369" s="142"/>
    </row>
    <row r="370" spans="2:2" s="134" customFormat="1">
      <c r="B370" s="142"/>
    </row>
    <row r="371" spans="2:2" s="134" customFormat="1">
      <c r="B371" s="142"/>
    </row>
    <row r="372" spans="2:2" s="134" customFormat="1">
      <c r="B372" s="142"/>
    </row>
    <row r="373" spans="2:2" s="134" customFormat="1">
      <c r="B373" s="142"/>
    </row>
    <row r="374" spans="2:2" s="134" customFormat="1">
      <c r="B374" s="142"/>
    </row>
    <row r="375" spans="2:2" s="134" customFormat="1">
      <c r="B375" s="142"/>
    </row>
    <row r="376" spans="2:2" s="134" customFormat="1">
      <c r="B376" s="142"/>
    </row>
    <row r="377" spans="2:2" s="134" customFormat="1">
      <c r="B377" s="142"/>
    </row>
    <row r="378" spans="2:2" s="134" customFormat="1">
      <c r="B378" s="142"/>
    </row>
    <row r="379" spans="2:2" s="134" customFormat="1">
      <c r="B379" s="142"/>
    </row>
    <row r="380" spans="2:2" s="134" customFormat="1">
      <c r="B380" s="142"/>
    </row>
    <row r="381" spans="2:2" s="134" customFormat="1">
      <c r="B381" s="142"/>
    </row>
    <row r="382" spans="2:2" s="134" customFormat="1">
      <c r="B382" s="142"/>
    </row>
    <row r="383" spans="2:2" s="134" customFormat="1">
      <c r="B383" s="142"/>
    </row>
    <row r="384" spans="2:2" s="134" customFormat="1">
      <c r="B384" s="142"/>
    </row>
    <row r="385" spans="2:2" s="134" customFormat="1">
      <c r="B385" s="142"/>
    </row>
    <row r="386" spans="2:2" s="134" customFormat="1">
      <c r="B386" s="142"/>
    </row>
    <row r="387" spans="2:2" s="134" customFormat="1">
      <c r="B387" s="142"/>
    </row>
    <row r="388" spans="2:2" s="134" customFormat="1">
      <c r="B388" s="142"/>
    </row>
    <row r="389" spans="2:2" s="134" customFormat="1">
      <c r="B389" s="142"/>
    </row>
    <row r="390" spans="2:2" s="134" customFormat="1">
      <c r="B390" s="142"/>
    </row>
    <row r="391" spans="2:2" s="134" customFormat="1">
      <c r="B391" s="142"/>
    </row>
    <row r="392" spans="2:2" s="134" customFormat="1">
      <c r="B392" s="142"/>
    </row>
    <row r="393" spans="2:2" s="134" customFormat="1">
      <c r="B393" s="142"/>
    </row>
    <row r="394" spans="2:2" s="134" customFormat="1">
      <c r="B394" s="142"/>
    </row>
    <row r="395" spans="2:2" s="134" customFormat="1">
      <c r="B395" s="142"/>
    </row>
    <row r="396" spans="2:2" s="134" customFormat="1">
      <c r="B396" s="142"/>
    </row>
    <row r="397" spans="2:2" s="134" customFormat="1">
      <c r="B397" s="142"/>
    </row>
    <row r="398" spans="2:2" s="134" customFormat="1">
      <c r="B398" s="142"/>
    </row>
    <row r="399" spans="2:2" s="134" customFormat="1">
      <c r="B399" s="142"/>
    </row>
    <row r="400" spans="2:2" s="134" customFormat="1">
      <c r="B400" s="142"/>
    </row>
    <row r="401" spans="2:2" s="134" customFormat="1">
      <c r="B401" s="142"/>
    </row>
    <row r="402" spans="2:2" s="134" customFormat="1">
      <c r="B402" s="142"/>
    </row>
    <row r="403" spans="2:2" s="134" customFormat="1">
      <c r="B403" s="142"/>
    </row>
    <row r="404" spans="2:2" s="134" customFormat="1">
      <c r="B404" s="142"/>
    </row>
    <row r="405" spans="2:2" s="134" customFormat="1">
      <c r="B405" s="142"/>
    </row>
    <row r="406" spans="2:2" s="134" customFormat="1">
      <c r="B406" s="142"/>
    </row>
    <row r="407" spans="2:2" s="134" customFormat="1">
      <c r="B407" s="142"/>
    </row>
    <row r="408" spans="2:2" s="134" customFormat="1">
      <c r="B408" s="142"/>
    </row>
    <row r="409" spans="2:2" s="134" customFormat="1">
      <c r="B409" s="142"/>
    </row>
    <row r="410" spans="2:2" s="134" customFormat="1">
      <c r="B410" s="142"/>
    </row>
    <row r="411" spans="2:2" s="134" customFormat="1">
      <c r="B411" s="142"/>
    </row>
    <row r="412" spans="2:2" s="134" customFormat="1">
      <c r="B412" s="142"/>
    </row>
    <row r="413" spans="2:2" s="134" customFormat="1">
      <c r="B413" s="142"/>
    </row>
    <row r="414" spans="2:2" s="134" customFormat="1">
      <c r="B414" s="142"/>
    </row>
    <row r="415" spans="2:2" s="134" customFormat="1">
      <c r="B415" s="142"/>
    </row>
    <row r="416" spans="2:2" s="134" customFormat="1">
      <c r="B416" s="142"/>
    </row>
    <row r="417" spans="2:2" s="134" customFormat="1">
      <c r="B417" s="142"/>
    </row>
    <row r="418" spans="2:2" s="134" customFormat="1">
      <c r="B418" s="142"/>
    </row>
    <row r="419" spans="2:2" s="134" customFormat="1">
      <c r="B419" s="142"/>
    </row>
    <row r="420" spans="2:2" s="134" customFormat="1">
      <c r="B420" s="142"/>
    </row>
    <row r="421" spans="2:2" s="134" customFormat="1">
      <c r="B421" s="142"/>
    </row>
    <row r="422" spans="2:2" s="134" customFormat="1">
      <c r="B422" s="142"/>
    </row>
    <row r="423" spans="2:2" s="134" customFormat="1">
      <c r="B423" s="142"/>
    </row>
    <row r="424" spans="2:2" s="134" customFormat="1">
      <c r="B424" s="142"/>
    </row>
    <row r="425" spans="2:2" s="134" customFormat="1">
      <c r="B425" s="142"/>
    </row>
    <row r="426" spans="2:2" s="134" customFormat="1">
      <c r="B426" s="142"/>
    </row>
    <row r="427" spans="2:2" s="134" customFormat="1">
      <c r="B427" s="142"/>
    </row>
    <row r="428" spans="2:2" s="134" customFormat="1">
      <c r="B428" s="142"/>
    </row>
    <row r="429" spans="2:2" s="134" customFormat="1">
      <c r="B429" s="142"/>
    </row>
    <row r="430" spans="2:2" s="134" customFormat="1">
      <c r="B430" s="142"/>
    </row>
    <row r="431" spans="2:2" s="134" customFormat="1">
      <c r="B431" s="142"/>
    </row>
    <row r="432" spans="2:2" s="134" customFormat="1">
      <c r="B432" s="142"/>
    </row>
    <row r="433" spans="2:2" s="134" customFormat="1">
      <c r="B433" s="142"/>
    </row>
    <row r="434" spans="2:2" s="134" customFormat="1">
      <c r="B434" s="142"/>
    </row>
    <row r="435" spans="2:2" s="134" customFormat="1">
      <c r="B435" s="142"/>
    </row>
    <row r="436" spans="2:2" s="134" customFormat="1">
      <c r="B436" s="142"/>
    </row>
    <row r="437" spans="2:2" s="134" customFormat="1">
      <c r="B437" s="142"/>
    </row>
    <row r="438" spans="2:2" s="134" customFormat="1">
      <c r="B438" s="142"/>
    </row>
    <row r="439" spans="2:2" s="134" customFormat="1">
      <c r="B439" s="142"/>
    </row>
    <row r="440" spans="2:2" s="134" customFormat="1">
      <c r="B440" s="142"/>
    </row>
    <row r="441" spans="2:2" s="134" customFormat="1">
      <c r="B441" s="142"/>
    </row>
    <row r="442" spans="2:2" s="134" customFormat="1">
      <c r="B442" s="142"/>
    </row>
    <row r="443" spans="2:2" s="134" customFormat="1">
      <c r="B443" s="142"/>
    </row>
    <row r="444" spans="2:2" s="134" customFormat="1">
      <c r="B444" s="142"/>
    </row>
    <row r="445" spans="2:2" s="134" customFormat="1">
      <c r="B445" s="142"/>
    </row>
    <row r="446" spans="2:2" s="134" customFormat="1">
      <c r="B446" s="142"/>
    </row>
    <row r="447" spans="2:2" s="134" customFormat="1">
      <c r="B447" s="142"/>
    </row>
    <row r="448" spans="2:2" s="134" customFormat="1">
      <c r="B448" s="142"/>
    </row>
    <row r="449" spans="2:2" s="134" customFormat="1">
      <c r="B449" s="142"/>
    </row>
    <row r="450" spans="2:2" s="134" customFormat="1">
      <c r="B450" s="142"/>
    </row>
    <row r="451" spans="2:2" s="134" customFormat="1">
      <c r="B451" s="142"/>
    </row>
    <row r="452" spans="2:2" s="134" customFormat="1">
      <c r="B452" s="142"/>
    </row>
    <row r="453" spans="2:2" s="134" customFormat="1">
      <c r="B453" s="142"/>
    </row>
    <row r="454" spans="2:2" s="134" customFormat="1">
      <c r="B454" s="142"/>
    </row>
    <row r="455" spans="2:2" s="134" customFormat="1">
      <c r="B455" s="142"/>
    </row>
    <row r="456" spans="2:2" s="134" customFormat="1">
      <c r="B456" s="142"/>
    </row>
    <row r="457" spans="2:2" s="134" customFormat="1">
      <c r="B457" s="142"/>
    </row>
    <row r="458" spans="2:2" s="134" customFormat="1">
      <c r="B458" s="142"/>
    </row>
    <row r="459" spans="2:2" s="134" customFormat="1">
      <c r="B459" s="142"/>
    </row>
    <row r="460" spans="2:2" s="134" customFormat="1">
      <c r="B460" s="142"/>
    </row>
    <row r="461" spans="2:2" s="134" customFormat="1">
      <c r="B461" s="142"/>
    </row>
    <row r="462" spans="2:2" s="134" customFormat="1">
      <c r="B462" s="142"/>
    </row>
    <row r="463" spans="2:2" s="134" customFormat="1">
      <c r="B463" s="142"/>
    </row>
    <row r="464" spans="2:2" s="134" customFormat="1">
      <c r="B464" s="142"/>
    </row>
    <row r="465" spans="2:2" s="134" customFormat="1">
      <c r="B465" s="142"/>
    </row>
    <row r="466" spans="2:2" s="134" customFormat="1">
      <c r="B466" s="142"/>
    </row>
    <row r="467" spans="2:2" s="134" customFormat="1">
      <c r="B467" s="142"/>
    </row>
    <row r="468" spans="2:2" s="134" customFormat="1">
      <c r="B468" s="142"/>
    </row>
    <row r="469" spans="2:2" s="134" customFormat="1">
      <c r="B469" s="142"/>
    </row>
    <row r="470" spans="2:2" s="134" customFormat="1">
      <c r="B470" s="142"/>
    </row>
    <row r="471" spans="2:2" s="134" customFormat="1">
      <c r="B471" s="142"/>
    </row>
    <row r="472" spans="2:2" s="134" customFormat="1">
      <c r="B472" s="142"/>
    </row>
    <row r="473" spans="2:2" s="134" customFormat="1">
      <c r="B473" s="142"/>
    </row>
    <row r="474" spans="2:2" s="134" customFormat="1">
      <c r="B474" s="142"/>
    </row>
    <row r="475" spans="2:2" s="134" customFormat="1">
      <c r="B475" s="142"/>
    </row>
    <row r="476" spans="2:2" s="134" customFormat="1">
      <c r="B476" s="142"/>
    </row>
    <row r="477" spans="2:2" s="134" customFormat="1">
      <c r="B477" s="142"/>
    </row>
    <row r="478" spans="2:2" s="134" customFormat="1">
      <c r="B478" s="142"/>
    </row>
    <row r="479" spans="2:2" s="134" customFormat="1">
      <c r="B479" s="142"/>
    </row>
    <row r="480" spans="2:2" s="134" customFormat="1">
      <c r="B480" s="142"/>
    </row>
    <row r="481" spans="2:2" s="134" customFormat="1">
      <c r="B481" s="142"/>
    </row>
    <row r="482" spans="2:2" s="134" customFormat="1">
      <c r="B482" s="142"/>
    </row>
    <row r="483" spans="2:2" s="134" customFormat="1">
      <c r="B483" s="142"/>
    </row>
    <row r="484" spans="2:2" s="134" customFormat="1">
      <c r="B484" s="142"/>
    </row>
    <row r="485" spans="2:2" s="134" customFormat="1">
      <c r="B485" s="142"/>
    </row>
    <row r="486" spans="2:2" s="134" customFormat="1">
      <c r="B486" s="142"/>
    </row>
    <row r="487" spans="2:2" s="134" customFormat="1">
      <c r="B487" s="142"/>
    </row>
    <row r="488" spans="2:2" s="134" customFormat="1">
      <c r="B488" s="142"/>
    </row>
    <row r="489" spans="2:2" s="134" customFormat="1">
      <c r="B489" s="142"/>
    </row>
    <row r="490" spans="2:2" s="134" customFormat="1">
      <c r="B490" s="142"/>
    </row>
    <row r="491" spans="2:2" s="134" customFormat="1">
      <c r="B491" s="142"/>
    </row>
    <row r="492" spans="2:2" s="134" customFormat="1">
      <c r="B492" s="142"/>
    </row>
    <row r="493" spans="2:2" s="134" customFormat="1">
      <c r="B493" s="142"/>
    </row>
    <row r="494" spans="2:2" s="134" customFormat="1">
      <c r="B494" s="142"/>
    </row>
    <row r="495" spans="2:2" s="134" customFormat="1">
      <c r="B495" s="142"/>
    </row>
    <row r="496" spans="2:2" s="134" customFormat="1">
      <c r="B496" s="142"/>
    </row>
    <row r="497" spans="2:2" s="134" customFormat="1">
      <c r="B497" s="142"/>
    </row>
    <row r="498" spans="2:2" s="134" customFormat="1">
      <c r="B498" s="142"/>
    </row>
    <row r="499" spans="2:2" s="134" customFormat="1">
      <c r="B499" s="142"/>
    </row>
    <row r="500" spans="2:2" s="134" customFormat="1">
      <c r="B500" s="142"/>
    </row>
    <row r="501" spans="2:2" s="134" customFormat="1">
      <c r="B501" s="142"/>
    </row>
    <row r="502" spans="2:2" s="134" customFormat="1">
      <c r="B502" s="142"/>
    </row>
    <row r="503" spans="2:2" s="134" customFormat="1">
      <c r="B503" s="142"/>
    </row>
    <row r="504" spans="2:2" s="134" customFormat="1">
      <c r="B504" s="142"/>
    </row>
    <row r="505" spans="2:2" s="134" customFormat="1">
      <c r="B505" s="142"/>
    </row>
    <row r="506" spans="2:2" s="134" customFormat="1">
      <c r="B506" s="142"/>
    </row>
    <row r="507" spans="2:2" s="134" customFormat="1">
      <c r="B507" s="142"/>
    </row>
    <row r="508" spans="2:2" s="134" customFormat="1">
      <c r="B508" s="142"/>
    </row>
    <row r="509" spans="2:2" s="134" customFormat="1">
      <c r="B509" s="142"/>
    </row>
    <row r="510" spans="2:2" s="134" customFormat="1">
      <c r="B510" s="142"/>
    </row>
    <row r="511" spans="2:2" s="134" customFormat="1">
      <c r="B511" s="142"/>
    </row>
    <row r="512" spans="2:2" s="134" customFormat="1">
      <c r="B512" s="142"/>
    </row>
    <row r="513" spans="2:2" s="134" customFormat="1">
      <c r="B513" s="142"/>
    </row>
    <row r="514" spans="2:2" s="134" customFormat="1">
      <c r="B514" s="142"/>
    </row>
    <row r="515" spans="2:2" s="134" customFormat="1">
      <c r="B515" s="142"/>
    </row>
    <row r="516" spans="2:2" s="134" customFormat="1">
      <c r="B516" s="142"/>
    </row>
    <row r="517" spans="2:2" s="134" customFormat="1">
      <c r="B517" s="142"/>
    </row>
    <row r="518" spans="2:2" s="134" customFormat="1">
      <c r="B518" s="142"/>
    </row>
    <row r="519" spans="2:2" s="134" customFormat="1">
      <c r="B519" s="142"/>
    </row>
    <row r="520" spans="2:2" s="134" customFormat="1">
      <c r="B520" s="142"/>
    </row>
    <row r="521" spans="2:2" s="134" customFormat="1">
      <c r="B521" s="142"/>
    </row>
    <row r="522" spans="2:2" s="134" customFormat="1">
      <c r="B522" s="142"/>
    </row>
    <row r="523" spans="2:2" s="134" customFormat="1">
      <c r="B523" s="142"/>
    </row>
    <row r="524" spans="2:2" s="134" customFormat="1">
      <c r="B524" s="142"/>
    </row>
    <row r="525" spans="2:2" s="134" customFormat="1">
      <c r="B525" s="142"/>
    </row>
    <row r="526" spans="2:2" s="134" customFormat="1">
      <c r="B526" s="142"/>
    </row>
    <row r="527" spans="2:2" s="134" customFormat="1">
      <c r="B527" s="142"/>
    </row>
    <row r="528" spans="2:2" s="134" customFormat="1">
      <c r="B528" s="142"/>
    </row>
    <row r="529" spans="2:2" s="134" customFormat="1">
      <c r="B529" s="142"/>
    </row>
    <row r="530" spans="2:2" s="134" customFormat="1">
      <c r="B530" s="142"/>
    </row>
    <row r="531" spans="2:2" s="134" customFormat="1">
      <c r="B531" s="142"/>
    </row>
    <row r="532" spans="2:2" s="134" customFormat="1">
      <c r="B532" s="142"/>
    </row>
    <row r="533" spans="2:2" s="134" customFormat="1">
      <c r="B533" s="142"/>
    </row>
    <row r="534" spans="2:2" s="134" customFormat="1">
      <c r="B534" s="142"/>
    </row>
    <row r="535" spans="2:2" s="134" customFormat="1">
      <c r="B535" s="142"/>
    </row>
    <row r="536" spans="2:2" s="134" customFormat="1">
      <c r="B536" s="142"/>
    </row>
    <row r="537" spans="2:2" s="134" customFormat="1">
      <c r="B537" s="142"/>
    </row>
    <row r="538" spans="2:2" s="134" customFormat="1">
      <c r="B538" s="142"/>
    </row>
    <row r="539" spans="2:2" s="134" customFormat="1">
      <c r="B539" s="142"/>
    </row>
    <row r="540" spans="2:2" s="134" customFormat="1">
      <c r="B540" s="142"/>
    </row>
    <row r="541" spans="2:2" s="134" customFormat="1">
      <c r="B541" s="142"/>
    </row>
    <row r="542" spans="2:2" s="134" customFormat="1">
      <c r="B542" s="142"/>
    </row>
    <row r="543" spans="2:2" s="134" customFormat="1">
      <c r="B543" s="142"/>
    </row>
    <row r="544" spans="2:2" s="134" customFormat="1">
      <c r="B544" s="142"/>
    </row>
    <row r="545" spans="2:2" s="134" customFormat="1">
      <c r="B545" s="142"/>
    </row>
    <row r="546" spans="2:2" s="134" customFormat="1">
      <c r="B546" s="142"/>
    </row>
    <row r="547" spans="2:2" s="134" customFormat="1">
      <c r="B547" s="142"/>
    </row>
    <row r="548" spans="2:2" s="134" customFormat="1">
      <c r="B548" s="142"/>
    </row>
    <row r="549" spans="2:2" s="134" customFormat="1">
      <c r="B549" s="142"/>
    </row>
    <row r="550" spans="2:2" s="134" customFormat="1">
      <c r="B550" s="142"/>
    </row>
    <row r="551" spans="2:2" s="134" customFormat="1">
      <c r="B551" s="142"/>
    </row>
    <row r="552" spans="2:2" s="134" customFormat="1">
      <c r="B552" s="142"/>
    </row>
    <row r="553" spans="2:2" s="134" customFormat="1">
      <c r="B553" s="142"/>
    </row>
    <row r="554" spans="2:2" s="134" customFormat="1">
      <c r="B554" s="142"/>
    </row>
    <row r="555" spans="2:2" s="134" customFormat="1">
      <c r="B555" s="142"/>
    </row>
    <row r="556" spans="2:2" s="134" customFormat="1">
      <c r="B556" s="142"/>
    </row>
    <row r="557" spans="2:2" s="134" customFormat="1">
      <c r="B557" s="142"/>
    </row>
    <row r="558" spans="2:2" s="134" customFormat="1">
      <c r="B558" s="142"/>
    </row>
    <row r="559" spans="2:2" s="134" customFormat="1">
      <c r="B559" s="142"/>
    </row>
    <row r="560" spans="2:2" s="134" customFormat="1">
      <c r="B560" s="142"/>
    </row>
    <row r="561" spans="2:2" s="134" customFormat="1">
      <c r="B561" s="142"/>
    </row>
    <row r="562" spans="2:2" s="134" customFormat="1">
      <c r="B562" s="142"/>
    </row>
    <row r="563" spans="2:2" s="134" customFormat="1">
      <c r="B563" s="142"/>
    </row>
    <row r="564" spans="2:2" s="134" customFormat="1">
      <c r="B564" s="142"/>
    </row>
    <row r="565" spans="2:2" s="134" customFormat="1">
      <c r="B565" s="142"/>
    </row>
    <row r="566" spans="2:2" s="134" customFormat="1">
      <c r="B566" s="142"/>
    </row>
    <row r="567" spans="2:2" s="134" customFormat="1">
      <c r="B567" s="142"/>
    </row>
    <row r="568" spans="2:2" s="134" customFormat="1">
      <c r="B568" s="142"/>
    </row>
    <row r="569" spans="2:2" s="134" customFormat="1">
      <c r="B569" s="142"/>
    </row>
    <row r="570" spans="2:2" s="134" customFormat="1">
      <c r="B570" s="142"/>
    </row>
    <row r="571" spans="2:2" s="134" customFormat="1">
      <c r="B571" s="142"/>
    </row>
    <row r="572" spans="2:2" s="134" customFormat="1">
      <c r="B572" s="142"/>
    </row>
    <row r="573" spans="2:2" s="134" customFormat="1">
      <c r="B573" s="142"/>
    </row>
    <row r="574" spans="2:2" s="134" customFormat="1">
      <c r="B574" s="142"/>
    </row>
    <row r="575" spans="2:2" s="134" customFormat="1">
      <c r="B575" s="142"/>
    </row>
    <row r="576" spans="2:2" s="134" customFormat="1">
      <c r="B576" s="142"/>
    </row>
    <row r="577" spans="2:6" s="134" customFormat="1">
      <c r="B577" s="142"/>
    </row>
    <row r="578" spans="2:6" s="134" customFormat="1">
      <c r="B578" s="142"/>
    </row>
    <row r="579" spans="2:6" s="134" customFormat="1">
      <c r="B579" s="142"/>
    </row>
    <row r="580" spans="2:6">
      <c r="C580" s="1"/>
      <c r="D580" s="1"/>
      <c r="E580" s="1"/>
      <c r="F580" s="1"/>
    </row>
    <row r="581" spans="2:6">
      <c r="C581" s="1"/>
      <c r="D581" s="1"/>
      <c r="E581" s="1"/>
      <c r="F581" s="1"/>
    </row>
    <row r="582" spans="2:6">
      <c r="C582" s="1"/>
      <c r="D582" s="1"/>
      <c r="E582" s="1"/>
      <c r="F582" s="1"/>
    </row>
    <row r="583" spans="2:6">
      <c r="C583" s="1"/>
      <c r="D583" s="1"/>
      <c r="E583" s="1"/>
      <c r="F583" s="1"/>
    </row>
    <row r="584" spans="2:6">
      <c r="C584" s="1"/>
      <c r="D584" s="1"/>
      <c r="E584" s="1"/>
      <c r="F584" s="1"/>
    </row>
    <row r="585" spans="2:6">
      <c r="C585" s="1"/>
      <c r="D585" s="1"/>
      <c r="E585" s="1"/>
      <c r="F585" s="1"/>
    </row>
    <row r="586" spans="2:6">
      <c r="C586" s="1"/>
      <c r="D586" s="1"/>
      <c r="E586" s="1"/>
      <c r="F586" s="1"/>
    </row>
    <row r="587" spans="2:6">
      <c r="C587" s="1"/>
      <c r="D587" s="1"/>
      <c r="E587" s="1"/>
      <c r="F587" s="1"/>
    </row>
    <row r="588" spans="2:6">
      <c r="C588" s="1"/>
      <c r="D588" s="1"/>
      <c r="E588" s="1"/>
      <c r="F588" s="1"/>
    </row>
    <row r="589" spans="2:6">
      <c r="C589" s="1"/>
      <c r="D589" s="1"/>
      <c r="E589" s="1"/>
      <c r="F589" s="1"/>
    </row>
    <row r="590" spans="2:6">
      <c r="C590" s="1"/>
      <c r="D590" s="1"/>
      <c r="E590" s="1"/>
      <c r="F590" s="1"/>
    </row>
    <row r="591" spans="2:6">
      <c r="C591" s="1"/>
      <c r="D591" s="1"/>
      <c r="E591" s="1"/>
      <c r="F591" s="1"/>
    </row>
    <row r="592" spans="2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70:K270"/>
  </mergeCells>
  <phoneticPr fontId="5" type="noConversion"/>
  <conditionalFormatting sqref="B12:B262">
    <cfRule type="cellIs" dxfId="155" priority="2" operator="equal">
      <formula>"NR3"</formula>
    </cfRule>
  </conditionalFormatting>
  <conditionalFormatting sqref="B12:B262">
    <cfRule type="containsText" dxfId="15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$AQ$7:$AQ$24</formula1>
    </dataValidation>
    <dataValidation allowBlank="1" showInputMessage="1" showErrorMessage="1" sqref="H2 B34 Q9 B36 B268 B270"/>
    <dataValidation type="list" allowBlank="1" showInputMessage="1" showErrorMessage="1" sqref="I12:I35 I271:I828 I37:I269">
      <formula1>$AS$7:$AS$10</formula1>
    </dataValidation>
    <dataValidation type="list" allowBlank="1" showInputMessage="1" showErrorMessage="1" sqref="E12:E35 E271:E822 E37:E269">
      <formula1>$AO$7:$AO$24</formula1>
    </dataValidation>
    <dataValidation type="list" allowBlank="1" showInputMessage="1" showErrorMessage="1" sqref="L12:L828">
      <formula1>$AT$7:$AT$20</formula1>
    </dataValidation>
    <dataValidation type="list" allowBlank="1" showInputMessage="1" showErrorMessage="1" sqref="G12:G35 G271:G555 G37:G269">
      <formula1>$AQ$7:$AQ$29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topLeftCell="A156" workbookViewId="0">
      <selection activeCell="A221" sqref="A12:XFD221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188</v>
      </c>
      <c r="C1" s="78" t="s" vm="1">
        <v>263</v>
      </c>
    </row>
    <row r="2" spans="2:62">
      <c r="B2" s="57" t="s">
        <v>187</v>
      </c>
      <c r="C2" s="78" t="s">
        <v>264</v>
      </c>
    </row>
    <row r="3" spans="2:62">
      <c r="B3" s="57" t="s">
        <v>189</v>
      </c>
      <c r="C3" s="78" t="s">
        <v>265</v>
      </c>
    </row>
    <row r="4" spans="2:62">
      <c r="B4" s="57" t="s">
        <v>190</v>
      </c>
      <c r="C4" s="78">
        <v>2207</v>
      </c>
    </row>
    <row r="6" spans="2:62" ht="26.25" customHeight="1">
      <c r="B6" s="173" t="s">
        <v>218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  <c r="BJ6" s="3"/>
    </row>
    <row r="7" spans="2:62" ht="26.25" customHeight="1">
      <c r="B7" s="173" t="s">
        <v>100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  <c r="BF7" s="3"/>
      <c r="BJ7" s="3"/>
    </row>
    <row r="8" spans="2:62" s="3" customFormat="1" ht="78.75">
      <c r="B8" s="23" t="s">
        <v>126</v>
      </c>
      <c r="C8" s="31" t="s">
        <v>47</v>
      </c>
      <c r="D8" s="31" t="s">
        <v>130</v>
      </c>
      <c r="E8" s="31" t="s">
        <v>234</v>
      </c>
      <c r="F8" s="31" t="s">
        <v>128</v>
      </c>
      <c r="G8" s="31" t="s">
        <v>69</v>
      </c>
      <c r="H8" s="31" t="s">
        <v>112</v>
      </c>
      <c r="I8" s="14" t="s">
        <v>247</v>
      </c>
      <c r="J8" s="14" t="s">
        <v>246</v>
      </c>
      <c r="K8" s="31" t="s">
        <v>261</v>
      </c>
      <c r="L8" s="14" t="s">
        <v>66</v>
      </c>
      <c r="M8" s="14" t="s">
        <v>63</v>
      </c>
      <c r="N8" s="14" t="s">
        <v>191</v>
      </c>
      <c r="O8" s="15" t="s">
        <v>193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254</v>
      </c>
      <c r="J9" s="17"/>
      <c r="K9" s="17" t="s">
        <v>250</v>
      </c>
      <c r="L9" s="17" t="s">
        <v>250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97" t="s">
        <v>29</v>
      </c>
      <c r="C11" s="98"/>
      <c r="D11" s="98"/>
      <c r="E11" s="98"/>
      <c r="F11" s="98"/>
      <c r="G11" s="98"/>
      <c r="H11" s="98"/>
      <c r="I11" s="100"/>
      <c r="J11" s="102"/>
      <c r="K11" s="100">
        <v>128.48114807499996</v>
      </c>
      <c r="L11" s="100">
        <v>29801.235971203987</v>
      </c>
      <c r="M11" s="98"/>
      <c r="N11" s="103">
        <f>L11/$L$11</f>
        <v>1</v>
      </c>
      <c r="O11" s="103">
        <f>L11/'סכום נכסי הקרן'!$C$42</f>
        <v>8.4977901432187215E-3</v>
      </c>
      <c r="BF11" s="1"/>
      <c r="BG11" s="3"/>
      <c r="BH11" s="1"/>
      <c r="BJ11" s="1"/>
    </row>
    <row r="12" spans="2:62" s="134" customFormat="1" ht="20.25">
      <c r="B12" s="81" t="s">
        <v>241</v>
      </c>
      <c r="C12" s="82"/>
      <c r="D12" s="82"/>
      <c r="E12" s="82"/>
      <c r="F12" s="82"/>
      <c r="G12" s="82"/>
      <c r="H12" s="82"/>
      <c r="I12" s="90"/>
      <c r="J12" s="92"/>
      <c r="K12" s="90">
        <v>124.91944056799998</v>
      </c>
      <c r="L12" s="90">
        <f>L13+L42+L83</f>
        <v>22210.404632056998</v>
      </c>
      <c r="M12" s="82"/>
      <c r="N12" s="91">
        <f t="shared" ref="N12:N40" si="0">L12/$L$11</f>
        <v>0.74528468059238295</v>
      </c>
      <c r="O12" s="91">
        <f>L12/'סכום נכסי הקרן'!$C$42</f>
        <v>6.3332728126298653E-3</v>
      </c>
      <c r="BG12" s="139"/>
    </row>
    <row r="13" spans="2:62" s="134" customFormat="1">
      <c r="B13" s="99" t="s">
        <v>883</v>
      </c>
      <c r="C13" s="82"/>
      <c r="D13" s="82"/>
      <c r="E13" s="82"/>
      <c r="F13" s="82"/>
      <c r="G13" s="82"/>
      <c r="H13" s="82"/>
      <c r="I13" s="90"/>
      <c r="J13" s="92"/>
      <c r="K13" s="90">
        <v>124.91944056799998</v>
      </c>
      <c r="L13" s="90">
        <f>SUM(L14:L40)</f>
        <v>16041.027051992998</v>
      </c>
      <c r="M13" s="82"/>
      <c r="N13" s="91">
        <f t="shared" si="0"/>
        <v>0.53826717346532027</v>
      </c>
      <c r="O13" s="91">
        <f>L13/'סכום נכסי הקרן'!$C$42</f>
        <v>4.5740814810918008E-3</v>
      </c>
    </row>
    <row r="14" spans="2:62" s="134" customFormat="1">
      <c r="B14" s="86" t="s">
        <v>884</v>
      </c>
      <c r="C14" s="80" t="s">
        <v>885</v>
      </c>
      <c r="D14" s="93" t="s">
        <v>131</v>
      </c>
      <c r="E14" s="93" t="s">
        <v>291</v>
      </c>
      <c r="F14" s="80" t="s">
        <v>886</v>
      </c>
      <c r="G14" s="93" t="s">
        <v>199</v>
      </c>
      <c r="H14" s="93" t="s">
        <v>173</v>
      </c>
      <c r="I14" s="87">
        <v>2416.249566</v>
      </c>
      <c r="J14" s="89">
        <v>19750</v>
      </c>
      <c r="K14" s="80"/>
      <c r="L14" s="87">
        <v>477.20928984099999</v>
      </c>
      <c r="M14" s="88">
        <v>4.7683627457249018E-5</v>
      </c>
      <c r="N14" s="88">
        <f t="shared" si="0"/>
        <v>1.6013070407620428E-2</v>
      </c>
      <c r="O14" s="88">
        <f>L14/'סכום נכסי הקרן'!$C$42</f>
        <v>1.3607571187254427E-4</v>
      </c>
    </row>
    <row r="15" spans="2:62" s="134" customFormat="1">
      <c r="B15" s="86" t="s">
        <v>887</v>
      </c>
      <c r="C15" s="80" t="s">
        <v>888</v>
      </c>
      <c r="D15" s="93" t="s">
        <v>131</v>
      </c>
      <c r="E15" s="93" t="s">
        <v>291</v>
      </c>
      <c r="F15" s="80">
        <v>29389</v>
      </c>
      <c r="G15" s="93" t="s">
        <v>889</v>
      </c>
      <c r="H15" s="93" t="s">
        <v>173</v>
      </c>
      <c r="I15" s="87">
        <v>668.41227400000002</v>
      </c>
      <c r="J15" s="89">
        <v>49950</v>
      </c>
      <c r="K15" s="87">
        <v>1.8288027470000001</v>
      </c>
      <c r="L15" s="87">
        <v>335.70073382800001</v>
      </c>
      <c r="M15" s="88">
        <v>6.269176833742289E-6</v>
      </c>
      <c r="N15" s="88">
        <f t="shared" si="0"/>
        <v>1.1264658088422147E-2</v>
      </c>
      <c r="O15" s="88">
        <f>L15/'סכום נכסי הקרן'!$C$42</f>
        <v>9.5724700470522765E-5</v>
      </c>
    </row>
    <row r="16" spans="2:62" s="134" customFormat="1" ht="20.25">
      <c r="B16" s="86" t="s">
        <v>890</v>
      </c>
      <c r="C16" s="80" t="s">
        <v>891</v>
      </c>
      <c r="D16" s="93" t="s">
        <v>131</v>
      </c>
      <c r="E16" s="93" t="s">
        <v>291</v>
      </c>
      <c r="F16" s="80" t="s">
        <v>356</v>
      </c>
      <c r="G16" s="93" t="s">
        <v>342</v>
      </c>
      <c r="H16" s="93" t="s">
        <v>173</v>
      </c>
      <c r="I16" s="87">
        <v>3597.0601020000004</v>
      </c>
      <c r="J16" s="89">
        <v>4593</v>
      </c>
      <c r="K16" s="80"/>
      <c r="L16" s="87">
        <v>165.21297048099999</v>
      </c>
      <c r="M16" s="88">
        <v>2.7356276441772224E-5</v>
      </c>
      <c r="N16" s="88">
        <f t="shared" si="0"/>
        <v>5.5438294787719597E-3</v>
      </c>
      <c r="O16" s="88">
        <f>L16/'סכום נכסי הקרן'!$C$42</f>
        <v>4.7110299500393745E-5</v>
      </c>
      <c r="BF16" s="139"/>
    </row>
    <row r="17" spans="2:15" s="134" customFormat="1">
      <c r="B17" s="86" t="s">
        <v>892</v>
      </c>
      <c r="C17" s="80" t="s">
        <v>893</v>
      </c>
      <c r="D17" s="93" t="s">
        <v>131</v>
      </c>
      <c r="E17" s="93" t="s">
        <v>291</v>
      </c>
      <c r="F17" s="80" t="s">
        <v>684</v>
      </c>
      <c r="G17" s="93" t="s">
        <v>685</v>
      </c>
      <c r="H17" s="93" t="s">
        <v>173</v>
      </c>
      <c r="I17" s="87">
        <v>1472.8475080000001</v>
      </c>
      <c r="J17" s="89">
        <v>42880</v>
      </c>
      <c r="K17" s="80"/>
      <c r="L17" s="87">
        <v>631.55701150100003</v>
      </c>
      <c r="M17" s="88">
        <v>3.4450009077686896E-5</v>
      </c>
      <c r="N17" s="88">
        <f t="shared" si="0"/>
        <v>2.1192309342849203E-2</v>
      </c>
      <c r="O17" s="88">
        <f>L17/'סכום נכסי הקרן'!$C$42</f>
        <v>1.8008779744570598E-4</v>
      </c>
    </row>
    <row r="18" spans="2:15" s="134" customFormat="1">
      <c r="B18" s="86" t="s">
        <v>894</v>
      </c>
      <c r="C18" s="80" t="s">
        <v>895</v>
      </c>
      <c r="D18" s="93" t="s">
        <v>131</v>
      </c>
      <c r="E18" s="93" t="s">
        <v>291</v>
      </c>
      <c r="F18" s="80" t="s">
        <v>364</v>
      </c>
      <c r="G18" s="93" t="s">
        <v>342</v>
      </c>
      <c r="H18" s="93" t="s">
        <v>173</v>
      </c>
      <c r="I18" s="87">
        <v>9092.0324149999997</v>
      </c>
      <c r="J18" s="89">
        <v>1814</v>
      </c>
      <c r="K18" s="80"/>
      <c r="L18" s="87">
        <v>164.92946800299998</v>
      </c>
      <c r="M18" s="88">
        <v>2.6167887823695789E-5</v>
      </c>
      <c r="N18" s="88">
        <f t="shared" si="0"/>
        <v>5.5343163673602742E-3</v>
      </c>
      <c r="O18" s="88">
        <f>L18/'סכום נכסי הקרן'!$C$42</f>
        <v>4.7029459076008178E-5</v>
      </c>
    </row>
    <row r="19" spans="2:15" s="134" customFormat="1">
      <c r="B19" s="86" t="s">
        <v>896</v>
      </c>
      <c r="C19" s="80" t="s">
        <v>897</v>
      </c>
      <c r="D19" s="93" t="s">
        <v>131</v>
      </c>
      <c r="E19" s="93" t="s">
        <v>291</v>
      </c>
      <c r="F19" s="80" t="s">
        <v>373</v>
      </c>
      <c r="G19" s="93" t="s">
        <v>374</v>
      </c>
      <c r="H19" s="93" t="s">
        <v>173</v>
      </c>
      <c r="I19" s="87">
        <v>158988.43424999999</v>
      </c>
      <c r="J19" s="89">
        <v>365</v>
      </c>
      <c r="K19" s="80"/>
      <c r="L19" s="87">
        <v>580.307785008</v>
      </c>
      <c r="M19" s="88">
        <v>5.7490238044990566E-5</v>
      </c>
      <c r="N19" s="88">
        <f t="shared" si="0"/>
        <v>1.9472607967291472E-2</v>
      </c>
      <c r="O19" s="88">
        <f>L19/'סכום נכסי הקרן'!$C$42</f>
        <v>1.6547413604721183E-4</v>
      </c>
    </row>
    <row r="20" spans="2:15" s="134" customFormat="1">
      <c r="B20" s="86" t="s">
        <v>898</v>
      </c>
      <c r="C20" s="80" t="s">
        <v>899</v>
      </c>
      <c r="D20" s="93" t="s">
        <v>131</v>
      </c>
      <c r="E20" s="93" t="s">
        <v>291</v>
      </c>
      <c r="F20" s="80" t="s">
        <v>327</v>
      </c>
      <c r="G20" s="93" t="s">
        <v>293</v>
      </c>
      <c r="H20" s="93" t="s">
        <v>173</v>
      </c>
      <c r="I20" s="87">
        <v>4575.7468079999999</v>
      </c>
      <c r="J20" s="89">
        <v>7860</v>
      </c>
      <c r="K20" s="80"/>
      <c r="L20" s="87">
        <v>359.65369914400003</v>
      </c>
      <c r="M20" s="88">
        <v>4.5606946912410282E-5</v>
      </c>
      <c r="N20" s="88">
        <f t="shared" si="0"/>
        <v>1.2068415534561127E-2</v>
      </c>
      <c r="O20" s="88">
        <f>L20/'סכום נכסי הקרן'!$C$42</f>
        <v>1.0255486257386124E-4</v>
      </c>
    </row>
    <row r="21" spans="2:15" s="134" customFormat="1">
      <c r="B21" s="86" t="s">
        <v>900</v>
      </c>
      <c r="C21" s="80" t="s">
        <v>901</v>
      </c>
      <c r="D21" s="93" t="s">
        <v>131</v>
      </c>
      <c r="E21" s="93" t="s">
        <v>291</v>
      </c>
      <c r="F21" s="80" t="s">
        <v>649</v>
      </c>
      <c r="G21" s="93" t="s">
        <v>459</v>
      </c>
      <c r="H21" s="93" t="s">
        <v>173</v>
      </c>
      <c r="I21" s="87">
        <v>79467.278105999998</v>
      </c>
      <c r="J21" s="89">
        <v>178.3</v>
      </c>
      <c r="K21" s="80"/>
      <c r="L21" s="87">
        <v>141.69015686500001</v>
      </c>
      <c r="M21" s="88">
        <v>2.4803787016101275E-5</v>
      </c>
      <c r="N21" s="88">
        <f t="shared" si="0"/>
        <v>4.7545060547794331E-3</v>
      </c>
      <c r="O21" s="88">
        <f>L21/'סכום נכסי הקרן'!$C$42</f>
        <v>4.0402794688178405E-5</v>
      </c>
    </row>
    <row r="22" spans="2:15" s="134" customFormat="1">
      <c r="B22" s="86" t="s">
        <v>902</v>
      </c>
      <c r="C22" s="80" t="s">
        <v>903</v>
      </c>
      <c r="D22" s="93" t="s">
        <v>131</v>
      </c>
      <c r="E22" s="93" t="s">
        <v>291</v>
      </c>
      <c r="F22" s="80" t="s">
        <v>393</v>
      </c>
      <c r="G22" s="93" t="s">
        <v>293</v>
      </c>
      <c r="H22" s="93" t="s">
        <v>173</v>
      </c>
      <c r="I22" s="87">
        <v>56834.254571000005</v>
      </c>
      <c r="J22" s="89">
        <v>1156</v>
      </c>
      <c r="K22" s="80"/>
      <c r="L22" s="87">
        <v>657.003982845</v>
      </c>
      <c r="M22" s="88">
        <v>4.8825966384324086E-5</v>
      </c>
      <c r="N22" s="88">
        <f t="shared" si="0"/>
        <v>2.2046199140191455E-2</v>
      </c>
      <c r="O22" s="88">
        <f>L22/'סכום נכסי הקרן'!$C$42</f>
        <v>1.8734397374895601E-4</v>
      </c>
    </row>
    <row r="23" spans="2:15" s="134" customFormat="1">
      <c r="B23" s="86" t="s">
        <v>904</v>
      </c>
      <c r="C23" s="80" t="s">
        <v>905</v>
      </c>
      <c r="D23" s="93" t="s">
        <v>131</v>
      </c>
      <c r="E23" s="93" t="s">
        <v>291</v>
      </c>
      <c r="F23" s="80" t="s">
        <v>906</v>
      </c>
      <c r="G23" s="93" t="s">
        <v>852</v>
      </c>
      <c r="H23" s="93" t="s">
        <v>173</v>
      </c>
      <c r="I23" s="87">
        <v>84399.592717000007</v>
      </c>
      <c r="J23" s="89">
        <v>982</v>
      </c>
      <c r="K23" s="87">
        <v>9.3472548979999992</v>
      </c>
      <c r="L23" s="87">
        <v>838.15125543500005</v>
      </c>
      <c r="M23" s="88">
        <v>7.1901973424014681E-5</v>
      </c>
      <c r="N23" s="88">
        <f t="shared" si="0"/>
        <v>2.8124714567036069E-2</v>
      </c>
      <c r="O23" s="88">
        <f>L23/'סכום נכסי הקרן'!$C$42</f>
        <v>2.3899792222859911E-4</v>
      </c>
    </row>
    <row r="24" spans="2:15" s="134" customFormat="1">
      <c r="B24" s="86" t="s">
        <v>907</v>
      </c>
      <c r="C24" s="80" t="s">
        <v>908</v>
      </c>
      <c r="D24" s="93" t="s">
        <v>131</v>
      </c>
      <c r="E24" s="93" t="s">
        <v>291</v>
      </c>
      <c r="F24" s="80" t="s">
        <v>552</v>
      </c>
      <c r="G24" s="93" t="s">
        <v>406</v>
      </c>
      <c r="H24" s="93" t="s">
        <v>173</v>
      </c>
      <c r="I24" s="87">
        <v>11885.090722999999</v>
      </c>
      <c r="J24" s="89">
        <v>1901</v>
      </c>
      <c r="K24" s="80"/>
      <c r="L24" s="87">
        <v>225.93557464199995</v>
      </c>
      <c r="M24" s="88">
        <v>4.6408859757389448E-5</v>
      </c>
      <c r="N24" s="88">
        <f t="shared" si="0"/>
        <v>7.581416249323166E-3</v>
      </c>
      <c r="O24" s="88">
        <f>L24/'סכום נכסי הקרן'!$C$42</f>
        <v>6.4425284275136655E-5</v>
      </c>
    </row>
    <row r="25" spans="2:15" s="134" customFormat="1">
      <c r="B25" s="86" t="s">
        <v>909</v>
      </c>
      <c r="C25" s="80" t="s">
        <v>910</v>
      </c>
      <c r="D25" s="93" t="s">
        <v>131</v>
      </c>
      <c r="E25" s="93" t="s">
        <v>291</v>
      </c>
      <c r="F25" s="80" t="s">
        <v>405</v>
      </c>
      <c r="G25" s="93" t="s">
        <v>406</v>
      </c>
      <c r="H25" s="93" t="s">
        <v>173</v>
      </c>
      <c r="I25" s="87">
        <v>9687.9358319999992</v>
      </c>
      <c r="J25" s="89">
        <v>2459</v>
      </c>
      <c r="K25" s="80"/>
      <c r="L25" s="87">
        <v>238.22634211100001</v>
      </c>
      <c r="M25" s="88">
        <v>4.5190742051686244E-5</v>
      </c>
      <c r="N25" s="88">
        <f t="shared" si="0"/>
        <v>7.9938410051579988E-3</v>
      </c>
      <c r="O25" s="88">
        <f>L25/'סכום נכסי הקרן'!$C$42</f>
        <v>6.7929983300089281E-5</v>
      </c>
    </row>
    <row r="26" spans="2:15" s="134" customFormat="1">
      <c r="B26" s="86" t="s">
        <v>911</v>
      </c>
      <c r="C26" s="80" t="s">
        <v>912</v>
      </c>
      <c r="D26" s="93" t="s">
        <v>131</v>
      </c>
      <c r="E26" s="93" t="s">
        <v>291</v>
      </c>
      <c r="F26" s="80" t="s">
        <v>913</v>
      </c>
      <c r="G26" s="93" t="s">
        <v>547</v>
      </c>
      <c r="H26" s="93" t="s">
        <v>173</v>
      </c>
      <c r="I26" s="87">
        <v>175.12594899999999</v>
      </c>
      <c r="J26" s="89">
        <v>99250</v>
      </c>
      <c r="K26" s="80"/>
      <c r="L26" s="87">
        <v>173.812504295</v>
      </c>
      <c r="M26" s="88">
        <v>2.2748158691853843E-5</v>
      </c>
      <c r="N26" s="88">
        <f t="shared" si="0"/>
        <v>5.832392470666305E-3</v>
      </c>
      <c r="O26" s="88">
        <f>L26/'סכום נכסי הקרן'!$C$42</f>
        <v>4.9562447248611218E-5</v>
      </c>
    </row>
    <row r="27" spans="2:15" s="134" customFormat="1">
      <c r="B27" s="86" t="s">
        <v>914</v>
      </c>
      <c r="C27" s="80" t="s">
        <v>915</v>
      </c>
      <c r="D27" s="93" t="s">
        <v>131</v>
      </c>
      <c r="E27" s="93" t="s">
        <v>291</v>
      </c>
      <c r="F27" s="80" t="s">
        <v>916</v>
      </c>
      <c r="G27" s="93" t="s">
        <v>917</v>
      </c>
      <c r="H27" s="93" t="s">
        <v>173</v>
      </c>
      <c r="I27" s="87">
        <v>1651.929423</v>
      </c>
      <c r="J27" s="89">
        <v>5600</v>
      </c>
      <c r="K27" s="80"/>
      <c r="L27" s="87">
        <v>92.508047590000004</v>
      </c>
      <c r="M27" s="88">
        <v>1.573574732613988E-5</v>
      </c>
      <c r="N27" s="88">
        <f t="shared" si="0"/>
        <v>3.1041681519312714E-3</v>
      </c>
      <c r="O27" s="88">
        <f>L27/'סכום נכסי הקרן'!$C$42</f>
        <v>2.6378569524375032E-5</v>
      </c>
    </row>
    <row r="28" spans="2:15" s="134" customFormat="1">
      <c r="B28" s="86" t="s">
        <v>918</v>
      </c>
      <c r="C28" s="80" t="s">
        <v>919</v>
      </c>
      <c r="D28" s="93" t="s">
        <v>131</v>
      </c>
      <c r="E28" s="93" t="s">
        <v>291</v>
      </c>
      <c r="F28" s="80" t="s">
        <v>920</v>
      </c>
      <c r="G28" s="93" t="s">
        <v>459</v>
      </c>
      <c r="H28" s="93" t="s">
        <v>173</v>
      </c>
      <c r="I28" s="87">
        <v>4542.6929190000001</v>
      </c>
      <c r="J28" s="89">
        <v>5865</v>
      </c>
      <c r="K28" s="80"/>
      <c r="L28" s="87">
        <v>266.428939711</v>
      </c>
      <c r="M28" s="88">
        <v>4.1700395604789262E-6</v>
      </c>
      <c r="N28" s="88">
        <f t="shared" si="0"/>
        <v>8.9401976471191347E-3</v>
      </c>
      <c r="O28" s="88">
        <f>L28/'סכום נכסי הקרן'!$C$42</f>
        <v>7.5971923444116186E-5</v>
      </c>
    </row>
    <row r="29" spans="2:15" s="134" customFormat="1">
      <c r="B29" s="86" t="s">
        <v>921</v>
      </c>
      <c r="C29" s="80" t="s">
        <v>922</v>
      </c>
      <c r="D29" s="93" t="s">
        <v>131</v>
      </c>
      <c r="E29" s="93" t="s">
        <v>291</v>
      </c>
      <c r="F29" s="80" t="s">
        <v>875</v>
      </c>
      <c r="G29" s="93" t="s">
        <v>852</v>
      </c>
      <c r="H29" s="93" t="s">
        <v>173</v>
      </c>
      <c r="I29" s="87">
        <v>2704505.3834640002</v>
      </c>
      <c r="J29" s="89">
        <v>37.200000000000003</v>
      </c>
      <c r="K29" s="87">
        <v>113.74338292299998</v>
      </c>
      <c r="L29" s="87">
        <v>1119.8193855659999</v>
      </c>
      <c r="M29" s="88">
        <v>2.0880527106467478E-4</v>
      </c>
      <c r="N29" s="88">
        <f t="shared" si="0"/>
        <v>3.75762732340379E-2</v>
      </c>
      <c r="O29" s="88">
        <f>L29/'סכום נכסי הקרן'!$C$42</f>
        <v>3.1931528430710079E-4</v>
      </c>
    </row>
    <row r="30" spans="2:15" s="134" customFormat="1">
      <c r="B30" s="86" t="s">
        <v>923</v>
      </c>
      <c r="C30" s="80" t="s">
        <v>924</v>
      </c>
      <c r="D30" s="93" t="s">
        <v>131</v>
      </c>
      <c r="E30" s="93" t="s">
        <v>291</v>
      </c>
      <c r="F30" s="80" t="s">
        <v>722</v>
      </c>
      <c r="G30" s="93" t="s">
        <v>459</v>
      </c>
      <c r="H30" s="93" t="s">
        <v>173</v>
      </c>
      <c r="I30" s="87">
        <v>56025.589168999999</v>
      </c>
      <c r="J30" s="89">
        <v>2120</v>
      </c>
      <c r="K30" s="80"/>
      <c r="L30" s="87">
        <v>1187.7424903780002</v>
      </c>
      <c r="M30" s="88">
        <v>4.3759696146706645E-5</v>
      </c>
      <c r="N30" s="88">
        <f t="shared" si="0"/>
        <v>3.9855477521995364E-2</v>
      </c>
      <c r="O30" s="88">
        <f>L30/'סכום נכסי הקרן'!$C$42</f>
        <v>3.3868348403968756E-4</v>
      </c>
    </row>
    <row r="31" spans="2:15" s="134" customFormat="1">
      <c r="B31" s="86" t="s">
        <v>925</v>
      </c>
      <c r="C31" s="80" t="s">
        <v>926</v>
      </c>
      <c r="D31" s="93" t="s">
        <v>131</v>
      </c>
      <c r="E31" s="93" t="s">
        <v>291</v>
      </c>
      <c r="F31" s="80" t="s">
        <v>292</v>
      </c>
      <c r="G31" s="93" t="s">
        <v>293</v>
      </c>
      <c r="H31" s="93" t="s">
        <v>173</v>
      </c>
      <c r="I31" s="87">
        <v>87221.326116000011</v>
      </c>
      <c r="J31" s="89">
        <v>2260</v>
      </c>
      <c r="K31" s="80"/>
      <c r="L31" s="87">
        <v>1971.2019702129999</v>
      </c>
      <c r="M31" s="88">
        <v>5.8396365354608358E-5</v>
      </c>
      <c r="N31" s="88">
        <f t="shared" si="0"/>
        <v>6.6144973722489606E-2</v>
      </c>
      <c r="O31" s="88">
        <f>L31/'סכום נכסי הקרן'!$C$42</f>
        <v>5.6208610572243357E-4</v>
      </c>
    </row>
    <row r="32" spans="2:15" s="134" customFormat="1">
      <c r="B32" s="86" t="s">
        <v>927</v>
      </c>
      <c r="C32" s="80" t="s">
        <v>928</v>
      </c>
      <c r="D32" s="93" t="s">
        <v>131</v>
      </c>
      <c r="E32" s="93" t="s">
        <v>291</v>
      </c>
      <c r="F32" s="80" t="s">
        <v>299</v>
      </c>
      <c r="G32" s="93" t="s">
        <v>293</v>
      </c>
      <c r="H32" s="93" t="s">
        <v>173</v>
      </c>
      <c r="I32" s="87">
        <v>14439.765866</v>
      </c>
      <c r="J32" s="89">
        <v>6314</v>
      </c>
      <c r="K32" s="80"/>
      <c r="L32" s="87">
        <v>911.72681678800006</v>
      </c>
      <c r="M32" s="88">
        <v>6.1882001041460105E-5</v>
      </c>
      <c r="N32" s="88">
        <f t="shared" si="0"/>
        <v>3.0593590737947027E-2</v>
      </c>
      <c r="O32" s="88">
        <f>L32/'סכום נכסי הקרן'!$C$42</f>
        <v>2.5997791381859381E-4</v>
      </c>
    </row>
    <row r="33" spans="2:15" s="134" customFormat="1">
      <c r="B33" s="86" t="s">
        <v>929</v>
      </c>
      <c r="C33" s="80" t="s">
        <v>930</v>
      </c>
      <c r="D33" s="93" t="s">
        <v>131</v>
      </c>
      <c r="E33" s="93" t="s">
        <v>291</v>
      </c>
      <c r="F33" s="80" t="s">
        <v>429</v>
      </c>
      <c r="G33" s="93" t="s">
        <v>342</v>
      </c>
      <c r="H33" s="93" t="s">
        <v>173</v>
      </c>
      <c r="I33" s="87">
        <v>2921.5242969999999</v>
      </c>
      <c r="J33" s="89">
        <v>15580</v>
      </c>
      <c r="K33" s="80"/>
      <c r="L33" s="87">
        <v>455.17348544900005</v>
      </c>
      <c r="M33" s="88">
        <v>6.5233588608191163E-5</v>
      </c>
      <c r="N33" s="88">
        <f t="shared" si="0"/>
        <v>1.5273644552488364E-2</v>
      </c>
      <c r="O33" s="88">
        <f>L33/'סכום נכסי הקרן'!$C$42</f>
        <v>1.2979222612916194E-4</v>
      </c>
    </row>
    <row r="34" spans="2:15" s="134" customFormat="1">
      <c r="B34" s="86" t="s">
        <v>931</v>
      </c>
      <c r="C34" s="80" t="s">
        <v>932</v>
      </c>
      <c r="D34" s="93" t="s">
        <v>131</v>
      </c>
      <c r="E34" s="93" t="s">
        <v>291</v>
      </c>
      <c r="F34" s="80" t="s">
        <v>933</v>
      </c>
      <c r="G34" s="93" t="s">
        <v>201</v>
      </c>
      <c r="H34" s="93" t="s">
        <v>173</v>
      </c>
      <c r="I34" s="87">
        <v>505.71389799999997</v>
      </c>
      <c r="J34" s="89">
        <v>40220</v>
      </c>
      <c r="K34" s="80"/>
      <c r="L34" s="87">
        <v>203.39812994799999</v>
      </c>
      <c r="M34" s="88">
        <v>8.1769548860837739E-6</v>
      </c>
      <c r="N34" s="88">
        <f t="shared" si="0"/>
        <v>6.8251575251622888E-3</v>
      </c>
      <c r="O34" s="88">
        <f>L34/'סכום נכסי הקרן'!$C$42</f>
        <v>5.7998756343239188E-5</v>
      </c>
    </row>
    <row r="35" spans="2:15" s="134" customFormat="1">
      <c r="B35" s="86" t="s">
        <v>936</v>
      </c>
      <c r="C35" s="80" t="s">
        <v>937</v>
      </c>
      <c r="D35" s="93" t="s">
        <v>131</v>
      </c>
      <c r="E35" s="93" t="s">
        <v>291</v>
      </c>
      <c r="F35" s="80" t="s">
        <v>316</v>
      </c>
      <c r="G35" s="93" t="s">
        <v>293</v>
      </c>
      <c r="H35" s="93" t="s">
        <v>173</v>
      </c>
      <c r="I35" s="87">
        <v>80840.323048000006</v>
      </c>
      <c r="J35" s="89">
        <v>2365</v>
      </c>
      <c r="K35" s="80"/>
      <c r="L35" s="87">
        <v>1911.873640091</v>
      </c>
      <c r="M35" s="88">
        <v>6.0613415668436659E-5</v>
      </c>
      <c r="N35" s="88">
        <f t="shared" si="0"/>
        <v>6.415417273090232E-2</v>
      </c>
      <c r="O35" s="88">
        <f>L35/'סכום נכסי הקרן'!$C$42</f>
        <v>5.4516869667901304E-4</v>
      </c>
    </row>
    <row r="36" spans="2:15" s="134" customFormat="1">
      <c r="B36" s="86" t="s">
        <v>938</v>
      </c>
      <c r="C36" s="80" t="s">
        <v>939</v>
      </c>
      <c r="D36" s="93" t="s">
        <v>131</v>
      </c>
      <c r="E36" s="93" t="s">
        <v>291</v>
      </c>
      <c r="F36" s="80" t="s">
        <v>546</v>
      </c>
      <c r="G36" s="93" t="s">
        <v>547</v>
      </c>
      <c r="H36" s="93" t="s">
        <v>173</v>
      </c>
      <c r="I36" s="87">
        <v>1101.711452</v>
      </c>
      <c r="J36" s="89">
        <v>56410</v>
      </c>
      <c r="K36" s="80"/>
      <c r="L36" s="87">
        <v>621.47543032599992</v>
      </c>
      <c r="M36" s="88">
        <v>1.0835980273744094E-4</v>
      </c>
      <c r="N36" s="88">
        <f t="shared" si="0"/>
        <v>2.0854015280658576E-2</v>
      </c>
      <c r="O36" s="88">
        <f>L36/'סכום נכסי הקרן'!$C$42</f>
        <v>1.7721304549851304E-4</v>
      </c>
    </row>
    <row r="37" spans="2:15" s="134" customFormat="1">
      <c r="B37" s="86" t="s">
        <v>942</v>
      </c>
      <c r="C37" s="80" t="s">
        <v>943</v>
      </c>
      <c r="D37" s="93" t="s">
        <v>131</v>
      </c>
      <c r="E37" s="93" t="s">
        <v>291</v>
      </c>
      <c r="F37" s="80" t="s">
        <v>944</v>
      </c>
      <c r="G37" s="93" t="s">
        <v>459</v>
      </c>
      <c r="H37" s="93" t="s">
        <v>173</v>
      </c>
      <c r="I37" s="87">
        <v>1291.9576</v>
      </c>
      <c r="J37" s="89">
        <v>14580</v>
      </c>
      <c r="K37" s="80"/>
      <c r="L37" s="87">
        <v>188.367418085</v>
      </c>
      <c r="M37" s="88">
        <v>9.2515775245053829E-6</v>
      </c>
      <c r="N37" s="88">
        <f t="shared" si="0"/>
        <v>6.3207921398633808E-3</v>
      </c>
      <c r="O37" s="88">
        <f>L37/'סכום נכסי הקרן'!$C$42</f>
        <v>5.3712765143465409E-5</v>
      </c>
    </row>
    <row r="38" spans="2:15" s="134" customFormat="1">
      <c r="B38" s="86" t="s">
        <v>945</v>
      </c>
      <c r="C38" s="80" t="s">
        <v>946</v>
      </c>
      <c r="D38" s="93" t="s">
        <v>131</v>
      </c>
      <c r="E38" s="93" t="s">
        <v>291</v>
      </c>
      <c r="F38" s="80" t="s">
        <v>341</v>
      </c>
      <c r="G38" s="93" t="s">
        <v>342</v>
      </c>
      <c r="H38" s="93" t="s">
        <v>173</v>
      </c>
      <c r="I38" s="87">
        <v>6314.2050419999996</v>
      </c>
      <c r="J38" s="89">
        <v>17850</v>
      </c>
      <c r="K38" s="80"/>
      <c r="L38" s="87">
        <v>1127.0856000010001</v>
      </c>
      <c r="M38" s="88">
        <v>5.2066144466407789E-5</v>
      </c>
      <c r="N38" s="88">
        <f t="shared" si="0"/>
        <v>3.7820095820524625E-2</v>
      </c>
      <c r="O38" s="88">
        <f>L38/'סכום נכסי הקרן'!$C$42</f>
        <v>3.2138723747924175E-4</v>
      </c>
    </row>
    <row r="39" spans="2:15" s="134" customFormat="1">
      <c r="B39" s="86" t="s">
        <v>947</v>
      </c>
      <c r="C39" s="80" t="s">
        <v>948</v>
      </c>
      <c r="D39" s="93" t="s">
        <v>131</v>
      </c>
      <c r="E39" s="93" t="s">
        <v>291</v>
      </c>
      <c r="F39" s="80" t="s">
        <v>455</v>
      </c>
      <c r="G39" s="93" t="s">
        <v>162</v>
      </c>
      <c r="H39" s="93" t="s">
        <v>173</v>
      </c>
      <c r="I39" s="87">
        <v>13477.897106</v>
      </c>
      <c r="J39" s="89">
        <v>2455</v>
      </c>
      <c r="K39" s="80"/>
      <c r="L39" s="87">
        <v>330.88237395199997</v>
      </c>
      <c r="M39" s="88">
        <v>5.6592626528272916E-5</v>
      </c>
      <c r="N39" s="88">
        <f t="shared" si="0"/>
        <v>1.1102974865596896E-2</v>
      </c>
      <c r="O39" s="88">
        <f>L39/'סכום נכסי הקרן'!$C$42</f>
        <v>9.4350750373274519E-5</v>
      </c>
    </row>
    <row r="40" spans="2:15" s="134" customFormat="1">
      <c r="B40" s="86" t="s">
        <v>949</v>
      </c>
      <c r="C40" s="80" t="s">
        <v>950</v>
      </c>
      <c r="D40" s="93" t="s">
        <v>131</v>
      </c>
      <c r="E40" s="93" t="s">
        <v>291</v>
      </c>
      <c r="F40" s="80" t="s">
        <v>736</v>
      </c>
      <c r="G40" s="93" t="s">
        <v>737</v>
      </c>
      <c r="H40" s="93" t="s">
        <v>173</v>
      </c>
      <c r="I40" s="87">
        <v>7825.0153200000004</v>
      </c>
      <c r="J40" s="89">
        <v>8485</v>
      </c>
      <c r="K40" s="80"/>
      <c r="L40" s="87">
        <v>663.95254989599994</v>
      </c>
      <c r="M40" s="88">
        <v>6.7908222559690472E-5</v>
      </c>
      <c r="N40" s="88">
        <f t="shared" si="0"/>
        <v>2.227936286057252E-2</v>
      </c>
      <c r="O40" s="88">
        <f>L40/'סכום נכסי הקרן'!$C$42</f>
        <v>1.8932535011376644E-4</v>
      </c>
    </row>
    <row r="41" spans="2:15" s="134" customFormat="1">
      <c r="B41" s="83"/>
      <c r="C41" s="80"/>
      <c r="D41" s="80"/>
      <c r="E41" s="80"/>
      <c r="F41" s="80"/>
      <c r="G41" s="80"/>
      <c r="H41" s="80"/>
      <c r="I41" s="87"/>
      <c r="J41" s="89"/>
      <c r="K41" s="80"/>
      <c r="L41" s="80"/>
      <c r="M41" s="80"/>
      <c r="N41" s="88"/>
      <c r="O41" s="80"/>
    </row>
    <row r="42" spans="2:15" s="134" customFormat="1">
      <c r="B42" s="99" t="s">
        <v>951</v>
      </c>
      <c r="C42" s="82"/>
      <c r="D42" s="82"/>
      <c r="E42" s="82"/>
      <c r="F42" s="82"/>
      <c r="G42" s="82"/>
      <c r="H42" s="82"/>
      <c r="I42" s="90"/>
      <c r="J42" s="92"/>
      <c r="K42" s="82"/>
      <c r="L42" s="90">
        <f>SUM(L43:L81)</f>
        <v>5334.8311234909988</v>
      </c>
      <c r="M42" s="82"/>
      <c r="N42" s="91">
        <f t="shared" ref="N42:N81" si="1">L42/$L$11</f>
        <v>0.17901375394785241</v>
      </c>
      <c r="O42" s="91">
        <f>L42/'סכום נכסי הקרן'!$C$42</f>
        <v>1.5212213137986417E-3</v>
      </c>
    </row>
    <row r="43" spans="2:15" s="134" customFormat="1">
      <c r="B43" s="86" t="s">
        <v>952</v>
      </c>
      <c r="C43" s="80" t="s">
        <v>953</v>
      </c>
      <c r="D43" s="93" t="s">
        <v>131</v>
      </c>
      <c r="E43" s="93" t="s">
        <v>291</v>
      </c>
      <c r="F43" s="80" t="s">
        <v>954</v>
      </c>
      <c r="G43" s="93" t="s">
        <v>955</v>
      </c>
      <c r="H43" s="93" t="s">
        <v>173</v>
      </c>
      <c r="I43" s="87">
        <v>32071.674293</v>
      </c>
      <c r="J43" s="89">
        <v>379.5</v>
      </c>
      <c r="K43" s="80"/>
      <c r="L43" s="87">
        <v>121.712003948</v>
      </c>
      <c r="M43" s="88">
        <v>1.0807495341360121E-4</v>
      </c>
      <c r="N43" s="88">
        <f t="shared" si="1"/>
        <v>4.0841260431482285E-3</v>
      </c>
      <c r="O43" s="88">
        <f>L43/'סכום נכסי הקרן'!$C$42</f>
        <v>3.4706046033127901E-5</v>
      </c>
    </row>
    <row r="44" spans="2:15" s="134" customFormat="1">
      <c r="B44" s="86" t="s">
        <v>956</v>
      </c>
      <c r="C44" s="80" t="s">
        <v>957</v>
      </c>
      <c r="D44" s="93" t="s">
        <v>131</v>
      </c>
      <c r="E44" s="93" t="s">
        <v>291</v>
      </c>
      <c r="F44" s="80" t="s">
        <v>851</v>
      </c>
      <c r="G44" s="93" t="s">
        <v>852</v>
      </c>
      <c r="H44" s="93" t="s">
        <v>173</v>
      </c>
      <c r="I44" s="87">
        <v>12004.049561999998</v>
      </c>
      <c r="J44" s="89">
        <v>1929</v>
      </c>
      <c r="K44" s="80"/>
      <c r="L44" s="87">
        <v>231.558116047</v>
      </c>
      <c r="M44" s="88">
        <v>9.1017878608112479E-5</v>
      </c>
      <c r="N44" s="88">
        <f t="shared" si="1"/>
        <v>7.7700843102865751E-3</v>
      </c>
      <c r="O44" s="88">
        <f>L44/'סכום נכסי הקרן'!$C$42</f>
        <v>6.6028545863931691E-5</v>
      </c>
    </row>
    <row r="45" spans="2:15" s="134" customFormat="1">
      <c r="B45" s="86" t="s">
        <v>958</v>
      </c>
      <c r="C45" s="80" t="s">
        <v>959</v>
      </c>
      <c r="D45" s="93" t="s">
        <v>131</v>
      </c>
      <c r="E45" s="93" t="s">
        <v>291</v>
      </c>
      <c r="F45" s="80" t="s">
        <v>611</v>
      </c>
      <c r="G45" s="93" t="s">
        <v>342</v>
      </c>
      <c r="H45" s="93" t="s">
        <v>173</v>
      </c>
      <c r="I45" s="87">
        <v>13781.026157</v>
      </c>
      <c r="J45" s="89">
        <v>327.39999999999998</v>
      </c>
      <c r="K45" s="80"/>
      <c r="L45" s="87">
        <v>45.119079640000002</v>
      </c>
      <c r="M45" s="88">
        <v>6.5393398374104255E-5</v>
      </c>
      <c r="N45" s="88">
        <f t="shared" si="1"/>
        <v>1.5140002811828736E-3</v>
      </c>
      <c r="O45" s="88">
        <f>L45/'סכום נכסי הקרן'!$C$42</f>
        <v>1.2865656666266197E-5</v>
      </c>
    </row>
    <row r="46" spans="2:15" s="134" customFormat="1">
      <c r="B46" s="86" t="s">
        <v>960</v>
      </c>
      <c r="C46" s="80" t="s">
        <v>961</v>
      </c>
      <c r="D46" s="93" t="s">
        <v>131</v>
      </c>
      <c r="E46" s="93" t="s">
        <v>291</v>
      </c>
      <c r="F46" s="80" t="s">
        <v>848</v>
      </c>
      <c r="G46" s="93" t="s">
        <v>406</v>
      </c>
      <c r="H46" s="93" t="s">
        <v>173</v>
      </c>
      <c r="I46" s="87">
        <v>906.69880899999998</v>
      </c>
      <c r="J46" s="89">
        <v>19160</v>
      </c>
      <c r="K46" s="80"/>
      <c r="L46" s="87">
        <v>173.72349188199999</v>
      </c>
      <c r="M46" s="88">
        <v>6.1785634367985691E-5</v>
      </c>
      <c r="N46" s="88">
        <f t="shared" si="1"/>
        <v>5.8294056008235239E-3</v>
      </c>
      <c r="O46" s="88">
        <f>L46/'סכום נכסי הקרן'!$C$42</f>
        <v>4.9537065455502153E-5</v>
      </c>
    </row>
    <row r="47" spans="2:15" s="134" customFormat="1">
      <c r="B47" s="86" t="s">
        <v>962</v>
      </c>
      <c r="C47" s="80" t="s">
        <v>963</v>
      </c>
      <c r="D47" s="93" t="s">
        <v>131</v>
      </c>
      <c r="E47" s="93" t="s">
        <v>291</v>
      </c>
      <c r="F47" s="80" t="s">
        <v>964</v>
      </c>
      <c r="G47" s="93" t="s">
        <v>965</v>
      </c>
      <c r="H47" s="93" t="s">
        <v>173</v>
      </c>
      <c r="I47" s="87">
        <v>10448.5041</v>
      </c>
      <c r="J47" s="89">
        <v>1090</v>
      </c>
      <c r="K47" s="80"/>
      <c r="L47" s="87">
        <v>113.88869468899998</v>
      </c>
      <c r="M47" s="88">
        <v>9.6020930413364495E-5</v>
      </c>
      <c r="N47" s="88">
        <f t="shared" si="1"/>
        <v>3.8216097748109208E-3</v>
      </c>
      <c r="O47" s="88">
        <f>L47/'סכום נכסי הקרן'!$C$42</f>
        <v>3.247523787561656E-5</v>
      </c>
    </row>
    <row r="48" spans="2:15" s="134" customFormat="1">
      <c r="B48" s="86" t="s">
        <v>966</v>
      </c>
      <c r="C48" s="80" t="s">
        <v>967</v>
      </c>
      <c r="D48" s="93" t="s">
        <v>131</v>
      </c>
      <c r="E48" s="93" t="s">
        <v>291</v>
      </c>
      <c r="F48" s="80" t="s">
        <v>968</v>
      </c>
      <c r="G48" s="93" t="s">
        <v>162</v>
      </c>
      <c r="H48" s="93" t="s">
        <v>173</v>
      </c>
      <c r="I48" s="87">
        <v>568.60246900000004</v>
      </c>
      <c r="J48" s="89">
        <v>4247</v>
      </c>
      <c r="K48" s="80"/>
      <c r="L48" s="87">
        <v>24.148546875999997</v>
      </c>
      <c r="M48" s="88">
        <v>2.5320612920047152E-5</v>
      </c>
      <c r="N48" s="88">
        <f t="shared" si="1"/>
        <v>8.1032031353780066E-4</v>
      </c>
      <c r="O48" s="88">
        <f>L48/'סכום נכסי הקרן'!$C$42</f>
        <v>6.8859319732314266E-6</v>
      </c>
    </row>
    <row r="49" spans="2:15" s="134" customFormat="1">
      <c r="B49" s="86" t="s">
        <v>969</v>
      </c>
      <c r="C49" s="80" t="s">
        <v>970</v>
      </c>
      <c r="D49" s="93" t="s">
        <v>131</v>
      </c>
      <c r="E49" s="93" t="s">
        <v>291</v>
      </c>
      <c r="F49" s="80" t="s">
        <v>745</v>
      </c>
      <c r="G49" s="93" t="s">
        <v>547</v>
      </c>
      <c r="H49" s="93" t="s">
        <v>173</v>
      </c>
      <c r="I49" s="87">
        <v>371.12106</v>
      </c>
      <c r="J49" s="89">
        <v>89700</v>
      </c>
      <c r="K49" s="80"/>
      <c r="L49" s="87">
        <v>332.895590949</v>
      </c>
      <c r="M49" s="88">
        <v>1.0269259025491276E-4</v>
      </c>
      <c r="N49" s="88">
        <f t="shared" si="1"/>
        <v>1.1170529681073184E-2</v>
      </c>
      <c r="O49" s="88">
        <f>L49/'סכום נכסי הקרן'!$C$42</f>
        <v>9.4924817018355884E-5</v>
      </c>
    </row>
    <row r="50" spans="2:15" s="134" customFormat="1">
      <c r="B50" s="86" t="s">
        <v>971</v>
      </c>
      <c r="C50" s="80" t="s">
        <v>972</v>
      </c>
      <c r="D50" s="93" t="s">
        <v>131</v>
      </c>
      <c r="E50" s="93" t="s">
        <v>291</v>
      </c>
      <c r="F50" s="80" t="s">
        <v>973</v>
      </c>
      <c r="G50" s="93" t="s">
        <v>199</v>
      </c>
      <c r="H50" s="93" t="s">
        <v>173</v>
      </c>
      <c r="I50" s="87">
        <v>35329.247112999998</v>
      </c>
      <c r="J50" s="89">
        <v>176.1</v>
      </c>
      <c r="K50" s="80"/>
      <c r="L50" s="87">
        <v>62.214804170000001</v>
      </c>
      <c r="M50" s="88">
        <v>6.5890654258921624E-5</v>
      </c>
      <c r="N50" s="88">
        <f t="shared" si="1"/>
        <v>2.0876585196035573E-3</v>
      </c>
      <c r="O50" s="88">
        <f>L50/'סכום נכסי הקרן'!$C$42</f>
        <v>1.7740483990293701E-5</v>
      </c>
    </row>
    <row r="51" spans="2:15" s="134" customFormat="1">
      <c r="B51" s="86" t="s">
        <v>974</v>
      </c>
      <c r="C51" s="80" t="s">
        <v>975</v>
      </c>
      <c r="D51" s="93" t="s">
        <v>131</v>
      </c>
      <c r="E51" s="93" t="s">
        <v>291</v>
      </c>
      <c r="F51" s="80" t="s">
        <v>976</v>
      </c>
      <c r="G51" s="93" t="s">
        <v>199</v>
      </c>
      <c r="H51" s="93" t="s">
        <v>173</v>
      </c>
      <c r="I51" s="87">
        <v>18139.835212000002</v>
      </c>
      <c r="J51" s="89">
        <v>478.3</v>
      </c>
      <c r="K51" s="80"/>
      <c r="L51" s="87">
        <v>86.762831812999991</v>
      </c>
      <c r="M51" s="88">
        <v>4.7758649655776277E-5</v>
      </c>
      <c r="N51" s="88">
        <f t="shared" si="1"/>
        <v>2.9113836720341475E-3</v>
      </c>
      <c r="O51" s="88">
        <f>L51/'סכום נכסי הקרן'!$C$42</f>
        <v>2.4740327471339708E-5</v>
      </c>
    </row>
    <row r="52" spans="2:15" s="134" customFormat="1">
      <c r="B52" s="86" t="s">
        <v>977</v>
      </c>
      <c r="C52" s="80" t="s">
        <v>978</v>
      </c>
      <c r="D52" s="93" t="s">
        <v>131</v>
      </c>
      <c r="E52" s="93" t="s">
        <v>291</v>
      </c>
      <c r="F52" s="80" t="s">
        <v>979</v>
      </c>
      <c r="G52" s="93" t="s">
        <v>413</v>
      </c>
      <c r="H52" s="93" t="s">
        <v>173</v>
      </c>
      <c r="I52" s="87">
        <v>336.063784</v>
      </c>
      <c r="J52" s="89">
        <v>17500</v>
      </c>
      <c r="K52" s="80"/>
      <c r="L52" s="87">
        <v>58.811162261999996</v>
      </c>
      <c r="M52" s="88">
        <v>7.3375779278639009E-5</v>
      </c>
      <c r="N52" s="88">
        <f t="shared" si="1"/>
        <v>1.9734470851755078E-3</v>
      </c>
      <c r="O52" s="88">
        <f>L52/'סכום נכסי הקרן'!$C$42</f>
        <v>1.6769939188568145E-5</v>
      </c>
    </row>
    <row r="53" spans="2:15" s="134" customFormat="1">
      <c r="B53" s="86" t="s">
        <v>980</v>
      </c>
      <c r="C53" s="80" t="s">
        <v>981</v>
      </c>
      <c r="D53" s="93" t="s">
        <v>131</v>
      </c>
      <c r="E53" s="93" t="s">
        <v>291</v>
      </c>
      <c r="F53" s="80" t="s">
        <v>982</v>
      </c>
      <c r="G53" s="93" t="s">
        <v>983</v>
      </c>
      <c r="H53" s="93" t="s">
        <v>173</v>
      </c>
      <c r="I53" s="87">
        <v>2174.171605</v>
      </c>
      <c r="J53" s="89">
        <v>3942</v>
      </c>
      <c r="K53" s="80"/>
      <c r="L53" s="87">
        <v>85.705844671999998</v>
      </c>
      <c r="M53" s="88">
        <v>8.7913772898234126E-5</v>
      </c>
      <c r="N53" s="88">
        <f t="shared" si="1"/>
        <v>2.8759157759367733E-3</v>
      </c>
      <c r="O53" s="88">
        <f>L53/'סכום נכסי הקרן'!$C$42</f>
        <v>2.4438928733482737E-5</v>
      </c>
    </row>
    <row r="54" spans="2:15" s="134" customFormat="1">
      <c r="B54" s="86" t="s">
        <v>984</v>
      </c>
      <c r="C54" s="80" t="s">
        <v>985</v>
      </c>
      <c r="D54" s="93" t="s">
        <v>131</v>
      </c>
      <c r="E54" s="93" t="s">
        <v>291</v>
      </c>
      <c r="F54" s="80" t="s">
        <v>390</v>
      </c>
      <c r="G54" s="93" t="s">
        <v>342</v>
      </c>
      <c r="H54" s="93" t="s">
        <v>173</v>
      </c>
      <c r="I54" s="87">
        <v>258.12396000000001</v>
      </c>
      <c r="J54" s="89">
        <v>159100</v>
      </c>
      <c r="K54" s="80"/>
      <c r="L54" s="87">
        <v>410.67522011200003</v>
      </c>
      <c r="M54" s="88">
        <v>1.2080185140551912E-4</v>
      </c>
      <c r="N54" s="88">
        <f t="shared" si="1"/>
        <v>1.3780476102025527E-2</v>
      </c>
      <c r="O54" s="88">
        <f>L54/'סכום נכסי הקרן'!$C$42</f>
        <v>1.1710359398865368E-4</v>
      </c>
    </row>
    <row r="55" spans="2:15" s="134" customFormat="1">
      <c r="B55" s="86" t="s">
        <v>986</v>
      </c>
      <c r="C55" s="80" t="s">
        <v>987</v>
      </c>
      <c r="D55" s="93" t="s">
        <v>131</v>
      </c>
      <c r="E55" s="93" t="s">
        <v>291</v>
      </c>
      <c r="F55" s="80" t="s">
        <v>988</v>
      </c>
      <c r="G55" s="93" t="s">
        <v>342</v>
      </c>
      <c r="H55" s="93" t="s">
        <v>173</v>
      </c>
      <c r="I55" s="87">
        <v>1001.693274</v>
      </c>
      <c r="J55" s="89">
        <v>5028</v>
      </c>
      <c r="K55" s="80"/>
      <c r="L55" s="87">
        <v>50.365137817000004</v>
      </c>
      <c r="M55" s="88">
        <v>5.5850673242931987E-5</v>
      </c>
      <c r="N55" s="88">
        <f t="shared" si="1"/>
        <v>1.6900352007435625E-3</v>
      </c>
      <c r="O55" s="88">
        <f>L55/'סכום נכסי הקרן'!$C$42</f>
        <v>1.4361564470571319E-5</v>
      </c>
    </row>
    <row r="56" spans="2:15" s="134" customFormat="1">
      <c r="B56" s="86" t="s">
        <v>989</v>
      </c>
      <c r="C56" s="80" t="s">
        <v>990</v>
      </c>
      <c r="D56" s="93" t="s">
        <v>131</v>
      </c>
      <c r="E56" s="93" t="s">
        <v>291</v>
      </c>
      <c r="F56" s="80" t="s">
        <v>991</v>
      </c>
      <c r="G56" s="93" t="s">
        <v>558</v>
      </c>
      <c r="H56" s="93" t="s">
        <v>173</v>
      </c>
      <c r="I56" s="87">
        <v>783.35728700000004</v>
      </c>
      <c r="J56" s="89">
        <v>18210</v>
      </c>
      <c r="K56" s="80"/>
      <c r="L56" s="87">
        <v>142.649361957</v>
      </c>
      <c r="M56" s="88">
        <v>1.4867158792532614E-4</v>
      </c>
      <c r="N56" s="88">
        <f t="shared" si="1"/>
        <v>4.7866928101518227E-3</v>
      </c>
      <c r="O56" s="88">
        <f>L56/'סכום נכסי הקרן'!$C$42</f>
        <v>4.0676310980724084E-5</v>
      </c>
    </row>
    <row r="57" spans="2:15" s="134" customFormat="1">
      <c r="B57" s="86" t="s">
        <v>992</v>
      </c>
      <c r="C57" s="80" t="s">
        <v>993</v>
      </c>
      <c r="D57" s="93" t="s">
        <v>131</v>
      </c>
      <c r="E57" s="93" t="s">
        <v>291</v>
      </c>
      <c r="F57" s="80" t="s">
        <v>994</v>
      </c>
      <c r="G57" s="93" t="s">
        <v>965</v>
      </c>
      <c r="H57" s="93" t="s">
        <v>173</v>
      </c>
      <c r="I57" s="87">
        <v>1050.7914920000001</v>
      </c>
      <c r="J57" s="89">
        <v>6638</v>
      </c>
      <c r="K57" s="80"/>
      <c r="L57" s="87">
        <v>69.751539233000003</v>
      </c>
      <c r="M57" s="88">
        <v>7.4893673500282674E-5</v>
      </c>
      <c r="N57" s="88">
        <f t="shared" si="1"/>
        <v>2.3405586030189741E-3</v>
      </c>
      <c r="O57" s="88">
        <f>L57/'סכום נכסי הקרן'!$C$42</f>
        <v>1.9889575826360419E-5</v>
      </c>
    </row>
    <row r="58" spans="2:15" s="134" customFormat="1">
      <c r="B58" s="86" t="s">
        <v>995</v>
      </c>
      <c r="C58" s="80" t="s">
        <v>996</v>
      </c>
      <c r="D58" s="93" t="s">
        <v>131</v>
      </c>
      <c r="E58" s="93" t="s">
        <v>291</v>
      </c>
      <c r="F58" s="80" t="s">
        <v>997</v>
      </c>
      <c r="G58" s="93" t="s">
        <v>998</v>
      </c>
      <c r="H58" s="93" t="s">
        <v>173</v>
      </c>
      <c r="I58" s="87">
        <v>497.12227400000006</v>
      </c>
      <c r="J58" s="89">
        <v>12540</v>
      </c>
      <c r="K58" s="80"/>
      <c r="L58" s="87">
        <v>62.339133133000004</v>
      </c>
      <c r="M58" s="88">
        <v>7.3188920244582269E-5</v>
      </c>
      <c r="N58" s="88">
        <f t="shared" si="1"/>
        <v>2.0918304594224339E-3</v>
      </c>
      <c r="O58" s="88">
        <f>L58/'סכום נכסי הקרן'!$C$42</f>
        <v>1.7775936259364652E-5</v>
      </c>
    </row>
    <row r="59" spans="2:15" s="134" customFormat="1">
      <c r="B59" s="86" t="s">
        <v>999</v>
      </c>
      <c r="C59" s="80" t="s">
        <v>1000</v>
      </c>
      <c r="D59" s="93" t="s">
        <v>131</v>
      </c>
      <c r="E59" s="93" t="s">
        <v>291</v>
      </c>
      <c r="F59" s="80" t="s">
        <v>1001</v>
      </c>
      <c r="G59" s="93" t="s">
        <v>998</v>
      </c>
      <c r="H59" s="93" t="s">
        <v>173</v>
      </c>
      <c r="I59" s="87">
        <v>2460.0075320000001</v>
      </c>
      <c r="J59" s="89">
        <v>8787</v>
      </c>
      <c r="K59" s="80"/>
      <c r="L59" s="87">
        <v>216.16086183600001</v>
      </c>
      <c r="M59" s="88">
        <v>1.0941791015367076E-4</v>
      </c>
      <c r="N59" s="88">
        <f t="shared" si="1"/>
        <v>7.2534193563270188E-3</v>
      </c>
      <c r="O59" s="88">
        <f>L59/'סכום נכסי הקרן'!$C$42</f>
        <v>6.1638035510827618E-5</v>
      </c>
    </row>
    <row r="60" spans="2:15" s="134" customFormat="1">
      <c r="B60" s="86" t="s">
        <v>1002</v>
      </c>
      <c r="C60" s="80" t="s">
        <v>1003</v>
      </c>
      <c r="D60" s="93" t="s">
        <v>131</v>
      </c>
      <c r="E60" s="93" t="s">
        <v>291</v>
      </c>
      <c r="F60" s="80" t="s">
        <v>1004</v>
      </c>
      <c r="G60" s="93" t="s">
        <v>547</v>
      </c>
      <c r="H60" s="93" t="s">
        <v>173</v>
      </c>
      <c r="I60" s="87">
        <v>457.20900599999999</v>
      </c>
      <c r="J60" s="89">
        <v>21080</v>
      </c>
      <c r="K60" s="80"/>
      <c r="L60" s="87">
        <v>96.379658559999982</v>
      </c>
      <c r="M60" s="88">
        <v>2.6470557931863391E-5</v>
      </c>
      <c r="N60" s="88">
        <f t="shared" si="1"/>
        <v>3.2340825948671613E-3</v>
      </c>
      <c r="O60" s="88">
        <f>L60/'סכום נכסי הקרן'!$C$42</f>
        <v>2.7482555197017391E-5</v>
      </c>
    </row>
    <row r="61" spans="2:15" s="134" customFormat="1">
      <c r="B61" s="86" t="s">
        <v>1005</v>
      </c>
      <c r="C61" s="80" t="s">
        <v>1006</v>
      </c>
      <c r="D61" s="93" t="s">
        <v>131</v>
      </c>
      <c r="E61" s="93" t="s">
        <v>291</v>
      </c>
      <c r="F61" s="80" t="s">
        <v>503</v>
      </c>
      <c r="G61" s="93" t="s">
        <v>342</v>
      </c>
      <c r="H61" s="93" t="s">
        <v>173</v>
      </c>
      <c r="I61" s="87">
        <v>227.54148900000001</v>
      </c>
      <c r="J61" s="89">
        <v>39860</v>
      </c>
      <c r="K61" s="80"/>
      <c r="L61" s="87">
        <v>90.698037337999992</v>
      </c>
      <c r="M61" s="88">
        <v>4.2106933405084039E-5</v>
      </c>
      <c r="N61" s="88">
        <f t="shared" si="1"/>
        <v>3.0434320719328117E-3</v>
      </c>
      <c r="O61" s="88">
        <f>L61/'סכום נכסי הקרן'!$C$42</f>
        <v>2.5862447062426379E-5</v>
      </c>
    </row>
    <row r="62" spans="2:15" s="134" customFormat="1">
      <c r="B62" s="86" t="s">
        <v>1007</v>
      </c>
      <c r="C62" s="80" t="s">
        <v>1008</v>
      </c>
      <c r="D62" s="93" t="s">
        <v>131</v>
      </c>
      <c r="E62" s="93" t="s">
        <v>291</v>
      </c>
      <c r="F62" s="80" t="s">
        <v>1009</v>
      </c>
      <c r="G62" s="93" t="s">
        <v>406</v>
      </c>
      <c r="H62" s="93" t="s">
        <v>173</v>
      </c>
      <c r="I62" s="87">
        <v>3227.174618</v>
      </c>
      <c r="J62" s="89">
        <v>5268</v>
      </c>
      <c r="K62" s="80"/>
      <c r="L62" s="87">
        <v>170.00755889699997</v>
      </c>
      <c r="M62" s="88">
        <v>5.8064778794429186E-5</v>
      </c>
      <c r="N62" s="88">
        <f t="shared" si="1"/>
        <v>5.7047150346808779E-3</v>
      </c>
      <c r="O62" s="88">
        <f>L62/'סכום נכסי הקרן'!$C$42</f>
        <v>4.8477471191582812E-5</v>
      </c>
    </row>
    <row r="63" spans="2:15" s="134" customFormat="1">
      <c r="B63" s="86" t="s">
        <v>1010</v>
      </c>
      <c r="C63" s="80" t="s">
        <v>1011</v>
      </c>
      <c r="D63" s="93" t="s">
        <v>131</v>
      </c>
      <c r="E63" s="93" t="s">
        <v>291</v>
      </c>
      <c r="F63" s="80" t="s">
        <v>1012</v>
      </c>
      <c r="G63" s="93" t="s">
        <v>998</v>
      </c>
      <c r="H63" s="93" t="s">
        <v>173</v>
      </c>
      <c r="I63" s="87">
        <v>7094.5618899999999</v>
      </c>
      <c r="J63" s="89">
        <v>4137</v>
      </c>
      <c r="K63" s="80"/>
      <c r="L63" s="87">
        <v>293.502025377</v>
      </c>
      <c r="M63" s="88">
        <v>1.15023596047075E-4</v>
      </c>
      <c r="N63" s="88">
        <f t="shared" si="1"/>
        <v>9.8486527760325761E-3</v>
      </c>
      <c r="O63" s="88">
        <f>L63/'סכום נכסי הקרן'!$C$42</f>
        <v>8.369178448415332E-5</v>
      </c>
    </row>
    <row r="64" spans="2:15" s="134" customFormat="1">
      <c r="B64" s="86" t="s">
        <v>1013</v>
      </c>
      <c r="C64" s="80" t="s">
        <v>1014</v>
      </c>
      <c r="D64" s="93" t="s">
        <v>131</v>
      </c>
      <c r="E64" s="93" t="s">
        <v>291</v>
      </c>
      <c r="F64" s="80" t="s">
        <v>1015</v>
      </c>
      <c r="G64" s="93" t="s">
        <v>983</v>
      </c>
      <c r="H64" s="93" t="s">
        <v>173</v>
      </c>
      <c r="I64" s="87">
        <v>12613.124986999999</v>
      </c>
      <c r="J64" s="89">
        <v>2136</v>
      </c>
      <c r="K64" s="80"/>
      <c r="L64" s="87">
        <v>269.41634973000004</v>
      </c>
      <c r="M64" s="88">
        <v>1.1715284883730919E-4</v>
      </c>
      <c r="N64" s="88">
        <f t="shared" si="1"/>
        <v>9.0404421477796662E-3</v>
      </c>
      <c r="O64" s="88">
        <f>L64/'סכום נכסי הקרן'!$C$42</f>
        <v>7.6823780173741142E-5</v>
      </c>
    </row>
    <row r="65" spans="2:15" s="134" customFormat="1">
      <c r="B65" s="86" t="s">
        <v>1016</v>
      </c>
      <c r="C65" s="80" t="s">
        <v>1017</v>
      </c>
      <c r="D65" s="93" t="s">
        <v>131</v>
      </c>
      <c r="E65" s="93" t="s">
        <v>291</v>
      </c>
      <c r="F65" s="80" t="s">
        <v>532</v>
      </c>
      <c r="G65" s="93" t="s">
        <v>406</v>
      </c>
      <c r="H65" s="93" t="s">
        <v>173</v>
      </c>
      <c r="I65" s="87">
        <v>2975.833826</v>
      </c>
      <c r="J65" s="89">
        <v>3975</v>
      </c>
      <c r="K65" s="80"/>
      <c r="L65" s="87">
        <v>118.28939457</v>
      </c>
      <c r="M65" s="88">
        <v>4.7032448337952578E-5</v>
      </c>
      <c r="N65" s="88">
        <f t="shared" si="1"/>
        <v>3.9692781428360682E-3</v>
      </c>
      <c r="O65" s="88">
        <f>L65/'סכום נכסי הקרן'!$C$42</f>
        <v>3.3730092677885857E-5</v>
      </c>
    </row>
    <row r="66" spans="2:15" s="134" customFormat="1">
      <c r="B66" s="86" t="s">
        <v>1018</v>
      </c>
      <c r="C66" s="80" t="s">
        <v>1019</v>
      </c>
      <c r="D66" s="93" t="s">
        <v>131</v>
      </c>
      <c r="E66" s="93" t="s">
        <v>291</v>
      </c>
      <c r="F66" s="80" t="s">
        <v>1020</v>
      </c>
      <c r="G66" s="93" t="s">
        <v>917</v>
      </c>
      <c r="H66" s="93" t="s">
        <v>173</v>
      </c>
      <c r="I66" s="87">
        <v>244.85467299999999</v>
      </c>
      <c r="J66" s="89">
        <v>8450</v>
      </c>
      <c r="K66" s="80"/>
      <c r="L66" s="87">
        <v>20.690219860000003</v>
      </c>
      <c r="M66" s="88">
        <v>8.7230507230464119E-6</v>
      </c>
      <c r="N66" s="88">
        <f t="shared" si="1"/>
        <v>6.9427388447889618E-4</v>
      </c>
      <c r="O66" s="88">
        <f>L66/'סכום נכסי הקרן'!$C$42</f>
        <v>5.8997937722189374E-6</v>
      </c>
    </row>
    <row r="67" spans="2:15" s="134" customFormat="1">
      <c r="B67" s="86" t="s">
        <v>1021</v>
      </c>
      <c r="C67" s="80" t="s">
        <v>1022</v>
      </c>
      <c r="D67" s="93" t="s">
        <v>131</v>
      </c>
      <c r="E67" s="93" t="s">
        <v>291</v>
      </c>
      <c r="F67" s="80" t="s">
        <v>1023</v>
      </c>
      <c r="G67" s="93" t="s">
        <v>852</v>
      </c>
      <c r="H67" s="93" t="s">
        <v>173</v>
      </c>
      <c r="I67" s="87">
        <v>8659.8525869999994</v>
      </c>
      <c r="J67" s="89">
        <v>2380</v>
      </c>
      <c r="K67" s="80"/>
      <c r="L67" s="87">
        <v>206.104491577</v>
      </c>
      <c r="M67" s="88">
        <v>8.8205902022557057E-5</v>
      </c>
      <c r="N67" s="88">
        <f t="shared" si="1"/>
        <v>6.9159712629419936E-3</v>
      </c>
      <c r="O67" s="88">
        <f>L67/'סכום נכסי הקרן'!$C$42</f>
        <v>5.8770472429012409E-5</v>
      </c>
    </row>
    <row r="68" spans="2:15" s="134" customFormat="1">
      <c r="B68" s="86" t="s">
        <v>1024</v>
      </c>
      <c r="C68" s="80" t="s">
        <v>1025</v>
      </c>
      <c r="D68" s="93" t="s">
        <v>131</v>
      </c>
      <c r="E68" s="93" t="s">
        <v>291</v>
      </c>
      <c r="F68" s="80" t="s">
        <v>1026</v>
      </c>
      <c r="G68" s="93" t="s">
        <v>201</v>
      </c>
      <c r="H68" s="93" t="s">
        <v>173</v>
      </c>
      <c r="I68" s="87">
        <v>1597.11275</v>
      </c>
      <c r="J68" s="89">
        <v>4119</v>
      </c>
      <c r="K68" s="80"/>
      <c r="L68" s="87">
        <v>65.78507415499999</v>
      </c>
      <c r="M68" s="88">
        <v>3.2072910415158234E-5</v>
      </c>
      <c r="N68" s="88">
        <f t="shared" si="1"/>
        <v>2.2074612683368592E-3</v>
      </c>
      <c r="O68" s="88">
        <f>L68/'סכום נכסי הקרן'!$C$42</f>
        <v>1.875854260761006E-5</v>
      </c>
    </row>
    <row r="69" spans="2:15" s="134" customFormat="1">
      <c r="B69" s="86" t="s">
        <v>934</v>
      </c>
      <c r="C69" s="80" t="s">
        <v>935</v>
      </c>
      <c r="D69" s="93" t="s">
        <v>131</v>
      </c>
      <c r="E69" s="93" t="s">
        <v>291</v>
      </c>
      <c r="F69" s="80" t="s">
        <v>594</v>
      </c>
      <c r="G69" s="93" t="s">
        <v>374</v>
      </c>
      <c r="H69" s="93" t="s">
        <v>173</v>
      </c>
      <c r="I69" s="87">
        <v>5577.2107070000002</v>
      </c>
      <c r="J69" s="89">
        <v>2210</v>
      </c>
      <c r="K69" s="80"/>
      <c r="L69" s="87">
        <v>123.256356631</v>
      </c>
      <c r="M69" s="88">
        <v>4.7998290087865225E-5</v>
      </c>
      <c r="N69" s="88">
        <f>L69/$L$11</f>
        <v>4.1359478093492101E-3</v>
      </c>
      <c r="O69" s="88">
        <f>L69/'סכום נכסי הקרן'!$C$42</f>
        <v>3.514641652715478E-5</v>
      </c>
    </row>
    <row r="70" spans="2:15" s="134" customFormat="1">
      <c r="B70" s="86" t="s">
        <v>1027</v>
      </c>
      <c r="C70" s="80" t="s">
        <v>1028</v>
      </c>
      <c r="D70" s="93" t="s">
        <v>131</v>
      </c>
      <c r="E70" s="93" t="s">
        <v>291</v>
      </c>
      <c r="F70" s="80" t="s">
        <v>1029</v>
      </c>
      <c r="G70" s="93" t="s">
        <v>162</v>
      </c>
      <c r="H70" s="93" t="s">
        <v>173</v>
      </c>
      <c r="I70" s="87">
        <v>1061.568147</v>
      </c>
      <c r="J70" s="89">
        <v>9236</v>
      </c>
      <c r="K70" s="80"/>
      <c r="L70" s="87">
        <v>98.046434058000003</v>
      </c>
      <c r="M70" s="88">
        <v>9.7446357640332105E-5</v>
      </c>
      <c r="N70" s="88">
        <f t="shared" si="1"/>
        <v>3.2900123388418935E-3</v>
      </c>
      <c r="O70" s="88">
        <f>L70/'סכום נכסי הקרן'!$C$42</f>
        <v>2.7957834424078617E-5</v>
      </c>
    </row>
    <row r="71" spans="2:15" s="134" customFormat="1">
      <c r="B71" s="86" t="s">
        <v>1030</v>
      </c>
      <c r="C71" s="80" t="s">
        <v>1031</v>
      </c>
      <c r="D71" s="93" t="s">
        <v>131</v>
      </c>
      <c r="E71" s="93" t="s">
        <v>291</v>
      </c>
      <c r="F71" s="80" t="s">
        <v>1032</v>
      </c>
      <c r="G71" s="93" t="s">
        <v>459</v>
      </c>
      <c r="H71" s="93" t="s">
        <v>173</v>
      </c>
      <c r="I71" s="87">
        <v>709.41362900000013</v>
      </c>
      <c r="J71" s="89">
        <v>16330</v>
      </c>
      <c r="K71" s="80"/>
      <c r="L71" s="87">
        <v>115.84724555199999</v>
      </c>
      <c r="M71" s="88">
        <v>7.4300059960483698E-5</v>
      </c>
      <c r="N71" s="88">
        <f t="shared" si="1"/>
        <v>3.8873302323413567E-3</v>
      </c>
      <c r="O71" s="88">
        <f>L71/'סכום נכסי הקרן'!$C$42</f>
        <v>3.3033716531826521E-5</v>
      </c>
    </row>
    <row r="72" spans="2:15" s="134" customFormat="1">
      <c r="B72" s="86" t="s">
        <v>940</v>
      </c>
      <c r="C72" s="80" t="s">
        <v>941</v>
      </c>
      <c r="D72" s="93" t="s">
        <v>131</v>
      </c>
      <c r="E72" s="93" t="s">
        <v>291</v>
      </c>
      <c r="F72" s="80" t="s">
        <v>827</v>
      </c>
      <c r="G72" s="93" t="s">
        <v>374</v>
      </c>
      <c r="H72" s="93" t="s">
        <v>173</v>
      </c>
      <c r="I72" s="87">
        <v>9185.2422609999994</v>
      </c>
      <c r="J72" s="89">
        <v>1835</v>
      </c>
      <c r="K72" s="80"/>
      <c r="L72" s="87">
        <v>168.549195489</v>
      </c>
      <c r="M72" s="88">
        <v>5.6247391001279414E-5</v>
      </c>
      <c r="N72" s="88">
        <f>L72/$L$11</f>
        <v>5.6557786949462058E-3</v>
      </c>
      <c r="O72" s="88">
        <f>L72/'סכום נכסי הקרן'!$C$42</f>
        <v>4.8061620446140312E-5</v>
      </c>
    </row>
    <row r="73" spans="2:15" s="134" customFormat="1">
      <c r="B73" s="86" t="s">
        <v>1033</v>
      </c>
      <c r="C73" s="80" t="s">
        <v>1034</v>
      </c>
      <c r="D73" s="93" t="s">
        <v>131</v>
      </c>
      <c r="E73" s="93" t="s">
        <v>291</v>
      </c>
      <c r="F73" s="80" t="s">
        <v>1035</v>
      </c>
      <c r="G73" s="93" t="s">
        <v>965</v>
      </c>
      <c r="H73" s="93" t="s">
        <v>173</v>
      </c>
      <c r="I73" s="87">
        <v>173.961837</v>
      </c>
      <c r="J73" s="89">
        <v>23330</v>
      </c>
      <c r="K73" s="80"/>
      <c r="L73" s="87">
        <v>40.585296526999997</v>
      </c>
      <c r="M73" s="88">
        <v>7.426262677575707E-5</v>
      </c>
      <c r="N73" s="88">
        <f t="shared" si="1"/>
        <v>1.3618662181064005E-3</v>
      </c>
      <c r="O73" s="88">
        <f>L73/'סכום נכסי הקרן'!$C$42</f>
        <v>1.1572853324607129E-5</v>
      </c>
    </row>
    <row r="74" spans="2:15" s="134" customFormat="1">
      <c r="B74" s="86" t="s">
        <v>1036</v>
      </c>
      <c r="C74" s="80" t="s">
        <v>1037</v>
      </c>
      <c r="D74" s="93" t="s">
        <v>131</v>
      </c>
      <c r="E74" s="93" t="s">
        <v>291</v>
      </c>
      <c r="F74" s="80" t="s">
        <v>1038</v>
      </c>
      <c r="G74" s="93" t="s">
        <v>1039</v>
      </c>
      <c r="H74" s="93" t="s">
        <v>173</v>
      </c>
      <c r="I74" s="87">
        <v>1609.1728450000001</v>
      </c>
      <c r="J74" s="89">
        <v>1869</v>
      </c>
      <c r="K74" s="80"/>
      <c r="L74" s="87">
        <v>30.075440471</v>
      </c>
      <c r="M74" s="88">
        <v>3.996204795491911E-5</v>
      </c>
      <c r="N74" s="88">
        <f t="shared" si="1"/>
        <v>1.0092011116606362E-3</v>
      </c>
      <c r="O74" s="88">
        <f>L74/'סכום נכסי הקרן'!$C$42</f>
        <v>8.5759792591951309E-6</v>
      </c>
    </row>
    <row r="75" spans="2:15" s="134" customFormat="1">
      <c r="B75" s="86" t="s">
        <v>1040</v>
      </c>
      <c r="C75" s="80" t="s">
        <v>1041</v>
      </c>
      <c r="D75" s="93" t="s">
        <v>131</v>
      </c>
      <c r="E75" s="93" t="s">
        <v>291</v>
      </c>
      <c r="F75" s="80" t="s">
        <v>1042</v>
      </c>
      <c r="G75" s="93" t="s">
        <v>737</v>
      </c>
      <c r="H75" s="93" t="s">
        <v>173</v>
      </c>
      <c r="I75" s="87">
        <v>1261.543514</v>
      </c>
      <c r="J75" s="89">
        <v>9232</v>
      </c>
      <c r="K75" s="80"/>
      <c r="L75" s="87">
        <v>116.46569721100001</v>
      </c>
      <c r="M75" s="88">
        <v>1.0030133999240233E-4</v>
      </c>
      <c r="N75" s="88">
        <f t="shared" si="1"/>
        <v>3.9080827829938731E-3</v>
      </c>
      <c r="O75" s="88">
        <f>L75/'סכום נכסי הקרן'!$C$42</f>
        <v>3.321006735220813E-5</v>
      </c>
    </row>
    <row r="76" spans="2:15" s="134" customFormat="1">
      <c r="B76" s="86" t="s">
        <v>1043</v>
      </c>
      <c r="C76" s="80" t="s">
        <v>1044</v>
      </c>
      <c r="D76" s="93" t="s">
        <v>131</v>
      </c>
      <c r="E76" s="93" t="s">
        <v>291</v>
      </c>
      <c r="F76" s="80" t="s">
        <v>446</v>
      </c>
      <c r="G76" s="93" t="s">
        <v>342</v>
      </c>
      <c r="H76" s="93" t="s">
        <v>173</v>
      </c>
      <c r="I76" s="87">
        <v>11886.974092</v>
      </c>
      <c r="J76" s="89">
        <v>1381</v>
      </c>
      <c r="K76" s="80"/>
      <c r="L76" s="87">
        <v>164.159112204</v>
      </c>
      <c r="M76" s="88">
        <v>6.7566086091192738E-5</v>
      </c>
      <c r="N76" s="88">
        <f t="shared" si="1"/>
        <v>5.5084665737562656E-3</v>
      </c>
      <c r="O76" s="88">
        <f>L76/'סכום נכסי הקרן'!$C$42</f>
        <v>4.6809792954715797E-5</v>
      </c>
    </row>
    <row r="77" spans="2:15" s="134" customFormat="1">
      <c r="B77" s="86" t="s">
        <v>1045</v>
      </c>
      <c r="C77" s="80" t="s">
        <v>1046</v>
      </c>
      <c r="D77" s="93" t="s">
        <v>131</v>
      </c>
      <c r="E77" s="93" t="s">
        <v>291</v>
      </c>
      <c r="F77" s="80" t="s">
        <v>1047</v>
      </c>
      <c r="G77" s="93" t="s">
        <v>162</v>
      </c>
      <c r="H77" s="93" t="s">
        <v>173</v>
      </c>
      <c r="I77" s="87">
        <v>529.67100700000003</v>
      </c>
      <c r="J77" s="89">
        <v>19240</v>
      </c>
      <c r="K77" s="80"/>
      <c r="L77" s="87">
        <v>101.908701808</v>
      </c>
      <c r="M77" s="88">
        <v>3.8449988432431502E-5</v>
      </c>
      <c r="N77" s="88">
        <f t="shared" si="1"/>
        <v>3.4196132639086256E-3</v>
      </c>
      <c r="O77" s="88">
        <f>L77/'סכום נכסי הקרן'!$C$42</f>
        <v>2.905915588766272E-5</v>
      </c>
    </row>
    <row r="78" spans="2:15" s="134" customFormat="1">
      <c r="B78" s="86" t="s">
        <v>1048</v>
      </c>
      <c r="C78" s="80" t="s">
        <v>1049</v>
      </c>
      <c r="D78" s="93" t="s">
        <v>131</v>
      </c>
      <c r="E78" s="93" t="s">
        <v>291</v>
      </c>
      <c r="F78" s="80" t="s">
        <v>1050</v>
      </c>
      <c r="G78" s="93" t="s">
        <v>852</v>
      </c>
      <c r="H78" s="93" t="s">
        <v>173</v>
      </c>
      <c r="I78" s="87">
        <v>82587.832519000003</v>
      </c>
      <c r="J78" s="89">
        <v>254.6</v>
      </c>
      <c r="K78" s="80"/>
      <c r="L78" s="87">
        <v>210.268621591</v>
      </c>
      <c r="M78" s="88">
        <v>7.3488666854115884E-5</v>
      </c>
      <c r="N78" s="88">
        <f t="shared" si="1"/>
        <v>7.0557013740697224E-3</v>
      </c>
      <c r="O78" s="88">
        <f>L78/'סכום נכסי הקרן'!$C$42</f>
        <v>5.9957869590064475E-5</v>
      </c>
    </row>
    <row r="79" spans="2:15" s="134" customFormat="1">
      <c r="B79" s="86" t="s">
        <v>1051</v>
      </c>
      <c r="C79" s="80" t="s">
        <v>1052</v>
      </c>
      <c r="D79" s="93" t="s">
        <v>131</v>
      </c>
      <c r="E79" s="93" t="s">
        <v>291</v>
      </c>
      <c r="F79" s="80" t="s">
        <v>634</v>
      </c>
      <c r="G79" s="93" t="s">
        <v>342</v>
      </c>
      <c r="H79" s="93" t="s">
        <v>173</v>
      </c>
      <c r="I79" s="87">
        <v>33810.591277</v>
      </c>
      <c r="J79" s="89">
        <v>634.1</v>
      </c>
      <c r="K79" s="80"/>
      <c r="L79" s="87">
        <v>214.39295928300001</v>
      </c>
      <c r="M79" s="88">
        <v>8.4419705836951542E-5</v>
      </c>
      <c r="N79" s="88">
        <f t="shared" si="1"/>
        <v>7.1940962277591879E-3</v>
      </c>
      <c r="O79" s="88">
        <f>L79/'סכום נכסי הקרן'!$C$42</f>
        <v>6.1133920013619011E-5</v>
      </c>
    </row>
    <row r="80" spans="2:15" s="134" customFormat="1">
      <c r="B80" s="86" t="s">
        <v>1053</v>
      </c>
      <c r="C80" s="80" t="s">
        <v>1054</v>
      </c>
      <c r="D80" s="93" t="s">
        <v>131</v>
      </c>
      <c r="E80" s="93" t="s">
        <v>291</v>
      </c>
      <c r="F80" s="80" t="s">
        <v>837</v>
      </c>
      <c r="G80" s="93" t="s">
        <v>342</v>
      </c>
      <c r="H80" s="93" t="s">
        <v>173</v>
      </c>
      <c r="I80" s="87">
        <v>19576.140048000001</v>
      </c>
      <c r="J80" s="89">
        <v>1150</v>
      </c>
      <c r="K80" s="80"/>
      <c r="L80" s="87">
        <v>225.12561055200001</v>
      </c>
      <c r="M80" s="88">
        <v>5.5808119806107856E-5</v>
      </c>
      <c r="N80" s="88">
        <f t="shared" si="1"/>
        <v>7.5542373735616852E-3</v>
      </c>
      <c r="O80" s="88">
        <f>L80/'סכום נכסי הקרן'!$C$42</f>
        <v>6.4194323892586975E-5</v>
      </c>
    </row>
    <row r="81" spans="2:15" s="134" customFormat="1">
      <c r="B81" s="86" t="s">
        <v>1055</v>
      </c>
      <c r="C81" s="80" t="s">
        <v>1056</v>
      </c>
      <c r="D81" s="93" t="s">
        <v>131</v>
      </c>
      <c r="E81" s="93" t="s">
        <v>291</v>
      </c>
      <c r="F81" s="80" t="s">
        <v>878</v>
      </c>
      <c r="G81" s="93" t="s">
        <v>852</v>
      </c>
      <c r="H81" s="93" t="s">
        <v>173</v>
      </c>
      <c r="I81" s="87">
        <v>7007.6260510000002</v>
      </c>
      <c r="J81" s="89">
        <v>1524</v>
      </c>
      <c r="K81" s="80"/>
      <c r="L81" s="87">
        <v>106.796221014</v>
      </c>
      <c r="M81" s="88">
        <v>7.9186173679461679E-5</v>
      </c>
      <c r="N81" s="88">
        <f t="shared" si="1"/>
        <v>3.5836171733680403E-3</v>
      </c>
      <c r="O81" s="88">
        <f>L81/'סכום נכסי הקרן'!$C$42</f>
        <v>3.045282669291627E-5</v>
      </c>
    </row>
    <row r="82" spans="2:15" s="134" customFormat="1">
      <c r="B82" s="83"/>
      <c r="C82" s="80"/>
      <c r="D82" s="80"/>
      <c r="E82" s="80"/>
      <c r="F82" s="80"/>
      <c r="G82" s="80"/>
      <c r="H82" s="80"/>
      <c r="I82" s="87"/>
      <c r="J82" s="89"/>
      <c r="K82" s="80"/>
      <c r="L82" s="80"/>
      <c r="M82" s="80"/>
      <c r="N82" s="88"/>
      <c r="O82" s="80"/>
    </row>
    <row r="83" spans="2:15" s="134" customFormat="1">
      <c r="B83" s="99" t="s">
        <v>28</v>
      </c>
      <c r="C83" s="82"/>
      <c r="D83" s="82"/>
      <c r="E83" s="82"/>
      <c r="F83" s="82"/>
      <c r="G83" s="82"/>
      <c r="H83" s="82"/>
      <c r="I83" s="90"/>
      <c r="J83" s="92"/>
      <c r="K83" s="82"/>
      <c r="L83" s="90">
        <v>834.54645657300034</v>
      </c>
      <c r="M83" s="82"/>
      <c r="N83" s="91">
        <f t="shared" ref="N83:N124" si="2">L83/$L$11</f>
        <v>2.8003753179210313E-2</v>
      </c>
      <c r="O83" s="91">
        <f>L83/'סכום נכסי הקרן'!$C$42</f>
        <v>2.3797001773942332E-4</v>
      </c>
    </row>
    <row r="84" spans="2:15" s="134" customFormat="1">
      <c r="B84" s="86" t="s">
        <v>1057</v>
      </c>
      <c r="C84" s="80" t="s">
        <v>1058</v>
      </c>
      <c r="D84" s="93" t="s">
        <v>131</v>
      </c>
      <c r="E84" s="93" t="s">
        <v>291</v>
      </c>
      <c r="F84" s="80" t="s">
        <v>1059</v>
      </c>
      <c r="G84" s="93" t="s">
        <v>1039</v>
      </c>
      <c r="H84" s="93" t="s">
        <v>173</v>
      </c>
      <c r="I84" s="87">
        <v>2439.2537200000002</v>
      </c>
      <c r="J84" s="89">
        <v>778</v>
      </c>
      <c r="K84" s="80"/>
      <c r="L84" s="87">
        <v>18.977393942999999</v>
      </c>
      <c r="M84" s="88">
        <v>9.4712494773202318E-5</v>
      </c>
      <c r="N84" s="88">
        <f t="shared" si="2"/>
        <v>6.3679888852050527E-4</v>
      </c>
      <c r="O84" s="88">
        <f>L84/'סכום נכסי הקרן'!$C$42</f>
        <v>5.411383318082187E-6</v>
      </c>
    </row>
    <row r="85" spans="2:15" s="134" customFormat="1">
      <c r="B85" s="86" t="s">
        <v>1060</v>
      </c>
      <c r="C85" s="80" t="s">
        <v>1061</v>
      </c>
      <c r="D85" s="93" t="s">
        <v>131</v>
      </c>
      <c r="E85" s="93" t="s">
        <v>291</v>
      </c>
      <c r="F85" s="80" t="s">
        <v>1062</v>
      </c>
      <c r="G85" s="93" t="s">
        <v>983</v>
      </c>
      <c r="H85" s="93" t="s">
        <v>173</v>
      </c>
      <c r="I85" s="87">
        <v>442.77361899999994</v>
      </c>
      <c r="J85" s="89">
        <v>2980</v>
      </c>
      <c r="K85" s="80"/>
      <c r="L85" s="87">
        <v>13.194653834000002</v>
      </c>
      <c r="M85" s="88">
        <v>8.9691818739617111E-5</v>
      </c>
      <c r="N85" s="88">
        <f t="shared" si="2"/>
        <v>4.4275525507564813E-4</v>
      </c>
      <c r="O85" s="88">
        <f>L85/'סכום נכסי הקרן'!$C$42</f>
        <v>3.7624412424401336E-6</v>
      </c>
    </row>
    <row r="86" spans="2:15" s="134" customFormat="1">
      <c r="B86" s="86" t="s">
        <v>1063</v>
      </c>
      <c r="C86" s="80" t="s">
        <v>1064</v>
      </c>
      <c r="D86" s="93" t="s">
        <v>131</v>
      </c>
      <c r="E86" s="93" t="s">
        <v>291</v>
      </c>
      <c r="F86" s="80" t="s">
        <v>1065</v>
      </c>
      <c r="G86" s="93" t="s">
        <v>162</v>
      </c>
      <c r="H86" s="93" t="s">
        <v>173</v>
      </c>
      <c r="I86" s="87">
        <v>5787.5251930000004</v>
      </c>
      <c r="J86" s="89">
        <v>449.8</v>
      </c>
      <c r="K86" s="80"/>
      <c r="L86" s="87">
        <v>26.032288315000002</v>
      </c>
      <c r="M86" s="88">
        <v>1.0525088597673307E-4</v>
      </c>
      <c r="N86" s="88">
        <f t="shared" si="2"/>
        <v>8.7353049182772814E-4</v>
      </c>
      <c r="O86" s="88">
        <f>L86/'סכום נכסי הקרן'!$C$42</f>
        <v>7.4230788032546702E-6</v>
      </c>
    </row>
    <row r="87" spans="2:15" s="134" customFormat="1">
      <c r="B87" s="86" t="s">
        <v>1066</v>
      </c>
      <c r="C87" s="80" t="s">
        <v>1067</v>
      </c>
      <c r="D87" s="93" t="s">
        <v>131</v>
      </c>
      <c r="E87" s="93" t="s">
        <v>291</v>
      </c>
      <c r="F87" s="80" t="s">
        <v>1068</v>
      </c>
      <c r="G87" s="93" t="s">
        <v>558</v>
      </c>
      <c r="H87" s="93" t="s">
        <v>173</v>
      </c>
      <c r="I87" s="87">
        <v>1842.243203</v>
      </c>
      <c r="J87" s="89">
        <v>2167</v>
      </c>
      <c r="K87" s="80"/>
      <c r="L87" s="87">
        <v>39.921410209000001</v>
      </c>
      <c r="M87" s="88">
        <v>1.3877801695369284E-4</v>
      </c>
      <c r="N87" s="88">
        <f t="shared" si="2"/>
        <v>1.3395890777004962E-3</v>
      </c>
      <c r="O87" s="88">
        <f>L87/'סכום נכסי הקרן'!$C$42</f>
        <v>1.1383546860446735E-5</v>
      </c>
    </row>
    <row r="88" spans="2:15" s="134" customFormat="1">
      <c r="B88" s="86" t="s">
        <v>1069</v>
      </c>
      <c r="C88" s="80" t="s">
        <v>1070</v>
      </c>
      <c r="D88" s="93" t="s">
        <v>131</v>
      </c>
      <c r="E88" s="93" t="s">
        <v>291</v>
      </c>
      <c r="F88" s="80" t="s">
        <v>1071</v>
      </c>
      <c r="G88" s="93" t="s">
        <v>162</v>
      </c>
      <c r="H88" s="93" t="s">
        <v>173</v>
      </c>
      <c r="I88" s="87">
        <v>198.91865000000001</v>
      </c>
      <c r="J88" s="89">
        <v>5240</v>
      </c>
      <c r="K88" s="80"/>
      <c r="L88" s="87">
        <v>10.423337268999999</v>
      </c>
      <c r="M88" s="88">
        <v>1.9822486297957152E-5</v>
      </c>
      <c r="N88" s="88">
        <f t="shared" si="2"/>
        <v>3.4976191185733869E-4</v>
      </c>
      <c r="O88" s="88">
        <f>L88/'סכום נכסי הקרן'!$C$42</f>
        <v>2.9722033270546277E-6</v>
      </c>
    </row>
    <row r="89" spans="2:15" s="134" customFormat="1">
      <c r="B89" s="86" t="s">
        <v>1072</v>
      </c>
      <c r="C89" s="80" t="s">
        <v>1073</v>
      </c>
      <c r="D89" s="93" t="s">
        <v>131</v>
      </c>
      <c r="E89" s="93" t="s">
        <v>291</v>
      </c>
      <c r="F89" s="80" t="s">
        <v>1074</v>
      </c>
      <c r="G89" s="93" t="s">
        <v>685</v>
      </c>
      <c r="H89" s="93" t="s">
        <v>173</v>
      </c>
      <c r="I89" s="87">
        <v>1943.770219</v>
      </c>
      <c r="J89" s="89">
        <v>890</v>
      </c>
      <c r="K89" s="80"/>
      <c r="L89" s="87">
        <v>17.299554950999998</v>
      </c>
      <c r="M89" s="88">
        <v>3.5758952982860789E-5</v>
      </c>
      <c r="N89" s="88">
        <f t="shared" si="2"/>
        <v>5.8049790175535075E-4</v>
      </c>
      <c r="O89" s="88">
        <f>L89/'סכום נכסי הקרן'!$C$42</f>
        <v>4.93294934769577E-6</v>
      </c>
    </row>
    <row r="90" spans="2:15" s="134" customFormat="1">
      <c r="B90" s="86" t="s">
        <v>1075</v>
      </c>
      <c r="C90" s="80" t="s">
        <v>1076</v>
      </c>
      <c r="D90" s="93" t="s">
        <v>131</v>
      </c>
      <c r="E90" s="93" t="s">
        <v>291</v>
      </c>
      <c r="F90" s="80" t="s">
        <v>1077</v>
      </c>
      <c r="G90" s="93" t="s">
        <v>1078</v>
      </c>
      <c r="H90" s="93" t="s">
        <v>173</v>
      </c>
      <c r="I90" s="87">
        <v>27174.510564</v>
      </c>
      <c r="J90" s="89">
        <v>128</v>
      </c>
      <c r="K90" s="80"/>
      <c r="L90" s="87">
        <v>34.783373522000005</v>
      </c>
      <c r="M90" s="88">
        <v>9.4481950823496223E-5</v>
      </c>
      <c r="N90" s="88">
        <f t="shared" si="2"/>
        <v>1.1671788900168472E-3</v>
      </c>
      <c r="O90" s="88">
        <f>L90/'סכום נכסי הקרן'!$C$42</f>
        <v>9.9184412669581325E-6</v>
      </c>
    </row>
    <row r="91" spans="2:15" s="134" customFormat="1">
      <c r="B91" s="86" t="s">
        <v>1079</v>
      </c>
      <c r="C91" s="80" t="s">
        <v>1080</v>
      </c>
      <c r="D91" s="93" t="s">
        <v>131</v>
      </c>
      <c r="E91" s="93" t="s">
        <v>291</v>
      </c>
      <c r="F91" s="80" t="s">
        <v>1081</v>
      </c>
      <c r="G91" s="93" t="s">
        <v>201</v>
      </c>
      <c r="H91" s="93" t="s">
        <v>173</v>
      </c>
      <c r="I91" s="87">
        <v>187.82909000000001</v>
      </c>
      <c r="J91" s="89">
        <v>2249</v>
      </c>
      <c r="K91" s="80"/>
      <c r="L91" s="87">
        <v>4.2242762389999999</v>
      </c>
      <c r="M91" s="88">
        <v>5.575475873163736E-6</v>
      </c>
      <c r="N91" s="88">
        <f t="shared" si="2"/>
        <v>1.4174835711786542E-4</v>
      </c>
      <c r="O91" s="88">
        <f>L91/'סכום נכסי הקרן'!$C$42</f>
        <v>1.2045477919336443E-6</v>
      </c>
    </row>
    <row r="92" spans="2:15" s="134" customFormat="1">
      <c r="B92" s="86" t="s">
        <v>1082</v>
      </c>
      <c r="C92" s="80" t="s">
        <v>1083</v>
      </c>
      <c r="D92" s="93" t="s">
        <v>131</v>
      </c>
      <c r="E92" s="93" t="s">
        <v>291</v>
      </c>
      <c r="F92" s="80" t="s">
        <v>1084</v>
      </c>
      <c r="G92" s="93" t="s">
        <v>413</v>
      </c>
      <c r="H92" s="93" t="s">
        <v>173</v>
      </c>
      <c r="I92" s="87">
        <v>2899.7356319999999</v>
      </c>
      <c r="J92" s="89">
        <v>170</v>
      </c>
      <c r="K92" s="80"/>
      <c r="L92" s="87">
        <v>4.9295505740000003</v>
      </c>
      <c r="M92" s="88">
        <v>1.5021940414858861E-4</v>
      </c>
      <c r="N92" s="88">
        <f t="shared" si="2"/>
        <v>1.6541429955332297E-4</v>
      </c>
      <c r="O92" s="88">
        <f>L92/'סכום נכסי הקרן'!$C$42</f>
        <v>1.405656004291657E-6</v>
      </c>
    </row>
    <row r="93" spans="2:15" s="134" customFormat="1">
      <c r="B93" s="86" t="s">
        <v>1085</v>
      </c>
      <c r="C93" s="80" t="s">
        <v>1086</v>
      </c>
      <c r="D93" s="93" t="s">
        <v>131</v>
      </c>
      <c r="E93" s="93" t="s">
        <v>291</v>
      </c>
      <c r="F93" s="80" t="s">
        <v>1087</v>
      </c>
      <c r="G93" s="93" t="s">
        <v>198</v>
      </c>
      <c r="H93" s="93" t="s">
        <v>173</v>
      </c>
      <c r="I93" s="87">
        <v>1740.4134650000001</v>
      </c>
      <c r="J93" s="89">
        <v>832.1</v>
      </c>
      <c r="K93" s="80"/>
      <c r="L93" s="87">
        <v>14.481980443000001</v>
      </c>
      <c r="M93" s="88">
        <v>5.851355226794239E-5</v>
      </c>
      <c r="N93" s="88">
        <f t="shared" si="2"/>
        <v>4.8595234294958409E-4</v>
      </c>
      <c r="O93" s="88">
        <f>L93/'סכום נכסי הקרן'!$C$42</f>
        <v>4.1295210299910192E-6</v>
      </c>
    </row>
    <row r="94" spans="2:15" s="134" customFormat="1">
      <c r="B94" s="86" t="s">
        <v>1088</v>
      </c>
      <c r="C94" s="80" t="s">
        <v>1089</v>
      </c>
      <c r="D94" s="93" t="s">
        <v>131</v>
      </c>
      <c r="E94" s="93" t="s">
        <v>291</v>
      </c>
      <c r="F94" s="80" t="s">
        <v>1090</v>
      </c>
      <c r="G94" s="93" t="s">
        <v>547</v>
      </c>
      <c r="H94" s="93" t="s">
        <v>173</v>
      </c>
      <c r="I94" s="87">
        <v>1824.4725940000001</v>
      </c>
      <c r="J94" s="89">
        <v>2253</v>
      </c>
      <c r="K94" s="80"/>
      <c r="L94" s="87">
        <v>41.105367548000004</v>
      </c>
      <c r="M94" s="88">
        <v>6.5174227455004819E-5</v>
      </c>
      <c r="N94" s="88">
        <f t="shared" si="2"/>
        <v>1.3793175419878172E-3</v>
      </c>
      <c r="O94" s="88">
        <f>L94/'סכום נכסי הקרן'!$C$42</f>
        <v>1.1721151012672749E-5</v>
      </c>
    </row>
    <row r="95" spans="2:15" s="134" customFormat="1">
      <c r="B95" s="86" t="s">
        <v>1091</v>
      </c>
      <c r="C95" s="80" t="s">
        <v>1092</v>
      </c>
      <c r="D95" s="93" t="s">
        <v>131</v>
      </c>
      <c r="E95" s="93" t="s">
        <v>291</v>
      </c>
      <c r="F95" s="80" t="s">
        <v>1093</v>
      </c>
      <c r="G95" s="93" t="s">
        <v>558</v>
      </c>
      <c r="H95" s="93" t="s">
        <v>173</v>
      </c>
      <c r="I95" s="87">
        <v>973.97732900000005</v>
      </c>
      <c r="J95" s="89">
        <v>1943</v>
      </c>
      <c r="K95" s="80"/>
      <c r="L95" s="87">
        <v>18.924379508999998</v>
      </c>
      <c r="M95" s="88">
        <v>1.4640969648593518E-4</v>
      </c>
      <c r="N95" s="88">
        <f t="shared" si="2"/>
        <v>6.3501995445041412E-4</v>
      </c>
      <c r="O95" s="88">
        <f>L95/'סכום נכסי הקרן'!$C$42</f>
        <v>5.3962663096759306E-6</v>
      </c>
    </row>
    <row r="96" spans="2:15" s="134" customFormat="1">
      <c r="B96" s="86" t="s">
        <v>1094</v>
      </c>
      <c r="C96" s="80" t="s">
        <v>1095</v>
      </c>
      <c r="D96" s="93" t="s">
        <v>131</v>
      </c>
      <c r="E96" s="93" t="s">
        <v>291</v>
      </c>
      <c r="F96" s="80" t="s">
        <v>1096</v>
      </c>
      <c r="G96" s="93" t="s">
        <v>965</v>
      </c>
      <c r="H96" s="93" t="s">
        <v>173</v>
      </c>
      <c r="I96" s="87">
        <v>161.87655000000001</v>
      </c>
      <c r="J96" s="89">
        <v>0</v>
      </c>
      <c r="K96" s="80"/>
      <c r="L96" s="87">
        <v>1.5899999999999995E-7</v>
      </c>
      <c r="M96" s="88">
        <v>1.0239317844991338E-4</v>
      </c>
      <c r="N96" s="88">
        <f t="shared" si="2"/>
        <v>5.3353491832901404E-12</v>
      </c>
      <c r="O96" s="88">
        <f>L96/'סכום נכסי הקרן'!$C$42</f>
        <v>4.5338677700393017E-14</v>
      </c>
    </row>
    <row r="97" spans="2:15" s="134" customFormat="1">
      <c r="B97" s="86" t="s">
        <v>1097</v>
      </c>
      <c r="C97" s="80" t="s">
        <v>1098</v>
      </c>
      <c r="D97" s="93" t="s">
        <v>131</v>
      </c>
      <c r="E97" s="93" t="s">
        <v>291</v>
      </c>
      <c r="F97" s="80" t="s">
        <v>1099</v>
      </c>
      <c r="G97" s="93" t="s">
        <v>1078</v>
      </c>
      <c r="H97" s="93" t="s">
        <v>173</v>
      </c>
      <c r="I97" s="87">
        <v>1813.5262809999999</v>
      </c>
      <c r="J97" s="89">
        <v>731.6</v>
      </c>
      <c r="K97" s="80"/>
      <c r="L97" s="87">
        <v>13.267758283999999</v>
      </c>
      <c r="M97" s="88">
        <v>6.7374517235236557E-5</v>
      </c>
      <c r="N97" s="88">
        <f t="shared" si="2"/>
        <v>4.4520832279641768E-4</v>
      </c>
      <c r="O97" s="88">
        <f>L97/'סכום נכסי הקרן'!$C$42</f>
        <v>3.7832868971383375E-6</v>
      </c>
    </row>
    <row r="98" spans="2:15" s="134" customFormat="1">
      <c r="B98" s="86" t="s">
        <v>1100</v>
      </c>
      <c r="C98" s="80" t="s">
        <v>1101</v>
      </c>
      <c r="D98" s="93" t="s">
        <v>131</v>
      </c>
      <c r="E98" s="93" t="s">
        <v>291</v>
      </c>
      <c r="F98" s="80" t="s">
        <v>1102</v>
      </c>
      <c r="G98" s="93" t="s">
        <v>196</v>
      </c>
      <c r="H98" s="93" t="s">
        <v>173</v>
      </c>
      <c r="I98" s="87">
        <v>1121.8898380000001</v>
      </c>
      <c r="J98" s="89">
        <v>656.8</v>
      </c>
      <c r="K98" s="80"/>
      <c r="L98" s="87">
        <v>7.3685724529999996</v>
      </c>
      <c r="M98" s="88">
        <v>1.8597292253483771E-4</v>
      </c>
      <c r="N98" s="88">
        <f t="shared" si="2"/>
        <v>2.4725727684986028E-4</v>
      </c>
      <c r="O98" s="88">
        <f>L98/'סכום נכסי הקרן'!$C$42</f>
        <v>2.1011404500538455E-6</v>
      </c>
    </row>
    <row r="99" spans="2:15" s="134" customFormat="1">
      <c r="B99" s="86" t="s">
        <v>1103</v>
      </c>
      <c r="C99" s="80" t="s">
        <v>1104</v>
      </c>
      <c r="D99" s="93" t="s">
        <v>131</v>
      </c>
      <c r="E99" s="93" t="s">
        <v>291</v>
      </c>
      <c r="F99" s="80" t="s">
        <v>1105</v>
      </c>
      <c r="G99" s="93" t="s">
        <v>199</v>
      </c>
      <c r="H99" s="93" t="s">
        <v>173</v>
      </c>
      <c r="I99" s="87">
        <v>2563.4999090000001</v>
      </c>
      <c r="J99" s="89">
        <v>393</v>
      </c>
      <c r="K99" s="80"/>
      <c r="L99" s="87">
        <v>10.074554645000001</v>
      </c>
      <c r="M99" s="88">
        <v>1.8786094412970623E-4</v>
      </c>
      <c r="N99" s="88">
        <f t="shared" si="2"/>
        <v>3.3805828237240667E-4</v>
      </c>
      <c r="O99" s="88">
        <f>L99/'סכום נכסי הקרן'!$C$42</f>
        <v>2.8727483397776891E-6</v>
      </c>
    </row>
    <row r="100" spans="2:15" s="134" customFormat="1">
      <c r="B100" s="86" t="s">
        <v>1106</v>
      </c>
      <c r="C100" s="80" t="s">
        <v>1107</v>
      </c>
      <c r="D100" s="93" t="s">
        <v>131</v>
      </c>
      <c r="E100" s="93" t="s">
        <v>291</v>
      </c>
      <c r="F100" s="80" t="s">
        <v>1108</v>
      </c>
      <c r="G100" s="93" t="s">
        <v>459</v>
      </c>
      <c r="H100" s="93" t="s">
        <v>173</v>
      </c>
      <c r="I100" s="87">
        <v>3588.7066829999994</v>
      </c>
      <c r="J100" s="89">
        <v>662.9</v>
      </c>
      <c r="K100" s="80"/>
      <c r="L100" s="87">
        <v>23.789536611999999</v>
      </c>
      <c r="M100" s="88">
        <v>1.0483534898126123E-4</v>
      </c>
      <c r="N100" s="88">
        <f t="shared" si="2"/>
        <v>7.9827348889110149E-4</v>
      </c>
      <c r="O100" s="88">
        <f>L100/'סכום נכסי הקרן'!$C$42</f>
        <v>6.7835605854916215E-6</v>
      </c>
    </row>
    <row r="101" spans="2:15" s="134" customFormat="1">
      <c r="B101" s="86" t="s">
        <v>1109</v>
      </c>
      <c r="C101" s="80" t="s">
        <v>1110</v>
      </c>
      <c r="D101" s="93" t="s">
        <v>131</v>
      </c>
      <c r="E101" s="93" t="s">
        <v>291</v>
      </c>
      <c r="F101" s="80" t="s">
        <v>1111</v>
      </c>
      <c r="G101" s="93" t="s">
        <v>459</v>
      </c>
      <c r="H101" s="93" t="s">
        <v>173</v>
      </c>
      <c r="I101" s="87">
        <v>2240.5167139999999</v>
      </c>
      <c r="J101" s="89">
        <v>1946</v>
      </c>
      <c r="K101" s="80"/>
      <c r="L101" s="87">
        <v>43.600455253</v>
      </c>
      <c r="M101" s="88">
        <v>1.4759888699213892E-4</v>
      </c>
      <c r="N101" s="88">
        <f t="shared" si="2"/>
        <v>1.4630418448124021E-3</v>
      </c>
      <c r="O101" s="88">
        <f>L101/'סכום נכסי הקרן'!$C$42</f>
        <v>1.2432622567963366E-5</v>
      </c>
    </row>
    <row r="102" spans="2:15" s="134" customFormat="1">
      <c r="B102" s="86" t="s">
        <v>1112</v>
      </c>
      <c r="C102" s="80" t="s">
        <v>1113</v>
      </c>
      <c r="D102" s="93" t="s">
        <v>131</v>
      </c>
      <c r="E102" s="93" t="s">
        <v>291</v>
      </c>
      <c r="F102" s="80" t="s">
        <v>1114</v>
      </c>
      <c r="G102" s="93" t="s">
        <v>852</v>
      </c>
      <c r="H102" s="93" t="s">
        <v>173</v>
      </c>
      <c r="I102" s="87">
        <v>2108.7930540000002</v>
      </c>
      <c r="J102" s="89">
        <v>1032</v>
      </c>
      <c r="K102" s="80"/>
      <c r="L102" s="87">
        <v>21.762744316999999</v>
      </c>
      <c r="M102" s="88">
        <v>1.0543438098095096E-4</v>
      </c>
      <c r="N102" s="88">
        <f t="shared" si="2"/>
        <v>7.302631453953341E-4</v>
      </c>
      <c r="O102" s="88">
        <f>L102/'סכום נכסי הקרן'!$C$42</f>
        <v>6.2056229588963709E-6</v>
      </c>
    </row>
    <row r="103" spans="2:15" s="134" customFormat="1">
      <c r="B103" s="86" t="s">
        <v>1115</v>
      </c>
      <c r="C103" s="80" t="s">
        <v>1116</v>
      </c>
      <c r="D103" s="93" t="s">
        <v>131</v>
      </c>
      <c r="E103" s="93" t="s">
        <v>291</v>
      </c>
      <c r="F103" s="80" t="s">
        <v>1117</v>
      </c>
      <c r="G103" s="93" t="s">
        <v>737</v>
      </c>
      <c r="H103" s="93" t="s">
        <v>173</v>
      </c>
      <c r="I103" s="87">
        <v>1554.2421340000001</v>
      </c>
      <c r="J103" s="89">
        <v>1464</v>
      </c>
      <c r="K103" s="80"/>
      <c r="L103" s="87">
        <v>22.754104837</v>
      </c>
      <c r="M103" s="88">
        <v>1.0756489994043328E-4</v>
      </c>
      <c r="N103" s="88">
        <f t="shared" si="2"/>
        <v>7.6352889722381269E-4</v>
      </c>
      <c r="O103" s="88">
        <f>L103/'סכום נכסי הקרן'!$C$42</f>
        <v>6.488308336891176E-6</v>
      </c>
    </row>
    <row r="104" spans="2:15" s="134" customFormat="1">
      <c r="B104" s="86" t="s">
        <v>1118</v>
      </c>
      <c r="C104" s="80" t="s">
        <v>1119</v>
      </c>
      <c r="D104" s="93" t="s">
        <v>131</v>
      </c>
      <c r="E104" s="93" t="s">
        <v>291</v>
      </c>
      <c r="F104" s="80" t="s">
        <v>1120</v>
      </c>
      <c r="G104" s="93" t="s">
        <v>965</v>
      </c>
      <c r="H104" s="93" t="s">
        <v>173</v>
      </c>
      <c r="I104" s="87">
        <v>1160.081465</v>
      </c>
      <c r="J104" s="89">
        <v>1476</v>
      </c>
      <c r="K104" s="80"/>
      <c r="L104" s="87">
        <v>17.122802428</v>
      </c>
      <c r="M104" s="88">
        <v>9.4388467922379071E-5</v>
      </c>
      <c r="N104" s="88">
        <f t="shared" si="2"/>
        <v>5.7456685503061802E-4</v>
      </c>
      <c r="O104" s="88">
        <f>L104/'סכום נכסי הקרן'!$C$42</f>
        <v>4.8825485572993661E-6</v>
      </c>
    </row>
    <row r="105" spans="2:15" s="134" customFormat="1">
      <c r="B105" s="86" t="s">
        <v>1121</v>
      </c>
      <c r="C105" s="80" t="s">
        <v>1122</v>
      </c>
      <c r="D105" s="93" t="s">
        <v>131</v>
      </c>
      <c r="E105" s="93" t="s">
        <v>291</v>
      </c>
      <c r="F105" s="80" t="s">
        <v>1123</v>
      </c>
      <c r="G105" s="93" t="s">
        <v>198</v>
      </c>
      <c r="H105" s="93" t="s">
        <v>173</v>
      </c>
      <c r="I105" s="87">
        <v>8433.3516670000008</v>
      </c>
      <c r="J105" s="89">
        <v>269.5</v>
      </c>
      <c r="K105" s="80"/>
      <c r="L105" s="87">
        <v>22.727882747999995</v>
      </c>
      <c r="M105" s="88">
        <v>5.2304467499059659E-5</v>
      </c>
      <c r="N105" s="88">
        <f t="shared" si="2"/>
        <v>7.6264899784563456E-4</v>
      </c>
      <c r="O105" s="88">
        <f>L105/'סכום נכסי הקרן'!$C$42</f>
        <v>6.480831136628269E-6</v>
      </c>
    </row>
    <row r="106" spans="2:15" s="134" customFormat="1">
      <c r="B106" s="86" t="s">
        <v>1124</v>
      </c>
      <c r="C106" s="80" t="s">
        <v>1125</v>
      </c>
      <c r="D106" s="93" t="s">
        <v>131</v>
      </c>
      <c r="E106" s="93" t="s">
        <v>291</v>
      </c>
      <c r="F106" s="80" t="s">
        <v>1126</v>
      </c>
      <c r="G106" s="93" t="s">
        <v>558</v>
      </c>
      <c r="H106" s="93" t="s">
        <v>173</v>
      </c>
      <c r="I106" s="87">
        <v>1555.5308770000001</v>
      </c>
      <c r="J106" s="89">
        <v>353.9</v>
      </c>
      <c r="K106" s="80"/>
      <c r="L106" s="87">
        <v>5.5050237710000003</v>
      </c>
      <c r="M106" s="88">
        <v>1.3497393566639098E-4</v>
      </c>
      <c r="N106" s="88">
        <f t="shared" si="2"/>
        <v>1.847246797521866E-4</v>
      </c>
      <c r="O106" s="88">
        <f>L106/'סכום נכסי הקרן'!$C$42</f>
        <v>1.5697515628073664E-6</v>
      </c>
    </row>
    <row r="107" spans="2:15" s="134" customFormat="1">
      <c r="B107" s="86" t="s">
        <v>1127</v>
      </c>
      <c r="C107" s="80" t="s">
        <v>1128</v>
      </c>
      <c r="D107" s="93" t="s">
        <v>131</v>
      </c>
      <c r="E107" s="93" t="s">
        <v>291</v>
      </c>
      <c r="F107" s="80" t="s">
        <v>1129</v>
      </c>
      <c r="G107" s="93" t="s">
        <v>342</v>
      </c>
      <c r="H107" s="93" t="s">
        <v>173</v>
      </c>
      <c r="I107" s="87">
        <v>652.49941899999999</v>
      </c>
      <c r="J107" s="89">
        <v>10840</v>
      </c>
      <c r="K107" s="80"/>
      <c r="L107" s="87">
        <v>70.730937002000005</v>
      </c>
      <c r="M107" s="88">
        <v>1.7875756097213515E-4</v>
      </c>
      <c r="N107" s="88">
        <f t="shared" si="2"/>
        <v>2.3734229368991651E-3</v>
      </c>
      <c r="O107" s="88">
        <f>L107/'סכום נכסי הקרן'!$C$42</f>
        <v>2.0168850038870954E-5</v>
      </c>
    </row>
    <row r="108" spans="2:15" s="134" customFormat="1">
      <c r="B108" s="86" t="s">
        <v>1130</v>
      </c>
      <c r="C108" s="80" t="s">
        <v>1131</v>
      </c>
      <c r="D108" s="93" t="s">
        <v>131</v>
      </c>
      <c r="E108" s="93" t="s">
        <v>291</v>
      </c>
      <c r="F108" s="80" t="s">
        <v>1132</v>
      </c>
      <c r="G108" s="93" t="s">
        <v>162</v>
      </c>
      <c r="H108" s="93" t="s">
        <v>173</v>
      </c>
      <c r="I108" s="87">
        <v>1612.845499</v>
      </c>
      <c r="J108" s="89">
        <v>1368</v>
      </c>
      <c r="K108" s="80"/>
      <c r="L108" s="87">
        <v>22.063726429999996</v>
      </c>
      <c r="M108" s="88">
        <v>1.1204349531108978E-4</v>
      </c>
      <c r="N108" s="88">
        <f t="shared" si="2"/>
        <v>7.4036279741281508E-4</v>
      </c>
      <c r="O108" s="88">
        <f>L108/'סכום נכסי הקרן'!$C$42</f>
        <v>6.2914476822604596E-6</v>
      </c>
    </row>
    <row r="109" spans="2:15" s="134" customFormat="1">
      <c r="B109" s="86" t="s">
        <v>1133</v>
      </c>
      <c r="C109" s="80" t="s">
        <v>1134</v>
      </c>
      <c r="D109" s="93" t="s">
        <v>131</v>
      </c>
      <c r="E109" s="93" t="s">
        <v>291</v>
      </c>
      <c r="F109" s="80" t="s">
        <v>1135</v>
      </c>
      <c r="G109" s="93" t="s">
        <v>1039</v>
      </c>
      <c r="H109" s="93" t="s">
        <v>173</v>
      </c>
      <c r="I109" s="87">
        <v>0.08</v>
      </c>
      <c r="J109" s="89">
        <v>48</v>
      </c>
      <c r="K109" s="80"/>
      <c r="L109" s="87">
        <v>4.0000000000000003E-5</v>
      </c>
      <c r="M109" s="88">
        <v>1.0535734458823704E-9</v>
      </c>
      <c r="N109" s="88">
        <f t="shared" si="2"/>
        <v>1.3422262096327404E-9</v>
      </c>
      <c r="O109" s="88">
        <f>L109/'סכום נכסי הקרן'!$C$42</f>
        <v>1.1405956654186926E-11</v>
      </c>
    </row>
    <row r="110" spans="2:15" s="134" customFormat="1">
      <c r="B110" s="86" t="s">
        <v>1136</v>
      </c>
      <c r="C110" s="80" t="s">
        <v>1137</v>
      </c>
      <c r="D110" s="93" t="s">
        <v>131</v>
      </c>
      <c r="E110" s="93" t="s">
        <v>291</v>
      </c>
      <c r="F110" s="80" t="s">
        <v>1138</v>
      </c>
      <c r="G110" s="93" t="s">
        <v>162</v>
      </c>
      <c r="H110" s="93" t="s">
        <v>173</v>
      </c>
      <c r="I110" s="87">
        <v>4215.2830750000003</v>
      </c>
      <c r="J110" s="89">
        <v>764.2</v>
      </c>
      <c r="K110" s="80"/>
      <c r="L110" s="87">
        <v>32.213193267000001</v>
      </c>
      <c r="M110" s="88">
        <v>1.0639252122665898E-4</v>
      </c>
      <c r="N110" s="88">
        <f t="shared" si="2"/>
        <v>1.080934807473308E-3</v>
      </c>
      <c r="O110" s="88">
        <f>L110/'סכום נכסי הקרן'!$C$42</f>
        <v>9.1855571524087029E-6</v>
      </c>
    </row>
    <row r="111" spans="2:15" s="134" customFormat="1">
      <c r="B111" s="86" t="s">
        <v>1139</v>
      </c>
      <c r="C111" s="80" t="s">
        <v>1140</v>
      </c>
      <c r="D111" s="93" t="s">
        <v>131</v>
      </c>
      <c r="E111" s="93" t="s">
        <v>291</v>
      </c>
      <c r="F111" s="80" t="s">
        <v>1141</v>
      </c>
      <c r="G111" s="93" t="s">
        <v>162</v>
      </c>
      <c r="H111" s="93" t="s">
        <v>173</v>
      </c>
      <c r="I111" s="87">
        <v>6895.5239110000002</v>
      </c>
      <c r="J111" s="89">
        <v>73.2</v>
      </c>
      <c r="K111" s="80"/>
      <c r="L111" s="87">
        <v>5.0475234979999994</v>
      </c>
      <c r="M111" s="88">
        <v>3.9437974358959844E-5</v>
      </c>
      <c r="N111" s="88">
        <f t="shared" si="2"/>
        <v>1.6937295831881823E-4</v>
      </c>
      <c r="O111" s="88">
        <f>L111/'סכום נכסי הקרן'!$C$42</f>
        <v>1.4392958557294489E-6</v>
      </c>
    </row>
    <row r="112" spans="2:15" s="134" customFormat="1">
      <c r="B112" s="86" t="s">
        <v>1142</v>
      </c>
      <c r="C112" s="80" t="s">
        <v>1143</v>
      </c>
      <c r="D112" s="93" t="s">
        <v>131</v>
      </c>
      <c r="E112" s="93" t="s">
        <v>291</v>
      </c>
      <c r="F112" s="80" t="s">
        <v>1144</v>
      </c>
      <c r="G112" s="93" t="s">
        <v>162</v>
      </c>
      <c r="H112" s="93" t="s">
        <v>173</v>
      </c>
      <c r="I112" s="87">
        <v>16292.844062</v>
      </c>
      <c r="J112" s="89">
        <v>111.8</v>
      </c>
      <c r="K112" s="80"/>
      <c r="L112" s="87">
        <v>18.215399664</v>
      </c>
      <c r="M112" s="88">
        <v>4.6550983034285714E-5</v>
      </c>
      <c r="N112" s="88">
        <f t="shared" si="2"/>
        <v>6.1122967119890518E-4</v>
      </c>
      <c r="O112" s="88">
        <f>L112/'סכום נכסי הקרן'!$C$42</f>
        <v>5.1941014751568768E-6</v>
      </c>
    </row>
    <row r="113" spans="2:15" s="134" customFormat="1">
      <c r="B113" s="86" t="s">
        <v>1145</v>
      </c>
      <c r="C113" s="80" t="s">
        <v>1146</v>
      </c>
      <c r="D113" s="93" t="s">
        <v>131</v>
      </c>
      <c r="E113" s="93" t="s">
        <v>291</v>
      </c>
      <c r="F113" s="80" t="s">
        <v>1147</v>
      </c>
      <c r="G113" s="93" t="s">
        <v>955</v>
      </c>
      <c r="H113" s="93" t="s">
        <v>173</v>
      </c>
      <c r="I113" s="87">
        <v>774.27066300000001</v>
      </c>
      <c r="J113" s="89">
        <v>3016</v>
      </c>
      <c r="K113" s="80"/>
      <c r="L113" s="87">
        <v>23.352003195000002</v>
      </c>
      <c r="M113" s="88">
        <v>7.352478257946447E-5</v>
      </c>
      <c r="N113" s="88">
        <f t="shared" si="2"/>
        <v>7.8359176839391223E-4</v>
      </c>
      <c r="O113" s="88">
        <f>L113/'סכום נכסי הקרן'!$C$42</f>
        <v>6.6587984057651153E-6</v>
      </c>
    </row>
    <row r="114" spans="2:15" s="134" customFormat="1">
      <c r="B114" s="86" t="s">
        <v>1148</v>
      </c>
      <c r="C114" s="80" t="s">
        <v>1149</v>
      </c>
      <c r="D114" s="93" t="s">
        <v>131</v>
      </c>
      <c r="E114" s="93" t="s">
        <v>291</v>
      </c>
      <c r="F114" s="80" t="s">
        <v>1150</v>
      </c>
      <c r="G114" s="93" t="s">
        <v>459</v>
      </c>
      <c r="H114" s="93" t="s">
        <v>173</v>
      </c>
      <c r="I114" s="87">
        <v>0.28999999999999998</v>
      </c>
      <c r="J114" s="89">
        <v>467</v>
      </c>
      <c r="K114" s="80"/>
      <c r="L114" s="87">
        <v>1.3500000000000001E-3</v>
      </c>
      <c r="M114" s="88">
        <v>5.1346018160555454E-8</v>
      </c>
      <c r="N114" s="88">
        <f t="shared" si="2"/>
        <v>4.5300134575104982E-8</v>
      </c>
      <c r="O114" s="88">
        <f>L114/'סכום נכסי הקרן'!$C$42</f>
        <v>3.8495103707880875E-10</v>
      </c>
    </row>
    <row r="115" spans="2:15" s="134" customFormat="1">
      <c r="B115" s="86" t="s">
        <v>1151</v>
      </c>
      <c r="C115" s="80" t="s">
        <v>1152</v>
      </c>
      <c r="D115" s="93" t="s">
        <v>131</v>
      </c>
      <c r="E115" s="93" t="s">
        <v>291</v>
      </c>
      <c r="F115" s="80" t="s">
        <v>1153</v>
      </c>
      <c r="G115" s="93" t="s">
        <v>342</v>
      </c>
      <c r="H115" s="93" t="s">
        <v>173</v>
      </c>
      <c r="I115" s="87">
        <v>20.276539</v>
      </c>
      <c r="J115" s="89">
        <v>35.6</v>
      </c>
      <c r="K115" s="80"/>
      <c r="L115" s="87">
        <v>7.2184500000000004E-3</v>
      </c>
      <c r="M115" s="88">
        <v>2.9576594502336262E-6</v>
      </c>
      <c r="N115" s="88">
        <f t="shared" si="2"/>
        <v>2.4221981957308633E-7</v>
      </c>
      <c r="O115" s="88">
        <f>L115/'סכום נכסי הקרן'!$C$42</f>
        <v>2.0583331952603904E-9</v>
      </c>
    </row>
    <row r="116" spans="2:15" s="134" customFormat="1">
      <c r="B116" s="86" t="s">
        <v>1154</v>
      </c>
      <c r="C116" s="80" t="s">
        <v>1155</v>
      </c>
      <c r="D116" s="93" t="s">
        <v>131</v>
      </c>
      <c r="E116" s="93" t="s">
        <v>291</v>
      </c>
      <c r="F116" s="80" t="s">
        <v>1156</v>
      </c>
      <c r="G116" s="93" t="s">
        <v>459</v>
      </c>
      <c r="H116" s="93" t="s">
        <v>173</v>
      </c>
      <c r="I116" s="87">
        <v>978.89762499999995</v>
      </c>
      <c r="J116" s="89">
        <v>562.5</v>
      </c>
      <c r="K116" s="80"/>
      <c r="L116" s="87">
        <v>5.5062991500000011</v>
      </c>
      <c r="M116" s="88">
        <v>7.4580556682084389E-5</v>
      </c>
      <c r="N116" s="88">
        <f t="shared" si="2"/>
        <v>1.84767475930212E-4</v>
      </c>
      <c r="O116" s="88">
        <f>L116/'סכום נכסי הקרן'!$C$42</f>
        <v>1.5701152357471581E-6</v>
      </c>
    </row>
    <row r="117" spans="2:15" s="134" customFormat="1">
      <c r="B117" s="86" t="s">
        <v>1157</v>
      </c>
      <c r="C117" s="80" t="s">
        <v>1158</v>
      </c>
      <c r="D117" s="93" t="s">
        <v>131</v>
      </c>
      <c r="E117" s="93" t="s">
        <v>291</v>
      </c>
      <c r="F117" s="80" t="s">
        <v>1159</v>
      </c>
      <c r="G117" s="93" t="s">
        <v>459</v>
      </c>
      <c r="H117" s="93" t="s">
        <v>173</v>
      </c>
      <c r="I117" s="87">
        <v>2147.6635259999998</v>
      </c>
      <c r="J117" s="89">
        <v>1795</v>
      </c>
      <c r="K117" s="80"/>
      <c r="L117" s="87">
        <v>38.550560295000004</v>
      </c>
      <c r="M117" s="88">
        <v>8.348388219045182E-5</v>
      </c>
      <c r="N117" s="88">
        <f t="shared" si="2"/>
        <v>1.2935893105994066E-3</v>
      </c>
      <c r="O117" s="88">
        <f>L117/'סכום נכסי הקרן'!$C$42</f>
        <v>1.099265049298474E-5</v>
      </c>
    </row>
    <row r="118" spans="2:15" s="134" customFormat="1">
      <c r="B118" s="86" t="s">
        <v>1160</v>
      </c>
      <c r="C118" s="80" t="s">
        <v>1161</v>
      </c>
      <c r="D118" s="93" t="s">
        <v>131</v>
      </c>
      <c r="E118" s="93" t="s">
        <v>291</v>
      </c>
      <c r="F118" s="80" t="s">
        <v>1162</v>
      </c>
      <c r="G118" s="93" t="s">
        <v>1163</v>
      </c>
      <c r="H118" s="93" t="s">
        <v>173</v>
      </c>
      <c r="I118" s="87">
        <v>16501.348738000001</v>
      </c>
      <c r="J118" s="89">
        <v>163.1</v>
      </c>
      <c r="K118" s="80"/>
      <c r="L118" s="87">
        <v>26.913699799000003</v>
      </c>
      <c r="M118" s="88">
        <v>1.1472534437524808E-4</v>
      </c>
      <c r="N118" s="88">
        <f t="shared" si="2"/>
        <v>9.0310683171013044E-4</v>
      </c>
      <c r="O118" s="88">
        <f>L118/'סכום נכסי הקרן'!$C$42</f>
        <v>7.6744123327798344E-6</v>
      </c>
    </row>
    <row r="119" spans="2:15" s="134" customFormat="1">
      <c r="B119" s="86" t="s">
        <v>1164</v>
      </c>
      <c r="C119" s="80" t="s">
        <v>1165</v>
      </c>
      <c r="D119" s="93" t="s">
        <v>131</v>
      </c>
      <c r="E119" s="93" t="s">
        <v>291</v>
      </c>
      <c r="F119" s="80" t="s">
        <v>1166</v>
      </c>
      <c r="G119" s="93" t="s">
        <v>374</v>
      </c>
      <c r="H119" s="93" t="s">
        <v>173</v>
      </c>
      <c r="I119" s="87">
        <v>952.37098400000002</v>
      </c>
      <c r="J119" s="89">
        <v>1462</v>
      </c>
      <c r="K119" s="80"/>
      <c r="L119" s="87">
        <v>13.923663791999999</v>
      </c>
      <c r="M119" s="88">
        <v>1.0767301995278931E-4</v>
      </c>
      <c r="N119" s="88">
        <f t="shared" si="2"/>
        <v>4.672176618934196E-4</v>
      </c>
      <c r="O119" s="88">
        <f>L119/'סכום נכסי הקרן'!$C$42</f>
        <v>3.9703176419755988E-6</v>
      </c>
    </row>
    <row r="120" spans="2:15" s="134" customFormat="1">
      <c r="B120" s="86" t="s">
        <v>1167</v>
      </c>
      <c r="C120" s="80" t="s">
        <v>1168</v>
      </c>
      <c r="D120" s="93" t="s">
        <v>131</v>
      </c>
      <c r="E120" s="93" t="s">
        <v>291</v>
      </c>
      <c r="F120" s="80" t="s">
        <v>1169</v>
      </c>
      <c r="G120" s="93" t="s">
        <v>196</v>
      </c>
      <c r="H120" s="93" t="s">
        <v>173</v>
      </c>
      <c r="I120" s="87">
        <v>498.550207</v>
      </c>
      <c r="J120" s="89">
        <v>7473</v>
      </c>
      <c r="K120" s="80"/>
      <c r="L120" s="87">
        <v>37.256656982999999</v>
      </c>
      <c r="M120" s="88">
        <v>6.0447693094864825E-5</v>
      </c>
      <c r="N120" s="88">
        <f t="shared" si="2"/>
        <v>1.2501715371469812E-3</v>
      </c>
      <c r="O120" s="88">
        <f>L120/'סכום נכסי הקרן'!$C$42</f>
        <v>1.0623695365700215E-5</v>
      </c>
    </row>
    <row r="121" spans="2:15" s="134" customFormat="1">
      <c r="B121" s="86" t="s">
        <v>1170</v>
      </c>
      <c r="C121" s="80" t="s">
        <v>1171</v>
      </c>
      <c r="D121" s="93" t="s">
        <v>131</v>
      </c>
      <c r="E121" s="93" t="s">
        <v>291</v>
      </c>
      <c r="F121" s="80" t="s">
        <v>1172</v>
      </c>
      <c r="G121" s="93" t="s">
        <v>459</v>
      </c>
      <c r="H121" s="93" t="s">
        <v>173</v>
      </c>
      <c r="I121" s="87">
        <v>10977.844965999999</v>
      </c>
      <c r="J121" s="89">
        <v>585.5</v>
      </c>
      <c r="K121" s="80"/>
      <c r="L121" s="87">
        <v>64.275282275999999</v>
      </c>
      <c r="M121" s="88">
        <v>1.4069325956346716E-4</v>
      </c>
      <c r="N121" s="88">
        <f t="shared" si="2"/>
        <v>2.1567992125597481E-3</v>
      </c>
      <c r="O121" s="88">
        <f>L121/'סכום נכסי הקרן'!$C$42</f>
        <v>1.8328027089392129E-5</v>
      </c>
    </row>
    <row r="122" spans="2:15" s="134" customFormat="1">
      <c r="B122" s="86" t="s">
        <v>1173</v>
      </c>
      <c r="C122" s="80" t="s">
        <v>1174</v>
      </c>
      <c r="D122" s="93" t="s">
        <v>131</v>
      </c>
      <c r="E122" s="93" t="s">
        <v>291</v>
      </c>
      <c r="F122" s="80" t="s">
        <v>1175</v>
      </c>
      <c r="G122" s="93" t="s">
        <v>1039</v>
      </c>
      <c r="H122" s="93" t="s">
        <v>173</v>
      </c>
      <c r="I122" s="87">
        <v>6634.9683100000002</v>
      </c>
      <c r="J122" s="89">
        <v>201.7</v>
      </c>
      <c r="K122" s="80"/>
      <c r="L122" s="87">
        <v>13.382731087</v>
      </c>
      <c r="M122" s="88">
        <v>2.3388348643850708E-5</v>
      </c>
      <c r="N122" s="88">
        <f t="shared" si="2"/>
        <v>4.4906631053595624E-4</v>
      </c>
      <c r="O122" s="88">
        <f>L122/'סכום נכסי הקרן'!$C$42</f>
        <v>3.8160712673240467E-6</v>
      </c>
    </row>
    <row r="123" spans="2:15" s="134" customFormat="1">
      <c r="B123" s="86" t="s">
        <v>1176</v>
      </c>
      <c r="C123" s="80" t="s">
        <v>1177</v>
      </c>
      <c r="D123" s="93" t="s">
        <v>131</v>
      </c>
      <c r="E123" s="93" t="s">
        <v>291</v>
      </c>
      <c r="F123" s="80" t="s">
        <v>1178</v>
      </c>
      <c r="G123" s="93" t="s">
        <v>459</v>
      </c>
      <c r="H123" s="93" t="s">
        <v>173</v>
      </c>
      <c r="I123" s="87">
        <v>2599.4861940000001</v>
      </c>
      <c r="J123" s="89">
        <v>1134</v>
      </c>
      <c r="K123" s="80"/>
      <c r="L123" s="87">
        <v>29.478173438000006</v>
      </c>
      <c r="M123" s="88">
        <v>1.5476047683983323E-4</v>
      </c>
      <c r="N123" s="88">
        <f t="shared" si="2"/>
        <v>9.8915942501458178E-4</v>
      </c>
      <c r="O123" s="88">
        <f>L123/'סכום נכסי הקרן'!$C$42</f>
        <v>8.4056692119608116E-6</v>
      </c>
    </row>
    <row r="124" spans="2:15" s="134" customFormat="1">
      <c r="B124" s="86" t="s">
        <v>1179</v>
      </c>
      <c r="C124" s="80" t="s">
        <v>1180</v>
      </c>
      <c r="D124" s="93" t="s">
        <v>131</v>
      </c>
      <c r="E124" s="93" t="s">
        <v>291</v>
      </c>
      <c r="F124" s="80" t="s">
        <v>1181</v>
      </c>
      <c r="G124" s="93" t="s">
        <v>965</v>
      </c>
      <c r="H124" s="93" t="s">
        <v>173</v>
      </c>
      <c r="I124" s="87">
        <v>13435.607804000001</v>
      </c>
      <c r="J124" s="89">
        <v>10.1</v>
      </c>
      <c r="K124" s="80"/>
      <c r="L124" s="87">
        <v>1.3569963840000001</v>
      </c>
      <c r="M124" s="88">
        <v>3.263014929035077E-5</v>
      </c>
      <c r="N124" s="88">
        <f t="shared" si="2"/>
        <v>4.5534902824541365E-5</v>
      </c>
      <c r="O124" s="88">
        <f>L124/'סכום נכסי הקרן'!$C$42</f>
        <v>3.8694604839480991E-7</v>
      </c>
    </row>
    <row r="125" spans="2:15" s="134" customFormat="1">
      <c r="B125" s="83"/>
      <c r="C125" s="80"/>
      <c r="D125" s="80"/>
      <c r="E125" s="80"/>
      <c r="F125" s="80"/>
      <c r="G125" s="80"/>
      <c r="H125" s="80"/>
      <c r="I125" s="87"/>
      <c r="J125" s="89"/>
      <c r="K125" s="80"/>
      <c r="L125" s="80"/>
      <c r="M125" s="80"/>
      <c r="N125" s="88"/>
      <c r="O125" s="80"/>
    </row>
    <row r="126" spans="2:15" s="134" customFormat="1">
      <c r="B126" s="81" t="s">
        <v>240</v>
      </c>
      <c r="C126" s="82"/>
      <c r="D126" s="82"/>
      <c r="E126" s="82"/>
      <c r="F126" s="82"/>
      <c r="G126" s="82"/>
      <c r="H126" s="82"/>
      <c r="I126" s="90"/>
      <c r="J126" s="92"/>
      <c r="K126" s="90">
        <v>3.5617075070000004</v>
      </c>
      <c r="L126" s="90">
        <f>L127+L149</f>
        <v>7590.831339147001</v>
      </c>
      <c r="M126" s="82"/>
      <c r="N126" s="91">
        <f t="shared" ref="N126:N147" si="3">L126/$L$11</f>
        <v>0.25471531940761744</v>
      </c>
      <c r="O126" s="91">
        <f>L126/'סכום נכסי הקרן'!$C$42</f>
        <v>2.1645173305888596E-3</v>
      </c>
    </row>
    <row r="127" spans="2:15" s="134" customFormat="1">
      <c r="B127" s="99" t="s">
        <v>68</v>
      </c>
      <c r="C127" s="82"/>
      <c r="D127" s="82"/>
      <c r="E127" s="82"/>
      <c r="F127" s="82"/>
      <c r="G127" s="82"/>
      <c r="H127" s="82"/>
      <c r="I127" s="90"/>
      <c r="J127" s="92"/>
      <c r="K127" s="90">
        <v>0.90652750700000007</v>
      </c>
      <c r="L127" s="90">
        <f>SUM(L128:L147)</f>
        <v>1826.2834269410002</v>
      </c>
      <c r="M127" s="82"/>
      <c r="N127" s="91">
        <f t="shared" si="3"/>
        <v>6.1282137046452752E-2</v>
      </c>
      <c r="O127" s="91">
        <f>L127/'סכום נכסי הקרן'!$C$42</f>
        <v>5.207627401487251E-4</v>
      </c>
    </row>
    <row r="128" spans="2:15" s="134" customFormat="1">
      <c r="B128" s="86" t="s">
        <v>1182</v>
      </c>
      <c r="C128" s="80" t="s">
        <v>1183</v>
      </c>
      <c r="D128" s="93" t="s">
        <v>1184</v>
      </c>
      <c r="E128" s="93" t="s">
        <v>1185</v>
      </c>
      <c r="F128" s="80" t="s">
        <v>1081</v>
      </c>
      <c r="G128" s="93" t="s">
        <v>201</v>
      </c>
      <c r="H128" s="93" t="s">
        <v>172</v>
      </c>
      <c r="I128" s="87">
        <v>2672.1848620000001</v>
      </c>
      <c r="J128" s="89">
        <v>607</v>
      </c>
      <c r="K128" s="80"/>
      <c r="L128" s="87">
        <v>60.793167610999994</v>
      </c>
      <c r="M128" s="88">
        <v>7.9320526052244455E-5</v>
      </c>
      <c r="N128" s="88">
        <f t="shared" si="3"/>
        <v>2.0399545733520096E-3</v>
      </c>
      <c r="O128" s="88">
        <f>L128/'סכום נכסי הקרן'!$C$42</f>
        <v>1.7335105866044663E-5</v>
      </c>
    </row>
    <row r="129" spans="2:15" s="134" customFormat="1">
      <c r="B129" s="86" t="s">
        <v>1186</v>
      </c>
      <c r="C129" s="80" t="s">
        <v>1187</v>
      </c>
      <c r="D129" s="93" t="s">
        <v>1188</v>
      </c>
      <c r="E129" s="93" t="s">
        <v>1185</v>
      </c>
      <c r="F129" s="80" t="s">
        <v>1189</v>
      </c>
      <c r="G129" s="93" t="s">
        <v>1190</v>
      </c>
      <c r="H129" s="93" t="s">
        <v>172</v>
      </c>
      <c r="I129" s="87">
        <v>518.47935600000005</v>
      </c>
      <c r="J129" s="89">
        <v>5858</v>
      </c>
      <c r="K129" s="87">
        <v>0.48581515200000003</v>
      </c>
      <c r="L129" s="87">
        <v>114.32202253200001</v>
      </c>
      <c r="M129" s="88">
        <v>3.7146851721954098E-6</v>
      </c>
      <c r="N129" s="88">
        <f t="shared" si="3"/>
        <v>3.8361503745168771E-3</v>
      </c>
      <c r="O129" s="88">
        <f>L129/'סכום נכסי הקרן'!$C$42</f>
        <v>3.2598800840474327E-5</v>
      </c>
    </row>
    <row r="130" spans="2:15" s="134" customFormat="1">
      <c r="B130" s="86" t="s">
        <v>1191</v>
      </c>
      <c r="C130" s="80" t="s">
        <v>1192</v>
      </c>
      <c r="D130" s="93" t="s">
        <v>1184</v>
      </c>
      <c r="E130" s="93" t="s">
        <v>1185</v>
      </c>
      <c r="F130" s="80" t="s">
        <v>1193</v>
      </c>
      <c r="G130" s="93" t="s">
        <v>1190</v>
      </c>
      <c r="H130" s="93" t="s">
        <v>172</v>
      </c>
      <c r="I130" s="87">
        <v>364.16157899999996</v>
      </c>
      <c r="J130" s="89">
        <v>10265</v>
      </c>
      <c r="K130" s="80"/>
      <c r="L130" s="87">
        <v>140.10468544900002</v>
      </c>
      <c r="M130" s="88">
        <v>2.3311760723328224E-6</v>
      </c>
      <c r="N130" s="88">
        <f t="shared" si="3"/>
        <v>4.7013045225499659E-3</v>
      </c>
      <c r="O130" s="88">
        <f>L130/'סכום נכסי הקרן'!$C$42</f>
        <v>3.9950699231994695E-5</v>
      </c>
    </row>
    <row r="131" spans="2:15" s="134" customFormat="1">
      <c r="B131" s="86" t="s">
        <v>1194</v>
      </c>
      <c r="C131" s="80" t="s">
        <v>1195</v>
      </c>
      <c r="D131" s="93" t="s">
        <v>1184</v>
      </c>
      <c r="E131" s="93" t="s">
        <v>1185</v>
      </c>
      <c r="F131" s="80">
        <v>512291642</v>
      </c>
      <c r="G131" s="93" t="s">
        <v>1190</v>
      </c>
      <c r="H131" s="93" t="s">
        <v>172</v>
      </c>
      <c r="I131" s="87">
        <v>125.95746</v>
      </c>
      <c r="J131" s="89">
        <v>7414</v>
      </c>
      <c r="K131" s="80"/>
      <c r="L131" s="87">
        <v>35.000645843999997</v>
      </c>
      <c r="M131" s="88">
        <v>3.4928608710221525E-6</v>
      </c>
      <c r="N131" s="88">
        <f t="shared" si="3"/>
        <v>1.1744696051472509E-3</v>
      </c>
      <c r="O131" s="88">
        <f>L131/'סכום נכסי הקרן'!$C$42</f>
        <v>9.9803962341302939E-6</v>
      </c>
    </row>
    <row r="132" spans="2:15" s="134" customFormat="1">
      <c r="B132" s="86" t="s">
        <v>1196</v>
      </c>
      <c r="C132" s="80" t="s">
        <v>1197</v>
      </c>
      <c r="D132" s="93" t="s">
        <v>1184</v>
      </c>
      <c r="E132" s="93" t="s">
        <v>1185</v>
      </c>
      <c r="F132" s="80" t="s">
        <v>1198</v>
      </c>
      <c r="G132" s="93" t="s">
        <v>1039</v>
      </c>
      <c r="H132" s="93" t="s">
        <v>172</v>
      </c>
      <c r="I132" s="87">
        <v>767.93346499999996</v>
      </c>
      <c r="J132" s="89">
        <v>754</v>
      </c>
      <c r="K132" s="80"/>
      <c r="L132" s="87">
        <v>21.701738267</v>
      </c>
      <c r="M132" s="88">
        <v>2.3112434308951173E-5</v>
      </c>
      <c r="N132" s="88">
        <f t="shared" si="3"/>
        <v>7.2821604741393005E-4</v>
      </c>
      <c r="O132" s="88">
        <f>L132/'סכום נכסי הקרן'!$C$42</f>
        <v>6.1882271498477923E-6</v>
      </c>
    </row>
    <row r="133" spans="2:15" s="134" customFormat="1">
      <c r="B133" s="86" t="s">
        <v>1199</v>
      </c>
      <c r="C133" s="80" t="s">
        <v>1200</v>
      </c>
      <c r="D133" s="93" t="s">
        <v>1184</v>
      </c>
      <c r="E133" s="93" t="s">
        <v>1185</v>
      </c>
      <c r="F133" s="80" t="s">
        <v>1201</v>
      </c>
      <c r="G133" s="93" t="s">
        <v>558</v>
      </c>
      <c r="H133" s="93" t="s">
        <v>172</v>
      </c>
      <c r="I133" s="87">
        <v>488.04273000000001</v>
      </c>
      <c r="J133" s="89">
        <v>3206</v>
      </c>
      <c r="K133" s="87">
        <v>0.42071235499999998</v>
      </c>
      <c r="L133" s="87">
        <v>59.064356247000006</v>
      </c>
      <c r="M133" s="88">
        <v>2.2868135134722289E-5</v>
      </c>
      <c r="N133" s="88">
        <f t="shared" si="3"/>
        <v>1.9819431752452171E-3</v>
      </c>
      <c r="O133" s="88">
        <f>L133/'סכום נכסי הקרן'!$C$42</f>
        <v>1.6842137179018422E-5</v>
      </c>
    </row>
    <row r="134" spans="2:15" s="134" customFormat="1">
      <c r="B134" s="86" t="s">
        <v>1202</v>
      </c>
      <c r="C134" s="80" t="s">
        <v>1203</v>
      </c>
      <c r="D134" s="93" t="s">
        <v>1184</v>
      </c>
      <c r="E134" s="93" t="s">
        <v>1185</v>
      </c>
      <c r="F134" s="80" t="s">
        <v>1038</v>
      </c>
      <c r="G134" s="93" t="s">
        <v>1039</v>
      </c>
      <c r="H134" s="93" t="s">
        <v>172</v>
      </c>
      <c r="I134" s="87">
        <v>612.11878300000001</v>
      </c>
      <c r="J134" s="89">
        <v>500</v>
      </c>
      <c r="K134" s="80"/>
      <c r="L134" s="87">
        <v>11.471105994</v>
      </c>
      <c r="M134" s="88">
        <v>1.5201300616250906E-5</v>
      </c>
      <c r="N134" s="88">
        <f t="shared" si="3"/>
        <v>3.8492047796555068E-4</v>
      </c>
      <c r="O134" s="88">
        <f>L134/'סכום נכסי הקרן'!$C$42</f>
        <v>3.2709734435786955E-6</v>
      </c>
    </row>
    <row r="135" spans="2:15" s="134" customFormat="1">
      <c r="B135" s="86" t="s">
        <v>1204</v>
      </c>
      <c r="C135" s="80" t="s">
        <v>1205</v>
      </c>
      <c r="D135" s="93" t="s">
        <v>1184</v>
      </c>
      <c r="E135" s="93" t="s">
        <v>1185</v>
      </c>
      <c r="F135" s="80" t="s">
        <v>1206</v>
      </c>
      <c r="G135" s="93" t="s">
        <v>27</v>
      </c>
      <c r="H135" s="93" t="s">
        <v>172</v>
      </c>
      <c r="I135" s="87">
        <v>966.23956399999997</v>
      </c>
      <c r="J135" s="89">
        <v>1872</v>
      </c>
      <c r="K135" s="80"/>
      <c r="L135" s="87">
        <v>67.793841366999999</v>
      </c>
      <c r="M135" s="88">
        <v>2.7735287595003535E-5</v>
      </c>
      <c r="N135" s="88">
        <f t="shared" si="3"/>
        <v>2.2748667683617917E-3</v>
      </c>
      <c r="O135" s="88">
        <f>L135/'סכום נכסי הקרן'!$C$42</f>
        <v>1.9331340401320661E-5</v>
      </c>
    </row>
    <row r="136" spans="2:15" s="134" customFormat="1">
      <c r="B136" s="86" t="s">
        <v>1207</v>
      </c>
      <c r="C136" s="80" t="s">
        <v>1208</v>
      </c>
      <c r="D136" s="93" t="s">
        <v>1184</v>
      </c>
      <c r="E136" s="93" t="s">
        <v>1185</v>
      </c>
      <c r="F136" s="80" t="s">
        <v>1209</v>
      </c>
      <c r="G136" s="93" t="s">
        <v>1210</v>
      </c>
      <c r="H136" s="93" t="s">
        <v>172</v>
      </c>
      <c r="I136" s="87">
        <v>2531.230509</v>
      </c>
      <c r="J136" s="89">
        <v>406</v>
      </c>
      <c r="K136" s="80"/>
      <c r="L136" s="87">
        <v>38.517430924000003</v>
      </c>
      <c r="M136" s="88">
        <v>9.3132400136738727E-5</v>
      </c>
      <c r="N136" s="88">
        <f t="shared" si="3"/>
        <v>1.2924776328477855E-3</v>
      </c>
      <c r="O136" s="88">
        <f>L136/'סכום נכסי הקרן'!$C$42</f>
        <v>1.0983203688744577E-5</v>
      </c>
    </row>
    <row r="137" spans="2:15" s="134" customFormat="1">
      <c r="B137" s="86" t="s">
        <v>1211</v>
      </c>
      <c r="C137" s="80" t="s">
        <v>1212</v>
      </c>
      <c r="D137" s="93" t="s">
        <v>1184</v>
      </c>
      <c r="E137" s="93" t="s">
        <v>1185</v>
      </c>
      <c r="F137" s="80" t="s">
        <v>1213</v>
      </c>
      <c r="G137" s="93" t="s">
        <v>917</v>
      </c>
      <c r="H137" s="93" t="s">
        <v>172</v>
      </c>
      <c r="I137" s="87">
        <v>316.81615900000003</v>
      </c>
      <c r="J137" s="89">
        <v>9238</v>
      </c>
      <c r="K137" s="80"/>
      <c r="L137" s="87">
        <v>109.69450279200001</v>
      </c>
      <c r="M137" s="88">
        <v>5.9195024784877331E-6</v>
      </c>
      <c r="N137" s="88">
        <f t="shared" si="3"/>
        <v>3.680870917501355E-3</v>
      </c>
      <c r="O137" s="88">
        <f>L137/'סכום נכסי הקרן'!$C$42</f>
        <v>3.127926860120347E-5</v>
      </c>
    </row>
    <row r="138" spans="2:15" s="134" customFormat="1">
      <c r="B138" s="86" t="s">
        <v>1214</v>
      </c>
      <c r="C138" s="80" t="s">
        <v>1215</v>
      </c>
      <c r="D138" s="93" t="s">
        <v>1184</v>
      </c>
      <c r="E138" s="93" t="s">
        <v>1185</v>
      </c>
      <c r="F138" s="80" t="s">
        <v>933</v>
      </c>
      <c r="G138" s="93" t="s">
        <v>201</v>
      </c>
      <c r="H138" s="93" t="s">
        <v>172</v>
      </c>
      <c r="I138" s="87">
        <v>1543.2705759999999</v>
      </c>
      <c r="J138" s="89">
        <v>10821</v>
      </c>
      <c r="K138" s="80"/>
      <c r="L138" s="87">
        <v>625.90591422800003</v>
      </c>
      <c r="M138" s="88">
        <v>2.4953346006267996E-5</v>
      </c>
      <c r="N138" s="88">
        <f t="shared" si="3"/>
        <v>2.1002683071024087E-2</v>
      </c>
      <c r="O138" s="88">
        <f>L138/'סכום נכסי הקרן'!$C$42</f>
        <v>1.784763931820952E-4</v>
      </c>
    </row>
    <row r="139" spans="2:15" s="134" customFormat="1">
      <c r="B139" s="86" t="s">
        <v>1216</v>
      </c>
      <c r="C139" s="80" t="s">
        <v>1217</v>
      </c>
      <c r="D139" s="93" t="s">
        <v>1184</v>
      </c>
      <c r="E139" s="93" t="s">
        <v>1185</v>
      </c>
      <c r="F139" s="80" t="s">
        <v>1020</v>
      </c>
      <c r="G139" s="93" t="s">
        <v>917</v>
      </c>
      <c r="H139" s="93" t="s">
        <v>172</v>
      </c>
      <c r="I139" s="87">
        <v>1131.392333</v>
      </c>
      <c r="J139" s="89">
        <v>2278</v>
      </c>
      <c r="K139" s="80"/>
      <c r="L139" s="87">
        <v>96.597643855000001</v>
      </c>
      <c r="M139" s="88">
        <v>4.0306327780090264E-5</v>
      </c>
      <c r="N139" s="88">
        <f t="shared" si="3"/>
        <v>3.2413972342737502E-3</v>
      </c>
      <c r="O139" s="88">
        <f>L139/'סכום נכסי הקרן'!$C$42</f>
        <v>2.75447134676679E-5</v>
      </c>
    </row>
    <row r="140" spans="2:15" s="134" customFormat="1">
      <c r="B140" s="86" t="s">
        <v>1220</v>
      </c>
      <c r="C140" s="80" t="s">
        <v>1221</v>
      </c>
      <c r="D140" s="93" t="s">
        <v>1184</v>
      </c>
      <c r="E140" s="93" t="s">
        <v>1185</v>
      </c>
      <c r="F140" s="80" t="s">
        <v>827</v>
      </c>
      <c r="G140" s="93" t="s">
        <v>374</v>
      </c>
      <c r="H140" s="93" t="s">
        <v>172</v>
      </c>
      <c r="I140" s="87">
        <v>98.057220000000001</v>
      </c>
      <c r="J140" s="89">
        <v>472</v>
      </c>
      <c r="K140" s="80"/>
      <c r="L140" s="87">
        <v>1.7346871340000001</v>
      </c>
      <c r="M140" s="88">
        <v>6.0047004064953278E-7</v>
      </c>
      <c r="N140" s="88">
        <f t="shared" si="3"/>
        <v>5.8208563419187535E-5</v>
      </c>
      <c r="O140" s="88">
        <f>L140/'סכום נכסי הקרן'!$C$42</f>
        <v>4.9464415647449364E-7</v>
      </c>
    </row>
    <row r="141" spans="2:15" s="134" customFormat="1">
      <c r="B141" s="86" t="s">
        <v>1224</v>
      </c>
      <c r="C141" s="80" t="s">
        <v>1225</v>
      </c>
      <c r="D141" s="93" t="s">
        <v>134</v>
      </c>
      <c r="E141" s="93" t="s">
        <v>1185</v>
      </c>
      <c r="F141" s="80" t="s">
        <v>1153</v>
      </c>
      <c r="G141" s="93" t="s">
        <v>342</v>
      </c>
      <c r="H141" s="93" t="s">
        <v>175</v>
      </c>
      <c r="I141" s="87">
        <v>24.869306000000002</v>
      </c>
      <c r="J141" s="89">
        <v>35</v>
      </c>
      <c r="K141" s="80"/>
      <c r="L141" s="87">
        <v>4.1722983999999998E-2</v>
      </c>
      <c r="M141" s="88">
        <v>3.6275884119894342E-6</v>
      </c>
      <c r="N141" s="88">
        <f t="shared" si="3"/>
        <v>1.4000420667221865E-6</v>
      </c>
      <c r="O141" s="88">
        <f>L141/'סכום נכסי הקרן'!$C$42</f>
        <v>1.1897263674683365E-8</v>
      </c>
    </row>
    <row r="142" spans="2:15" s="134" customFormat="1">
      <c r="B142" s="86" t="s">
        <v>1226</v>
      </c>
      <c r="C142" s="80" t="s">
        <v>1227</v>
      </c>
      <c r="D142" s="93" t="s">
        <v>1184</v>
      </c>
      <c r="E142" s="93" t="s">
        <v>1185</v>
      </c>
      <c r="F142" s="80" t="s">
        <v>1175</v>
      </c>
      <c r="G142" s="93" t="s">
        <v>1039</v>
      </c>
      <c r="H142" s="93" t="s">
        <v>172</v>
      </c>
      <c r="I142" s="87">
        <v>516.97449500000005</v>
      </c>
      <c r="J142" s="89">
        <v>555</v>
      </c>
      <c r="K142" s="80"/>
      <c r="L142" s="87">
        <v>10.753793267999999</v>
      </c>
      <c r="M142" s="88">
        <v>1.8223417322991747E-5</v>
      </c>
      <c r="N142" s="88">
        <f t="shared" si="3"/>
        <v>3.6085057943204294E-4</v>
      </c>
      <c r="O142" s="88">
        <f>L142/'סכום נכסי הקרן'!$C$42</f>
        <v>3.0664324970723786E-6</v>
      </c>
    </row>
    <row r="143" spans="2:15" s="134" customFormat="1">
      <c r="B143" s="86" t="s">
        <v>1230</v>
      </c>
      <c r="C143" s="80" t="s">
        <v>1231</v>
      </c>
      <c r="D143" s="93" t="s">
        <v>1184</v>
      </c>
      <c r="E143" s="93" t="s">
        <v>1185</v>
      </c>
      <c r="F143" s="80" t="s">
        <v>1232</v>
      </c>
      <c r="G143" s="93" t="s">
        <v>1233</v>
      </c>
      <c r="H143" s="93" t="s">
        <v>172</v>
      </c>
      <c r="I143" s="87">
        <v>651.77151700000002</v>
      </c>
      <c r="J143" s="89">
        <v>3510</v>
      </c>
      <c r="K143" s="80"/>
      <c r="L143" s="87">
        <v>85.743671606999996</v>
      </c>
      <c r="M143" s="88">
        <v>1.4245884638044623E-5</v>
      </c>
      <c r="N143" s="88">
        <f t="shared" si="3"/>
        <v>2.8771850835264501E-3</v>
      </c>
      <c r="O143" s="88">
        <f>L143/'סכום נכסי הקרן'!$C$42</f>
        <v>2.4449715043007002E-5</v>
      </c>
    </row>
    <row r="144" spans="2:15" s="134" customFormat="1">
      <c r="B144" s="86" t="s">
        <v>1234</v>
      </c>
      <c r="C144" s="80" t="s">
        <v>1235</v>
      </c>
      <c r="D144" s="93" t="s">
        <v>1184</v>
      </c>
      <c r="E144" s="93" t="s">
        <v>1185</v>
      </c>
      <c r="F144" s="80" t="s">
        <v>920</v>
      </c>
      <c r="G144" s="93" t="s">
        <v>459</v>
      </c>
      <c r="H144" s="93" t="s">
        <v>172</v>
      </c>
      <c r="I144" s="87">
        <v>3782.4362299999998</v>
      </c>
      <c r="J144" s="89">
        <v>1542</v>
      </c>
      <c r="K144" s="80"/>
      <c r="L144" s="87">
        <v>218.60272469199998</v>
      </c>
      <c r="M144" s="88">
        <v>3.7129613650565422E-6</v>
      </c>
      <c r="N144" s="88">
        <f t="shared" si="3"/>
        <v>7.3353576644683135E-3</v>
      </c>
      <c r="O144" s="88">
        <f>L144/'סכום נכסי הקרן'!$C$42</f>
        <v>6.2334330058102746E-5</v>
      </c>
    </row>
    <row r="145" spans="2:15" s="134" customFormat="1">
      <c r="B145" s="86" t="s">
        <v>1236</v>
      </c>
      <c r="C145" s="80" t="s">
        <v>1237</v>
      </c>
      <c r="D145" s="93" t="s">
        <v>1184</v>
      </c>
      <c r="E145" s="93" t="s">
        <v>1185</v>
      </c>
      <c r="F145" s="80" t="s">
        <v>916</v>
      </c>
      <c r="G145" s="93" t="s">
        <v>917</v>
      </c>
      <c r="H145" s="93" t="s">
        <v>172</v>
      </c>
      <c r="I145" s="87">
        <v>938.82061299999998</v>
      </c>
      <c r="J145" s="89">
        <v>1474</v>
      </c>
      <c r="K145" s="80"/>
      <c r="L145" s="87">
        <v>51.865632973999993</v>
      </c>
      <c r="M145" s="88">
        <v>8.9429026113664373E-6</v>
      </c>
      <c r="N145" s="88">
        <f t="shared" si="3"/>
        <v>1.740385298922372E-3</v>
      </c>
      <c r="O145" s="88">
        <f>L145/'סכום נכסי הקרן'!$C$42</f>
        <v>1.4789429038585301E-5</v>
      </c>
    </row>
    <row r="146" spans="2:15" s="134" customFormat="1">
      <c r="B146" s="86" t="s">
        <v>1238</v>
      </c>
      <c r="C146" s="80" t="s">
        <v>1239</v>
      </c>
      <c r="D146" s="93" t="s">
        <v>1184</v>
      </c>
      <c r="E146" s="93" t="s">
        <v>1185</v>
      </c>
      <c r="F146" s="80" t="s">
        <v>1240</v>
      </c>
      <c r="G146" s="93" t="s">
        <v>1190</v>
      </c>
      <c r="H146" s="93" t="s">
        <v>172</v>
      </c>
      <c r="I146" s="87">
        <v>7.9550000000000003E-3</v>
      </c>
      <c r="J146" s="89">
        <v>4231</v>
      </c>
      <c r="K146" s="80"/>
      <c r="L146" s="87">
        <v>1.2615240000000002E-3</v>
      </c>
      <c r="M146" s="88">
        <v>1.2187527423851778E-10</v>
      </c>
      <c r="N146" s="88">
        <f t="shared" si="3"/>
        <v>4.2331264422018332E-8</v>
      </c>
      <c r="O146" s="88">
        <f>L146/'סכום נכסי הקרן'!$C$42</f>
        <v>3.5972220155541275E-10</v>
      </c>
    </row>
    <row r="147" spans="2:15" s="134" customFormat="1">
      <c r="B147" s="86" t="s">
        <v>1241</v>
      </c>
      <c r="C147" s="80" t="s">
        <v>1242</v>
      </c>
      <c r="D147" s="93" t="s">
        <v>1184</v>
      </c>
      <c r="E147" s="93" t="s">
        <v>1185</v>
      </c>
      <c r="F147" s="80" t="s">
        <v>1243</v>
      </c>
      <c r="G147" s="93" t="s">
        <v>1190</v>
      </c>
      <c r="H147" s="93" t="s">
        <v>172</v>
      </c>
      <c r="I147" s="87">
        <v>226.149327</v>
      </c>
      <c r="J147" s="89">
        <v>9034</v>
      </c>
      <c r="K147" s="80"/>
      <c r="L147" s="87">
        <v>76.572877647999988</v>
      </c>
      <c r="M147" s="88">
        <v>4.6773784778191182E-6</v>
      </c>
      <c r="N147" s="88">
        <f t="shared" si="3"/>
        <v>2.5694530831536647E-3</v>
      </c>
      <c r="O147" s="88">
        <f>L147/'סכום נכסי הקרן'!$C$42</f>
        <v>2.1834673083486168E-5</v>
      </c>
    </row>
    <row r="148" spans="2:15" s="134" customFormat="1">
      <c r="B148" s="83"/>
      <c r="C148" s="80"/>
      <c r="D148" s="80"/>
      <c r="E148" s="80"/>
      <c r="F148" s="80"/>
      <c r="G148" s="80"/>
      <c r="H148" s="80"/>
      <c r="I148" s="87"/>
      <c r="J148" s="89"/>
      <c r="K148" s="80"/>
      <c r="L148" s="80"/>
      <c r="M148" s="80"/>
      <c r="N148" s="88"/>
      <c r="O148" s="80"/>
    </row>
    <row r="149" spans="2:15" s="134" customFormat="1">
      <c r="B149" s="99" t="s">
        <v>67</v>
      </c>
      <c r="C149" s="82"/>
      <c r="D149" s="82"/>
      <c r="E149" s="82"/>
      <c r="F149" s="82"/>
      <c r="G149" s="82"/>
      <c r="H149" s="82"/>
      <c r="I149" s="90"/>
      <c r="J149" s="92"/>
      <c r="K149" s="90">
        <v>2.6551799999999997</v>
      </c>
      <c r="L149" s="90">
        <f>SUM(L150:L220)</f>
        <v>5764.5479122060005</v>
      </c>
      <c r="M149" s="82"/>
      <c r="N149" s="91">
        <f t="shared" ref="N149:N215" si="4">L149/$L$11</f>
        <v>0.19343318236116466</v>
      </c>
      <c r="O149" s="91">
        <f>L149/'סכום נכסי הקרן'!$C$42</f>
        <v>1.6437545904401346E-3</v>
      </c>
    </row>
    <row r="150" spans="2:15" s="134" customFormat="1">
      <c r="B150" s="86" t="s">
        <v>1244</v>
      </c>
      <c r="C150" s="80" t="s">
        <v>1245</v>
      </c>
      <c r="D150" s="93" t="s">
        <v>150</v>
      </c>
      <c r="E150" s="93" t="s">
        <v>1185</v>
      </c>
      <c r="F150" s="80"/>
      <c r="G150" s="93" t="s">
        <v>1246</v>
      </c>
      <c r="H150" s="93" t="s">
        <v>1247</v>
      </c>
      <c r="I150" s="87">
        <v>589</v>
      </c>
      <c r="J150" s="89">
        <v>1869.5</v>
      </c>
      <c r="K150" s="80"/>
      <c r="L150" s="87">
        <v>41.922449999999998</v>
      </c>
      <c r="M150" s="88">
        <v>2.7166038862737112E-7</v>
      </c>
      <c r="N150" s="88">
        <f t="shared" si="4"/>
        <v>1.4067352790504517E-3</v>
      </c>
      <c r="O150" s="88">
        <f>L150/'סכום נכסי הקרן'!$C$42</f>
        <v>1.1954141188432965E-5</v>
      </c>
    </row>
    <row r="151" spans="2:15" s="134" customFormat="1">
      <c r="B151" s="86" t="s">
        <v>1248</v>
      </c>
      <c r="C151" s="80" t="s">
        <v>1249</v>
      </c>
      <c r="D151" s="93" t="s">
        <v>27</v>
      </c>
      <c r="E151" s="93" t="s">
        <v>1185</v>
      </c>
      <c r="F151" s="80"/>
      <c r="G151" s="93" t="s">
        <v>1250</v>
      </c>
      <c r="H151" s="93" t="s">
        <v>174</v>
      </c>
      <c r="I151" s="87">
        <v>146</v>
      </c>
      <c r="J151" s="89">
        <v>18240</v>
      </c>
      <c r="K151" s="80"/>
      <c r="L151" s="87">
        <v>114.28702</v>
      </c>
      <c r="M151" s="88">
        <v>7.2848407563249404E-7</v>
      </c>
      <c r="N151" s="88">
        <f t="shared" si="4"/>
        <v>3.8349758416205294E-3</v>
      </c>
      <c r="O151" s="88">
        <f>L151/'סכום נכסי הקרן'!$C$42</f>
        <v>3.2588819906404855E-5</v>
      </c>
    </row>
    <row r="152" spans="2:15" s="134" customFormat="1">
      <c r="B152" s="86" t="s">
        <v>1251</v>
      </c>
      <c r="C152" s="80" t="s">
        <v>1252</v>
      </c>
      <c r="D152" s="93" t="s">
        <v>27</v>
      </c>
      <c r="E152" s="93" t="s">
        <v>1185</v>
      </c>
      <c r="F152" s="80"/>
      <c r="G152" s="93" t="s">
        <v>1246</v>
      </c>
      <c r="H152" s="93" t="s">
        <v>174</v>
      </c>
      <c r="I152" s="87">
        <v>215</v>
      </c>
      <c r="J152" s="89">
        <v>8396</v>
      </c>
      <c r="K152" s="80"/>
      <c r="L152" s="87">
        <v>77.469390000000004</v>
      </c>
      <c r="M152" s="88">
        <v>2.7693057023826056E-7</v>
      </c>
      <c r="N152" s="88">
        <f t="shared" si="4"/>
        <v>2.599536142556513E-3</v>
      </c>
      <c r="O152" s="88">
        <f>L152/'סכום נכסי הקרן'!$C$42</f>
        <v>2.2090312609157551E-5</v>
      </c>
    </row>
    <row r="153" spans="2:15" s="134" customFormat="1">
      <c r="B153" s="86" t="s">
        <v>1253</v>
      </c>
      <c r="C153" s="80" t="s">
        <v>1254</v>
      </c>
      <c r="D153" s="93" t="s">
        <v>1188</v>
      </c>
      <c r="E153" s="93" t="s">
        <v>1185</v>
      </c>
      <c r="F153" s="80"/>
      <c r="G153" s="93" t="s">
        <v>1255</v>
      </c>
      <c r="H153" s="93" t="s">
        <v>172</v>
      </c>
      <c r="I153" s="87">
        <v>105</v>
      </c>
      <c r="J153" s="89">
        <v>11524</v>
      </c>
      <c r="K153" s="87">
        <v>0.38173000000000001</v>
      </c>
      <c r="L153" s="87">
        <v>45.733280000000001</v>
      </c>
      <c r="M153" s="88">
        <v>9.7650254935520551E-7</v>
      </c>
      <c r="N153" s="88">
        <f t="shared" si="4"/>
        <v>1.5346101767118201E-3</v>
      </c>
      <c r="O153" s="88">
        <f>L153/'סכום נכסי הקרן'!$C$42</f>
        <v>1.3040795233344846E-5</v>
      </c>
    </row>
    <row r="154" spans="2:15" s="134" customFormat="1">
      <c r="B154" s="86" t="s">
        <v>1256</v>
      </c>
      <c r="C154" s="80" t="s">
        <v>1257</v>
      </c>
      <c r="D154" s="93" t="s">
        <v>1188</v>
      </c>
      <c r="E154" s="93" t="s">
        <v>1185</v>
      </c>
      <c r="F154" s="80"/>
      <c r="G154" s="93" t="s">
        <v>1258</v>
      </c>
      <c r="H154" s="93" t="s">
        <v>172</v>
      </c>
      <c r="I154" s="87">
        <v>131</v>
      </c>
      <c r="J154" s="89">
        <v>13707</v>
      </c>
      <c r="K154" s="80"/>
      <c r="L154" s="87">
        <v>67.299729999999997</v>
      </c>
      <c r="M154" s="88">
        <v>5.0536530956743428E-8</v>
      </c>
      <c r="N154" s="88">
        <f t="shared" si="4"/>
        <v>2.2582865376801703E-3</v>
      </c>
      <c r="O154" s="88">
        <f>L154/'סכום נכסי הקרן'!$C$42</f>
        <v>1.9190445080462084E-5</v>
      </c>
    </row>
    <row r="155" spans="2:15" s="134" customFormat="1">
      <c r="B155" s="86" t="s">
        <v>1259</v>
      </c>
      <c r="C155" s="80" t="s">
        <v>1260</v>
      </c>
      <c r="D155" s="93" t="s">
        <v>1184</v>
      </c>
      <c r="E155" s="93" t="s">
        <v>1185</v>
      </c>
      <c r="F155" s="80"/>
      <c r="G155" s="93" t="s">
        <v>1190</v>
      </c>
      <c r="H155" s="93" t="s">
        <v>172</v>
      </c>
      <c r="I155" s="87">
        <v>73</v>
      </c>
      <c r="J155" s="89">
        <v>103561</v>
      </c>
      <c r="K155" s="80"/>
      <c r="L155" s="87">
        <v>283.34703999999999</v>
      </c>
      <c r="M155" s="88">
        <v>2.0880108291678351E-7</v>
      </c>
      <c r="N155" s="88">
        <f t="shared" si="4"/>
        <v>9.5078955877464094E-3</v>
      </c>
      <c r="O155" s="88">
        <f>L155/'סכום נכסי הקרן'!$C$42</f>
        <v>8.0796101408304216E-5</v>
      </c>
    </row>
    <row r="156" spans="2:15" s="134" customFormat="1">
      <c r="B156" s="86" t="s">
        <v>1261</v>
      </c>
      <c r="C156" s="80" t="s">
        <v>1262</v>
      </c>
      <c r="D156" s="93" t="s">
        <v>1184</v>
      </c>
      <c r="E156" s="93" t="s">
        <v>1185</v>
      </c>
      <c r="F156" s="80"/>
      <c r="G156" s="93" t="s">
        <v>1258</v>
      </c>
      <c r="H156" s="93" t="s">
        <v>172</v>
      </c>
      <c r="I156" s="87">
        <v>54</v>
      </c>
      <c r="J156" s="89">
        <v>150197</v>
      </c>
      <c r="K156" s="80"/>
      <c r="L156" s="87">
        <v>303.98671000000002</v>
      </c>
      <c r="M156" s="88">
        <v>1.1043653295482998E-7</v>
      </c>
      <c r="N156" s="88">
        <f t="shared" si="4"/>
        <v>1.0200473238550676E-2</v>
      </c>
      <c r="O156" s="88">
        <f>L156/'סכום נכסי הקרן'!$C$42</f>
        <v>8.6681480942722285E-5</v>
      </c>
    </row>
    <row r="157" spans="2:15" s="134" customFormat="1">
      <c r="B157" s="86" t="s">
        <v>1263</v>
      </c>
      <c r="C157" s="80" t="s">
        <v>1264</v>
      </c>
      <c r="D157" s="93" t="s">
        <v>1184</v>
      </c>
      <c r="E157" s="93" t="s">
        <v>1185</v>
      </c>
      <c r="F157" s="80"/>
      <c r="G157" s="93" t="s">
        <v>1265</v>
      </c>
      <c r="H157" s="93" t="s">
        <v>172</v>
      </c>
      <c r="I157" s="87">
        <v>171</v>
      </c>
      <c r="J157" s="89">
        <v>15774</v>
      </c>
      <c r="K157" s="80"/>
      <c r="L157" s="87">
        <v>101.09683</v>
      </c>
      <c r="M157" s="88">
        <v>3.603491214014083E-8</v>
      </c>
      <c r="N157" s="88">
        <f t="shared" si="4"/>
        <v>3.3923703734196372E-3</v>
      </c>
      <c r="O157" s="88">
        <f>L157/'סכום נכסי הקרן'!$C$42</f>
        <v>2.8827651521392609E-5</v>
      </c>
    </row>
    <row r="158" spans="2:15" s="134" customFormat="1">
      <c r="B158" s="86" t="s">
        <v>1266</v>
      </c>
      <c r="C158" s="80" t="s">
        <v>1267</v>
      </c>
      <c r="D158" s="93" t="s">
        <v>1188</v>
      </c>
      <c r="E158" s="93" t="s">
        <v>1185</v>
      </c>
      <c r="F158" s="80"/>
      <c r="G158" s="93" t="s">
        <v>1268</v>
      </c>
      <c r="H158" s="93" t="s">
        <v>172</v>
      </c>
      <c r="I158" s="87">
        <v>411</v>
      </c>
      <c r="J158" s="89">
        <v>6157</v>
      </c>
      <c r="K158" s="80"/>
      <c r="L158" s="87">
        <v>94.844160000000002</v>
      </c>
      <c r="M158" s="88">
        <v>1.5599363350129294E-6</v>
      </c>
      <c r="N158" s="88">
        <f t="shared" si="4"/>
        <v>3.182557934565029E-3</v>
      </c>
      <c r="O158" s="88">
        <f>L158/'סכום נכסי הקרן'!$C$42</f>
        <v>2.7044709446569238E-5</v>
      </c>
    </row>
    <row r="159" spans="2:15" s="134" customFormat="1">
      <c r="B159" s="86" t="s">
        <v>1269</v>
      </c>
      <c r="C159" s="80" t="s">
        <v>1270</v>
      </c>
      <c r="D159" s="93" t="s">
        <v>27</v>
      </c>
      <c r="E159" s="93" t="s">
        <v>1185</v>
      </c>
      <c r="F159" s="80"/>
      <c r="G159" s="93" t="s">
        <v>1233</v>
      </c>
      <c r="H159" s="93" t="s">
        <v>174</v>
      </c>
      <c r="I159" s="87">
        <v>81</v>
      </c>
      <c r="J159" s="89">
        <v>13716</v>
      </c>
      <c r="K159" s="80"/>
      <c r="L159" s="87">
        <v>47.679499999999997</v>
      </c>
      <c r="M159" s="88">
        <v>1.8773215906141634E-7</v>
      </c>
      <c r="N159" s="88">
        <f t="shared" si="4"/>
        <v>1.5999168640546057E-3</v>
      </c>
      <c r="O159" s="88">
        <f>L159/'סכום נכסי הקרן'!$C$42</f>
        <v>1.3595757757332636E-5</v>
      </c>
    </row>
    <row r="160" spans="2:15" s="134" customFormat="1">
      <c r="B160" s="86" t="s">
        <v>1271</v>
      </c>
      <c r="C160" s="80" t="s">
        <v>1272</v>
      </c>
      <c r="D160" s="93" t="s">
        <v>134</v>
      </c>
      <c r="E160" s="93" t="s">
        <v>1185</v>
      </c>
      <c r="F160" s="80"/>
      <c r="G160" s="93" t="s">
        <v>1246</v>
      </c>
      <c r="H160" s="93" t="s">
        <v>175</v>
      </c>
      <c r="I160" s="87">
        <v>1466</v>
      </c>
      <c r="J160" s="89">
        <v>459.2</v>
      </c>
      <c r="K160" s="80"/>
      <c r="L160" s="87">
        <v>32.268549999999998</v>
      </c>
      <c r="M160" s="88">
        <v>4.5872852805151563E-7</v>
      </c>
      <c r="N160" s="88">
        <f t="shared" si="4"/>
        <v>1.0827923389211138E-3</v>
      </c>
      <c r="O160" s="88">
        <f>L160/'סכום נכסי הקרן'!$C$42</f>
        <v>9.2013420648365869E-6</v>
      </c>
    </row>
    <row r="161" spans="2:15" s="134" customFormat="1">
      <c r="B161" s="86" t="s">
        <v>1273</v>
      </c>
      <c r="C161" s="80" t="s">
        <v>1274</v>
      </c>
      <c r="D161" s="93" t="s">
        <v>1188</v>
      </c>
      <c r="E161" s="93" t="s">
        <v>1185</v>
      </c>
      <c r="F161" s="80"/>
      <c r="G161" s="93" t="s">
        <v>1275</v>
      </c>
      <c r="H161" s="93" t="s">
        <v>172</v>
      </c>
      <c r="I161" s="87">
        <v>1879</v>
      </c>
      <c r="J161" s="89">
        <v>2464</v>
      </c>
      <c r="K161" s="80"/>
      <c r="L161" s="87">
        <v>173.52701000000002</v>
      </c>
      <c r="M161" s="88">
        <v>1.9145733736934339E-7</v>
      </c>
      <c r="N161" s="88">
        <f t="shared" si="4"/>
        <v>5.8228125225300654E-3</v>
      </c>
      <c r="O161" s="88">
        <f>L161/'סכום נכסי הקרן'!$C$42</f>
        <v>4.9481038859766536E-5</v>
      </c>
    </row>
    <row r="162" spans="2:15" s="134" customFormat="1">
      <c r="B162" s="86" t="s">
        <v>1276</v>
      </c>
      <c r="C162" s="80" t="s">
        <v>1277</v>
      </c>
      <c r="D162" s="93" t="s">
        <v>1188</v>
      </c>
      <c r="E162" s="93" t="s">
        <v>1185</v>
      </c>
      <c r="F162" s="80"/>
      <c r="G162" s="93" t="s">
        <v>1210</v>
      </c>
      <c r="H162" s="93" t="s">
        <v>172</v>
      </c>
      <c r="I162" s="87">
        <v>71</v>
      </c>
      <c r="J162" s="89">
        <v>22532</v>
      </c>
      <c r="K162" s="80"/>
      <c r="L162" s="87">
        <v>59.95946</v>
      </c>
      <c r="M162" s="88">
        <v>2.6349759568093149E-7</v>
      </c>
      <c r="N162" s="88">
        <f t="shared" si="4"/>
        <v>2.0119789681856473E-3</v>
      </c>
      <c r="O162" s="88">
        <f>L162/'סכום נכסי הקרן'!$C$42</f>
        <v>1.7097375044211371E-5</v>
      </c>
    </row>
    <row r="163" spans="2:15" s="134" customFormat="1">
      <c r="B163" s="86" t="s">
        <v>1278</v>
      </c>
      <c r="C163" s="80" t="s">
        <v>1279</v>
      </c>
      <c r="D163" s="93" t="s">
        <v>134</v>
      </c>
      <c r="E163" s="93" t="s">
        <v>1185</v>
      </c>
      <c r="F163" s="80"/>
      <c r="G163" s="93" t="s">
        <v>1280</v>
      </c>
      <c r="H163" s="93" t="s">
        <v>175</v>
      </c>
      <c r="I163" s="87">
        <v>380</v>
      </c>
      <c r="J163" s="89">
        <v>1651.6</v>
      </c>
      <c r="K163" s="80"/>
      <c r="L163" s="87">
        <v>30.083759999999998</v>
      </c>
      <c r="M163" s="88">
        <v>1.7991812623021267E-7</v>
      </c>
      <c r="N163" s="88">
        <f t="shared" si="4"/>
        <v>1.0094802789075261E-3</v>
      </c>
      <c r="O163" s="88">
        <f>L163/'סכום נכסי הקרן'!$C$42</f>
        <v>8.5783515638740614E-6</v>
      </c>
    </row>
    <row r="164" spans="2:15" s="134" customFormat="1">
      <c r="B164" s="86" t="s">
        <v>1281</v>
      </c>
      <c r="C164" s="80" t="s">
        <v>1282</v>
      </c>
      <c r="D164" s="93" t="s">
        <v>1188</v>
      </c>
      <c r="E164" s="93" t="s">
        <v>1185</v>
      </c>
      <c r="F164" s="80"/>
      <c r="G164" s="93" t="s">
        <v>1283</v>
      </c>
      <c r="H164" s="93" t="s">
        <v>172</v>
      </c>
      <c r="I164" s="87">
        <v>31</v>
      </c>
      <c r="J164" s="89">
        <v>39282</v>
      </c>
      <c r="K164" s="80"/>
      <c r="L164" s="87">
        <v>45.640970000000003</v>
      </c>
      <c r="M164" s="88">
        <v>1.9656046202665236E-7</v>
      </c>
      <c r="N164" s="88">
        <f t="shared" si="4"/>
        <v>1.5315126541765403E-3</v>
      </c>
      <c r="O164" s="88">
        <f>L164/'סכום נכסי הקרן'!$C$42</f>
        <v>1.3014473136876147E-5</v>
      </c>
    </row>
    <row r="165" spans="2:15" s="134" customFormat="1">
      <c r="B165" s="86" t="s">
        <v>1284</v>
      </c>
      <c r="C165" s="80" t="s">
        <v>1285</v>
      </c>
      <c r="D165" s="93" t="s">
        <v>1184</v>
      </c>
      <c r="E165" s="93" t="s">
        <v>1185</v>
      </c>
      <c r="F165" s="80"/>
      <c r="G165" s="93" t="s">
        <v>1258</v>
      </c>
      <c r="H165" s="93" t="s">
        <v>172</v>
      </c>
      <c r="I165" s="87">
        <v>8</v>
      </c>
      <c r="J165" s="89">
        <v>172242</v>
      </c>
      <c r="K165" s="80"/>
      <c r="L165" s="87">
        <v>51.645050000000005</v>
      </c>
      <c r="M165" s="88">
        <v>1.7267583612769603E-7</v>
      </c>
      <c r="N165" s="88">
        <f t="shared" si="4"/>
        <v>1.7329834926948339E-3</v>
      </c>
      <c r="O165" s="88">
        <f>L165/'סכום נכסי הקרן'!$C$42</f>
        <v>1.4726530042582914E-5</v>
      </c>
    </row>
    <row r="166" spans="2:15" s="134" customFormat="1">
      <c r="B166" s="86" t="s">
        <v>1286</v>
      </c>
      <c r="C166" s="80" t="s">
        <v>1287</v>
      </c>
      <c r="D166" s="93" t="s">
        <v>1188</v>
      </c>
      <c r="E166" s="93" t="s">
        <v>1185</v>
      </c>
      <c r="F166" s="80"/>
      <c r="G166" s="93" t="s">
        <v>1255</v>
      </c>
      <c r="H166" s="93" t="s">
        <v>172</v>
      </c>
      <c r="I166" s="87">
        <v>104</v>
      </c>
      <c r="J166" s="89">
        <v>11255</v>
      </c>
      <c r="K166" s="87">
        <v>0.37030000000000002</v>
      </c>
      <c r="L166" s="87">
        <v>44.241390000000003</v>
      </c>
      <c r="M166" s="88">
        <v>6.7339849327087131E-7</v>
      </c>
      <c r="N166" s="88">
        <f t="shared" si="4"/>
        <v>1.4845488302145955E-3</v>
      </c>
      <c r="O166" s="88">
        <f>L166/'סכום נכסי הקרן'!$C$42</f>
        <v>1.2615384416524473E-5</v>
      </c>
    </row>
    <row r="167" spans="2:15" s="134" customFormat="1">
      <c r="B167" s="86" t="s">
        <v>1288</v>
      </c>
      <c r="C167" s="80" t="s">
        <v>1289</v>
      </c>
      <c r="D167" s="93" t="s">
        <v>134</v>
      </c>
      <c r="E167" s="93" t="s">
        <v>1185</v>
      </c>
      <c r="F167" s="80"/>
      <c r="G167" s="93" t="s">
        <v>1280</v>
      </c>
      <c r="H167" s="93" t="s">
        <v>175</v>
      </c>
      <c r="I167" s="87">
        <v>2387</v>
      </c>
      <c r="J167" s="89">
        <v>495.95</v>
      </c>
      <c r="K167" s="80"/>
      <c r="L167" s="87">
        <v>56.745849999999997</v>
      </c>
      <c r="M167" s="88">
        <v>1.1872916807121088E-7</v>
      </c>
      <c r="N167" s="88">
        <f t="shared" si="4"/>
        <v>1.9041441789472006E-3</v>
      </c>
      <c r="O167" s="88">
        <f>L167/'סכום נכסי הקרן'!$C$42</f>
        <v>1.6181017635124829E-5</v>
      </c>
    </row>
    <row r="168" spans="2:15" s="134" customFormat="1">
      <c r="B168" s="86" t="s">
        <v>1290</v>
      </c>
      <c r="C168" s="80" t="s">
        <v>1291</v>
      </c>
      <c r="D168" s="93" t="s">
        <v>134</v>
      </c>
      <c r="E168" s="93" t="s">
        <v>1185</v>
      </c>
      <c r="F168" s="80"/>
      <c r="G168" s="93" t="s">
        <v>1255</v>
      </c>
      <c r="H168" s="93" t="s">
        <v>175</v>
      </c>
      <c r="I168" s="87">
        <v>1339</v>
      </c>
      <c r="J168" s="89">
        <v>533.20000000000005</v>
      </c>
      <c r="K168" s="80"/>
      <c r="L168" s="87">
        <v>34.222720000000002</v>
      </c>
      <c r="M168" s="88">
        <v>1.3938925595027021E-6</v>
      </c>
      <c r="N168" s="88">
        <f t="shared" si="4"/>
        <v>1.1483657937230644E-3</v>
      </c>
      <c r="O168" s="88">
        <f>L168/'סכום נכסי הקרן'!$C$42</f>
        <v>9.7585715227093993E-6</v>
      </c>
    </row>
    <row r="169" spans="2:15" s="134" customFormat="1">
      <c r="B169" s="86" t="s">
        <v>1292</v>
      </c>
      <c r="C169" s="80" t="s">
        <v>1293</v>
      </c>
      <c r="D169" s="93" t="s">
        <v>1188</v>
      </c>
      <c r="E169" s="93" t="s">
        <v>1185</v>
      </c>
      <c r="F169" s="80"/>
      <c r="G169" s="93" t="s">
        <v>889</v>
      </c>
      <c r="H169" s="93" t="s">
        <v>172</v>
      </c>
      <c r="I169" s="87">
        <v>194</v>
      </c>
      <c r="J169" s="89">
        <v>4351</v>
      </c>
      <c r="K169" s="80"/>
      <c r="L169" s="87">
        <v>31.63664</v>
      </c>
      <c r="M169" s="88">
        <v>8.405856922063507E-7</v>
      </c>
      <c r="N169" s="88">
        <f t="shared" si="4"/>
        <v>1.0615881848178882E-3</v>
      </c>
      <c r="O169" s="88">
        <f>L169/'סכום נכסי הקרן'!$C$42</f>
        <v>9.0211536131029055E-6</v>
      </c>
    </row>
    <row r="170" spans="2:15" s="134" customFormat="1">
      <c r="B170" s="86" t="s">
        <v>1294</v>
      </c>
      <c r="C170" s="80" t="s">
        <v>1295</v>
      </c>
      <c r="D170" s="93" t="s">
        <v>1188</v>
      </c>
      <c r="E170" s="93" t="s">
        <v>1185</v>
      </c>
      <c r="F170" s="80"/>
      <c r="G170" s="93" t="s">
        <v>1280</v>
      </c>
      <c r="H170" s="93" t="s">
        <v>172</v>
      </c>
      <c r="I170" s="87">
        <v>181</v>
      </c>
      <c r="J170" s="89">
        <v>5919</v>
      </c>
      <c r="K170" s="80"/>
      <c r="L170" s="87">
        <v>40.153779999999998</v>
      </c>
      <c r="M170" s="88">
        <v>7.0459525502665649E-7</v>
      </c>
      <c r="N170" s="88">
        <f t="shared" si="4"/>
        <v>1.3473863982956732E-3</v>
      </c>
      <c r="O170" s="88">
        <f>L170/'סכום נכסי הקרן'!$C$42</f>
        <v>1.1449806854543946E-5</v>
      </c>
    </row>
    <row r="171" spans="2:15" s="134" customFormat="1">
      <c r="B171" s="86" t="s">
        <v>1296</v>
      </c>
      <c r="C171" s="80" t="s">
        <v>1297</v>
      </c>
      <c r="D171" s="93" t="s">
        <v>1184</v>
      </c>
      <c r="E171" s="93" t="s">
        <v>1185</v>
      </c>
      <c r="F171" s="80"/>
      <c r="G171" s="93" t="s">
        <v>1265</v>
      </c>
      <c r="H171" s="93" t="s">
        <v>172</v>
      </c>
      <c r="I171" s="87">
        <v>545</v>
      </c>
      <c r="J171" s="89">
        <v>4333</v>
      </c>
      <c r="K171" s="80"/>
      <c r="L171" s="87">
        <v>88.508459999999999</v>
      </c>
      <c r="M171" s="88">
        <v>1.2121989303498808E-7</v>
      </c>
      <c r="N171" s="88">
        <f t="shared" si="4"/>
        <v>2.9699593696557751E-3</v>
      </c>
      <c r="O171" s="88">
        <f>L171/'סכום נכסי הקרן'!$C$42</f>
        <v>2.5238091457220931E-5</v>
      </c>
    </row>
    <row r="172" spans="2:15" s="134" customFormat="1">
      <c r="B172" s="86" t="s">
        <v>1298</v>
      </c>
      <c r="C172" s="80" t="s">
        <v>1299</v>
      </c>
      <c r="D172" s="93" t="s">
        <v>1188</v>
      </c>
      <c r="E172" s="93" t="s">
        <v>1185</v>
      </c>
      <c r="F172" s="80"/>
      <c r="G172" s="93" t="s">
        <v>1275</v>
      </c>
      <c r="H172" s="93" t="s">
        <v>172</v>
      </c>
      <c r="I172" s="87">
        <v>482</v>
      </c>
      <c r="J172" s="89">
        <v>5206</v>
      </c>
      <c r="K172" s="80"/>
      <c r="L172" s="87">
        <v>94.048259999999999</v>
      </c>
      <c r="M172" s="88">
        <v>1.9736813983320434E-7</v>
      </c>
      <c r="N172" s="88">
        <f t="shared" si="4"/>
        <v>3.1558509885588615E-3</v>
      </c>
      <c r="O172" s="88">
        <f>L172/'סכום נכסי הקרן'!$C$42</f>
        <v>2.6817759424042549E-5</v>
      </c>
    </row>
    <row r="173" spans="2:15" s="134" customFormat="1">
      <c r="B173" s="86" t="s">
        <v>1300</v>
      </c>
      <c r="C173" s="80" t="s">
        <v>1301</v>
      </c>
      <c r="D173" s="93" t="s">
        <v>1184</v>
      </c>
      <c r="E173" s="93" t="s">
        <v>1185</v>
      </c>
      <c r="F173" s="80"/>
      <c r="G173" s="93" t="s">
        <v>1302</v>
      </c>
      <c r="H173" s="93" t="s">
        <v>172</v>
      </c>
      <c r="I173" s="87">
        <v>161</v>
      </c>
      <c r="J173" s="89">
        <v>2706</v>
      </c>
      <c r="K173" s="80"/>
      <c r="L173" s="87">
        <v>16.328759999999999</v>
      </c>
      <c r="M173" s="88">
        <v>2.9529466115322801E-7</v>
      </c>
      <c r="N173" s="88">
        <f t="shared" si="4"/>
        <v>5.479222410700675E-4</v>
      </c>
      <c r="O173" s="88">
        <f>L173/'סכום נכסי הקרן'!$C$42</f>
        <v>4.6561282194155325E-6</v>
      </c>
    </row>
    <row r="174" spans="2:15" s="134" customFormat="1">
      <c r="B174" s="86" t="s">
        <v>1303</v>
      </c>
      <c r="C174" s="80" t="s">
        <v>1304</v>
      </c>
      <c r="D174" s="93" t="s">
        <v>27</v>
      </c>
      <c r="E174" s="93" t="s">
        <v>1185</v>
      </c>
      <c r="F174" s="80"/>
      <c r="G174" s="93" t="s">
        <v>1305</v>
      </c>
      <c r="H174" s="93" t="s">
        <v>174</v>
      </c>
      <c r="I174" s="87">
        <v>412</v>
      </c>
      <c r="J174" s="89">
        <v>2391</v>
      </c>
      <c r="K174" s="80"/>
      <c r="L174" s="87">
        <v>42.276209999999999</v>
      </c>
      <c r="M174" s="88">
        <v>3.3319672294650189E-7</v>
      </c>
      <c r="N174" s="88">
        <f t="shared" si="4"/>
        <v>1.4186059276484436E-3</v>
      </c>
      <c r="O174" s="88">
        <f>L174/'סכום נכסי הקרן'!$C$42</f>
        <v>1.2055015469082596E-5</v>
      </c>
    </row>
    <row r="175" spans="2:15" s="134" customFormat="1">
      <c r="B175" s="86" t="s">
        <v>1306</v>
      </c>
      <c r="C175" s="80" t="s">
        <v>1307</v>
      </c>
      <c r="D175" s="93" t="s">
        <v>27</v>
      </c>
      <c r="E175" s="93" t="s">
        <v>1185</v>
      </c>
      <c r="F175" s="80"/>
      <c r="G175" s="93" t="s">
        <v>1255</v>
      </c>
      <c r="H175" s="93" t="s">
        <v>174</v>
      </c>
      <c r="I175" s="87">
        <v>298</v>
      </c>
      <c r="J175" s="89">
        <v>4000</v>
      </c>
      <c r="K175" s="80"/>
      <c r="L175" s="87">
        <v>51.15587</v>
      </c>
      <c r="M175" s="88">
        <v>8.3486940198178669E-7</v>
      </c>
      <c r="N175" s="88">
        <f t="shared" si="4"/>
        <v>1.7165687372641301E-3</v>
      </c>
      <c r="O175" s="88">
        <f>L175/'סכום נכסי הקרן'!$C$42</f>
        <v>1.4587040895680533E-5</v>
      </c>
    </row>
    <row r="176" spans="2:15" s="134" customFormat="1">
      <c r="B176" s="86" t="s">
        <v>1308</v>
      </c>
      <c r="C176" s="80" t="s">
        <v>1309</v>
      </c>
      <c r="D176" s="93" t="s">
        <v>27</v>
      </c>
      <c r="E176" s="93" t="s">
        <v>1185</v>
      </c>
      <c r="F176" s="80"/>
      <c r="G176" s="93" t="s">
        <v>1246</v>
      </c>
      <c r="H176" s="93" t="s">
        <v>174</v>
      </c>
      <c r="I176" s="87">
        <v>165</v>
      </c>
      <c r="J176" s="89">
        <v>7296</v>
      </c>
      <c r="K176" s="80"/>
      <c r="L176" s="87">
        <v>51.664000000000001</v>
      </c>
      <c r="M176" s="88">
        <v>1.683673469387755E-6</v>
      </c>
      <c r="N176" s="88">
        <f t="shared" si="4"/>
        <v>1.7336193723616472E-3</v>
      </c>
      <c r="O176" s="88">
        <f>L176/'סכום נכסי הקרן'!$C$42</f>
        <v>1.4731933614547833E-5</v>
      </c>
    </row>
    <row r="177" spans="2:15" s="134" customFormat="1">
      <c r="B177" s="86" t="s">
        <v>1310</v>
      </c>
      <c r="C177" s="80" t="s">
        <v>1311</v>
      </c>
      <c r="D177" s="93" t="s">
        <v>134</v>
      </c>
      <c r="E177" s="93" t="s">
        <v>1185</v>
      </c>
      <c r="F177" s="80"/>
      <c r="G177" s="93" t="s">
        <v>1280</v>
      </c>
      <c r="H177" s="93" t="s">
        <v>175</v>
      </c>
      <c r="I177" s="87">
        <v>2784.3227999999999</v>
      </c>
      <c r="J177" s="89">
        <v>628.29999999999995</v>
      </c>
      <c r="K177" s="80"/>
      <c r="L177" s="87">
        <v>83.855260991000009</v>
      </c>
      <c r="M177" s="88">
        <v>1.8180036360166745E-5</v>
      </c>
      <c r="N177" s="88">
        <f t="shared" si="4"/>
        <v>2.813818227942853E-3</v>
      </c>
      <c r="O177" s="88">
        <f>L177/'סכום נכסי הקרן'!$C$42</f>
        <v>2.3911236802221947E-5</v>
      </c>
    </row>
    <row r="178" spans="2:15" s="134" customFormat="1">
      <c r="B178" s="86" t="s">
        <v>1312</v>
      </c>
      <c r="C178" s="80" t="s">
        <v>1313</v>
      </c>
      <c r="D178" s="93" t="s">
        <v>27</v>
      </c>
      <c r="E178" s="93" t="s">
        <v>1185</v>
      </c>
      <c r="F178" s="80"/>
      <c r="G178" s="93" t="s">
        <v>1265</v>
      </c>
      <c r="H178" s="93" t="s">
        <v>179</v>
      </c>
      <c r="I178" s="87">
        <v>2853</v>
      </c>
      <c r="J178" s="89">
        <v>7792</v>
      </c>
      <c r="K178" s="80"/>
      <c r="L178" s="87">
        <v>93.123890000000003</v>
      </c>
      <c r="M178" s="88">
        <v>9.2859131124068814E-7</v>
      </c>
      <c r="N178" s="88">
        <f t="shared" si="4"/>
        <v>3.1248331475239059E-3</v>
      </c>
      <c r="O178" s="88">
        <f>L178/'סכום נכסי הקרן'!$C$42</f>
        <v>2.6554176320231782E-5</v>
      </c>
    </row>
    <row r="179" spans="2:15" s="134" customFormat="1">
      <c r="B179" s="86" t="s">
        <v>1314</v>
      </c>
      <c r="C179" s="80" t="s">
        <v>1315</v>
      </c>
      <c r="D179" s="93" t="s">
        <v>1184</v>
      </c>
      <c r="E179" s="93" t="s">
        <v>1185</v>
      </c>
      <c r="F179" s="80"/>
      <c r="G179" s="93" t="s">
        <v>1258</v>
      </c>
      <c r="H179" s="93" t="s">
        <v>172</v>
      </c>
      <c r="I179" s="87">
        <v>113</v>
      </c>
      <c r="J179" s="89">
        <v>11265</v>
      </c>
      <c r="K179" s="80"/>
      <c r="L179" s="87">
        <v>47.709980000000002</v>
      </c>
      <c r="M179" s="88">
        <v>8.298180319943025E-7</v>
      </c>
      <c r="N179" s="88">
        <f t="shared" si="4"/>
        <v>1.6009396404263461E-3</v>
      </c>
      <c r="O179" s="88">
        <f>L179/'סכום נכסי הקרן'!$C$42</f>
        <v>1.3604449096303128E-5</v>
      </c>
    </row>
    <row r="180" spans="2:15" s="134" customFormat="1">
      <c r="B180" s="86" t="s">
        <v>1316</v>
      </c>
      <c r="C180" s="80" t="s">
        <v>1317</v>
      </c>
      <c r="D180" s="93" t="s">
        <v>1184</v>
      </c>
      <c r="E180" s="93" t="s">
        <v>1185</v>
      </c>
      <c r="F180" s="80"/>
      <c r="G180" s="93" t="s">
        <v>1265</v>
      </c>
      <c r="H180" s="93" t="s">
        <v>172</v>
      </c>
      <c r="I180" s="87">
        <v>542</v>
      </c>
      <c r="J180" s="89">
        <v>13109</v>
      </c>
      <c r="K180" s="80"/>
      <c r="L180" s="87">
        <v>266.29831999999999</v>
      </c>
      <c r="M180" s="88">
        <v>2.2560150794978235E-7</v>
      </c>
      <c r="N180" s="88">
        <f t="shared" si="4"/>
        <v>8.9358146171291623E-3</v>
      </c>
      <c r="O180" s="88">
        <f>L180/'סכום נכסי הקרן'!$C$42</f>
        <v>7.5934677375069971E-5</v>
      </c>
    </row>
    <row r="181" spans="2:15" s="134" customFormat="1">
      <c r="B181" s="86" t="s">
        <v>1318</v>
      </c>
      <c r="C181" s="80" t="s">
        <v>1319</v>
      </c>
      <c r="D181" s="93" t="s">
        <v>27</v>
      </c>
      <c r="E181" s="93" t="s">
        <v>1185</v>
      </c>
      <c r="F181" s="80"/>
      <c r="G181" s="93" t="s">
        <v>1255</v>
      </c>
      <c r="H181" s="93" t="s">
        <v>174</v>
      </c>
      <c r="I181" s="87">
        <v>67</v>
      </c>
      <c r="J181" s="89">
        <v>11300</v>
      </c>
      <c r="K181" s="80"/>
      <c r="L181" s="87">
        <v>32.491700000000002</v>
      </c>
      <c r="M181" s="88">
        <v>8.7851003439406123E-7</v>
      </c>
      <c r="N181" s="88">
        <f t="shared" si="4"/>
        <v>1.0902802833881026E-3</v>
      </c>
      <c r="O181" s="88">
        <f>L181/'סכום נכסי הקרן'!$C$42</f>
        <v>9.2649730455211342E-6</v>
      </c>
    </row>
    <row r="182" spans="2:15" s="134" customFormat="1">
      <c r="B182" s="86" t="s">
        <v>1320</v>
      </c>
      <c r="C182" s="80" t="s">
        <v>1321</v>
      </c>
      <c r="D182" s="93" t="s">
        <v>1188</v>
      </c>
      <c r="E182" s="93" t="s">
        <v>1185</v>
      </c>
      <c r="F182" s="80"/>
      <c r="G182" s="93" t="s">
        <v>1283</v>
      </c>
      <c r="H182" s="93" t="s">
        <v>172</v>
      </c>
      <c r="I182" s="87">
        <v>163</v>
      </c>
      <c r="J182" s="89">
        <v>16705</v>
      </c>
      <c r="K182" s="80"/>
      <c r="L182" s="87">
        <v>102.05486000000001</v>
      </c>
      <c r="M182" s="88">
        <v>4.3820297637139651E-7</v>
      </c>
      <c r="N182" s="88">
        <f t="shared" si="4"/>
        <v>3.4245176978099988E-3</v>
      </c>
      <c r="O182" s="88">
        <f>L182/'סכום נכסי הקרן'!$C$42</f>
        <v>2.9100832737727877E-5</v>
      </c>
    </row>
    <row r="183" spans="2:15" s="134" customFormat="1">
      <c r="B183" s="86" t="s">
        <v>1322</v>
      </c>
      <c r="C183" s="80" t="s">
        <v>1323</v>
      </c>
      <c r="D183" s="93" t="s">
        <v>135</v>
      </c>
      <c r="E183" s="93" t="s">
        <v>1185</v>
      </c>
      <c r="F183" s="80"/>
      <c r="G183" s="93" t="s">
        <v>1280</v>
      </c>
      <c r="H183" s="93" t="s">
        <v>182</v>
      </c>
      <c r="I183" s="87">
        <v>1138</v>
      </c>
      <c r="J183" s="89">
        <v>981.7</v>
      </c>
      <c r="K183" s="80"/>
      <c r="L183" s="87">
        <v>38.110190000000003</v>
      </c>
      <c r="M183" s="88">
        <v>7.7821352264300457E-7</v>
      </c>
      <c r="N183" s="88">
        <f t="shared" si="4"/>
        <v>1.2788123968020891E-3</v>
      </c>
      <c r="O183" s="88">
        <f>L183/'סכום נכסי הקרן'!$C$42</f>
        <v>1.0867079380570701E-5</v>
      </c>
    </row>
    <row r="184" spans="2:15" s="134" customFormat="1">
      <c r="B184" s="86" t="s">
        <v>1324</v>
      </c>
      <c r="C184" s="80" t="s">
        <v>1325</v>
      </c>
      <c r="D184" s="93" t="s">
        <v>1188</v>
      </c>
      <c r="E184" s="93" t="s">
        <v>1185</v>
      </c>
      <c r="F184" s="80"/>
      <c r="G184" s="93" t="s">
        <v>1275</v>
      </c>
      <c r="H184" s="93" t="s">
        <v>172</v>
      </c>
      <c r="I184" s="87">
        <v>632</v>
      </c>
      <c r="J184" s="89">
        <v>9762</v>
      </c>
      <c r="K184" s="80"/>
      <c r="L184" s="87">
        <v>231.23601000000002</v>
      </c>
      <c r="M184" s="88">
        <v>1.9005171158218358E-7</v>
      </c>
      <c r="N184" s="88">
        <f t="shared" si="4"/>
        <v>7.7592758308224607E-3</v>
      </c>
      <c r="O184" s="88">
        <f>L184/'סכום נכסי הקרן'!$C$42</f>
        <v>6.5936697673678365E-5</v>
      </c>
    </row>
    <row r="185" spans="2:15" s="134" customFormat="1">
      <c r="B185" s="86" t="s">
        <v>1326</v>
      </c>
      <c r="C185" s="80" t="s">
        <v>1327</v>
      </c>
      <c r="D185" s="93" t="s">
        <v>27</v>
      </c>
      <c r="E185" s="93" t="s">
        <v>1185</v>
      </c>
      <c r="F185" s="80"/>
      <c r="G185" s="93" t="s">
        <v>889</v>
      </c>
      <c r="H185" s="93" t="s">
        <v>174</v>
      </c>
      <c r="I185" s="87">
        <v>360</v>
      </c>
      <c r="J185" s="89">
        <v>1572</v>
      </c>
      <c r="K185" s="80"/>
      <c r="L185" s="87">
        <v>24.287020000000002</v>
      </c>
      <c r="M185" s="88">
        <v>1.8808777429467084E-6</v>
      </c>
      <c r="N185" s="88">
        <f t="shared" si="4"/>
        <v>8.1496686994686387E-4</v>
      </c>
      <c r="O185" s="88">
        <f>L185/'סכום נכסי הקרן'!$C$42</f>
        <v>6.9254174344842743E-6</v>
      </c>
    </row>
    <row r="186" spans="2:15" s="134" customFormat="1">
      <c r="B186" s="86" t="s">
        <v>1328</v>
      </c>
      <c r="C186" s="80" t="s">
        <v>1329</v>
      </c>
      <c r="D186" s="93" t="s">
        <v>1188</v>
      </c>
      <c r="E186" s="93" t="s">
        <v>1185</v>
      </c>
      <c r="F186" s="80"/>
      <c r="G186" s="93" t="s">
        <v>1190</v>
      </c>
      <c r="H186" s="93" t="s">
        <v>172</v>
      </c>
      <c r="I186" s="87">
        <v>125</v>
      </c>
      <c r="J186" s="89">
        <v>18865</v>
      </c>
      <c r="K186" s="80"/>
      <c r="L186" s="87">
        <v>88.382530000000003</v>
      </c>
      <c r="M186" s="88">
        <v>1.2243720599012924E-7</v>
      </c>
      <c r="N186" s="88">
        <f t="shared" si="4"/>
        <v>2.9657337059912988E-3</v>
      </c>
      <c r="O186" s="88">
        <f>L186/'סכום נכסי הקרן'!$C$42</f>
        <v>2.520218265418439E-5</v>
      </c>
    </row>
    <row r="187" spans="2:15" s="134" customFormat="1">
      <c r="B187" s="86" t="s">
        <v>1330</v>
      </c>
      <c r="C187" s="80" t="s">
        <v>1331</v>
      </c>
      <c r="D187" s="93" t="s">
        <v>1188</v>
      </c>
      <c r="E187" s="93" t="s">
        <v>1185</v>
      </c>
      <c r="F187" s="80"/>
      <c r="G187" s="93" t="s">
        <v>1210</v>
      </c>
      <c r="H187" s="93" t="s">
        <v>172</v>
      </c>
      <c r="I187" s="87">
        <v>139</v>
      </c>
      <c r="J187" s="89">
        <v>7641</v>
      </c>
      <c r="K187" s="87">
        <v>0.28652999999999995</v>
      </c>
      <c r="L187" s="87">
        <v>40.093989999999998</v>
      </c>
      <c r="M187" s="88">
        <v>5.3453797940413626E-8</v>
      </c>
      <c r="N187" s="88">
        <f t="shared" si="4"/>
        <v>1.3453801056688246E-3</v>
      </c>
      <c r="O187" s="88">
        <f>L187/'סכום נכסי הקרן'!$C$42</f>
        <v>1.14327578008351E-5</v>
      </c>
    </row>
    <row r="188" spans="2:15" s="134" customFormat="1">
      <c r="B188" s="86" t="s">
        <v>1332</v>
      </c>
      <c r="C188" s="80" t="s">
        <v>1333</v>
      </c>
      <c r="D188" s="93" t="s">
        <v>1184</v>
      </c>
      <c r="E188" s="93" t="s">
        <v>1185</v>
      </c>
      <c r="F188" s="80"/>
      <c r="G188" s="93" t="s">
        <v>1334</v>
      </c>
      <c r="H188" s="93" t="s">
        <v>172</v>
      </c>
      <c r="I188" s="87">
        <v>736</v>
      </c>
      <c r="J188" s="89">
        <v>10157</v>
      </c>
      <c r="K188" s="80"/>
      <c r="L188" s="87">
        <v>280.18369000000001</v>
      </c>
      <c r="M188" s="88">
        <v>9.5226825855484864E-8</v>
      </c>
      <c r="N188" s="88">
        <f t="shared" si="4"/>
        <v>9.4017473057403673E-3</v>
      </c>
      <c r="O188" s="88">
        <f>L188/'סכום נכסי הקרן'!$C$42</f>
        <v>7.989407558375367E-5</v>
      </c>
    </row>
    <row r="189" spans="2:15" s="134" customFormat="1">
      <c r="B189" s="86" t="s">
        <v>1335</v>
      </c>
      <c r="C189" s="80" t="s">
        <v>1336</v>
      </c>
      <c r="D189" s="93" t="s">
        <v>1188</v>
      </c>
      <c r="E189" s="93" t="s">
        <v>1185</v>
      </c>
      <c r="F189" s="80"/>
      <c r="G189" s="93" t="s">
        <v>1283</v>
      </c>
      <c r="H189" s="93" t="s">
        <v>172</v>
      </c>
      <c r="I189" s="87">
        <v>53</v>
      </c>
      <c r="J189" s="89">
        <v>14004</v>
      </c>
      <c r="K189" s="80"/>
      <c r="L189" s="87">
        <v>27.818099999999998</v>
      </c>
      <c r="M189" s="88">
        <v>2.7661795407098119E-7</v>
      </c>
      <c r="N189" s="88">
        <f t="shared" si="4"/>
        <v>9.334545730546131E-4</v>
      </c>
      <c r="O189" s="88">
        <f>L189/'סכום נכסי הקרן'!$C$42</f>
        <v>7.9323010700459313E-6</v>
      </c>
    </row>
    <row r="190" spans="2:15" s="134" customFormat="1">
      <c r="B190" s="86" t="s">
        <v>1337</v>
      </c>
      <c r="C190" s="80" t="s">
        <v>1338</v>
      </c>
      <c r="D190" s="93" t="s">
        <v>1188</v>
      </c>
      <c r="E190" s="93" t="s">
        <v>1185</v>
      </c>
      <c r="F190" s="80"/>
      <c r="G190" s="93" t="s">
        <v>889</v>
      </c>
      <c r="H190" s="93" t="s">
        <v>172</v>
      </c>
      <c r="I190" s="87">
        <v>286</v>
      </c>
      <c r="J190" s="89">
        <v>2921</v>
      </c>
      <c r="K190" s="80"/>
      <c r="L190" s="87">
        <v>31.31101</v>
      </c>
      <c r="M190" s="88">
        <v>7.4195122041701372E-7</v>
      </c>
      <c r="N190" s="88">
        <f t="shared" si="4"/>
        <v>1.0506614568018206E-3</v>
      </c>
      <c r="O190" s="88">
        <f>L190/'סכום נכסי הקרן'!$C$42</f>
        <v>8.9283005714703347E-6</v>
      </c>
    </row>
    <row r="191" spans="2:15" s="134" customFormat="1">
      <c r="B191" s="86" t="s">
        <v>1339</v>
      </c>
      <c r="C191" s="80" t="s">
        <v>1340</v>
      </c>
      <c r="D191" s="93" t="s">
        <v>1184</v>
      </c>
      <c r="E191" s="93" t="s">
        <v>1185</v>
      </c>
      <c r="F191" s="80"/>
      <c r="G191" s="93" t="s">
        <v>1341</v>
      </c>
      <c r="H191" s="93" t="s">
        <v>172</v>
      </c>
      <c r="I191" s="87">
        <v>1776.6631200000002</v>
      </c>
      <c r="J191" s="89">
        <v>2740</v>
      </c>
      <c r="K191" s="80"/>
      <c r="L191" s="87">
        <v>182.45477444099998</v>
      </c>
      <c r="M191" s="88">
        <v>3.445606311892227E-6</v>
      </c>
      <c r="N191" s="88">
        <f t="shared" si="4"/>
        <v>6.1223895081834994E-3</v>
      </c>
      <c r="O191" s="88">
        <f>L191/'סכום נכסי הקרן'!$C$42</f>
        <v>5.2026781215587459E-5</v>
      </c>
    </row>
    <row r="192" spans="2:15" s="134" customFormat="1">
      <c r="B192" s="86" t="s">
        <v>1342</v>
      </c>
      <c r="C192" s="80" t="s">
        <v>1343</v>
      </c>
      <c r="D192" s="93" t="s">
        <v>1184</v>
      </c>
      <c r="E192" s="93" t="s">
        <v>1185</v>
      </c>
      <c r="F192" s="80"/>
      <c r="G192" s="93" t="s">
        <v>1334</v>
      </c>
      <c r="H192" s="93" t="s">
        <v>172</v>
      </c>
      <c r="I192" s="87">
        <v>67</v>
      </c>
      <c r="J192" s="89">
        <v>26766</v>
      </c>
      <c r="K192" s="80"/>
      <c r="L192" s="87">
        <v>67.213710000000006</v>
      </c>
      <c r="M192" s="88">
        <v>1.5363977382436652E-7</v>
      </c>
      <c r="N192" s="88">
        <f t="shared" si="4"/>
        <v>2.2554000802163551E-3</v>
      </c>
      <c r="O192" s="88">
        <f>L192/'סכום נכסי הקרן'!$C$42</f>
        <v>1.916591657067726E-5</v>
      </c>
    </row>
    <row r="193" spans="2:15" s="134" customFormat="1">
      <c r="B193" s="86" t="s">
        <v>1344</v>
      </c>
      <c r="C193" s="80" t="s">
        <v>1345</v>
      </c>
      <c r="D193" s="93" t="s">
        <v>1188</v>
      </c>
      <c r="E193" s="93" t="s">
        <v>1185</v>
      </c>
      <c r="F193" s="80"/>
      <c r="G193" s="93" t="s">
        <v>1250</v>
      </c>
      <c r="H193" s="93" t="s">
        <v>172</v>
      </c>
      <c r="I193" s="87">
        <v>224</v>
      </c>
      <c r="J193" s="89">
        <v>7414</v>
      </c>
      <c r="K193" s="87">
        <v>0.11544</v>
      </c>
      <c r="L193" s="87">
        <v>62.359819999999999</v>
      </c>
      <c r="M193" s="88">
        <v>1.7595308839301888E-7</v>
      </c>
      <c r="N193" s="88">
        <f t="shared" si="4"/>
        <v>2.0925246207994987E-3</v>
      </c>
      <c r="O193" s="88">
        <f>L193/'סכום נכסי הקרן'!$C$42</f>
        <v>1.7781835097072472E-5</v>
      </c>
    </row>
    <row r="194" spans="2:15" s="134" customFormat="1">
      <c r="B194" s="86" t="s">
        <v>1346</v>
      </c>
      <c r="C194" s="80" t="s">
        <v>1347</v>
      </c>
      <c r="D194" s="93" t="s">
        <v>27</v>
      </c>
      <c r="E194" s="93" t="s">
        <v>1185</v>
      </c>
      <c r="F194" s="80"/>
      <c r="G194" s="93" t="s">
        <v>1265</v>
      </c>
      <c r="H194" s="93" t="s">
        <v>174</v>
      </c>
      <c r="I194" s="87">
        <v>1685</v>
      </c>
      <c r="J194" s="89">
        <v>503</v>
      </c>
      <c r="K194" s="80"/>
      <c r="L194" s="87">
        <v>36.373669999999997</v>
      </c>
      <c r="M194" s="88">
        <v>2.9897503060953827E-7</v>
      </c>
      <c r="N194" s="88">
        <f t="shared" si="4"/>
        <v>1.2205423303633027E-3</v>
      </c>
      <c r="O194" s="88">
        <f>L194/'סכום נכסי הקרן'!$C$42</f>
        <v>1.0371912584342483E-5</v>
      </c>
    </row>
    <row r="195" spans="2:15" s="134" customFormat="1">
      <c r="B195" s="86" t="s">
        <v>1348</v>
      </c>
      <c r="C195" s="80" t="s">
        <v>1349</v>
      </c>
      <c r="D195" s="93" t="s">
        <v>1188</v>
      </c>
      <c r="E195" s="93" t="s">
        <v>1185</v>
      </c>
      <c r="F195" s="80"/>
      <c r="G195" s="93" t="s">
        <v>889</v>
      </c>
      <c r="H195" s="93" t="s">
        <v>172</v>
      </c>
      <c r="I195" s="87">
        <v>378</v>
      </c>
      <c r="J195" s="89">
        <v>4700</v>
      </c>
      <c r="K195" s="87">
        <v>0.60920000000000007</v>
      </c>
      <c r="L195" s="87">
        <v>67.196169999999995</v>
      </c>
      <c r="M195" s="88">
        <v>6.1698395128930643E-7</v>
      </c>
      <c r="N195" s="88">
        <f t="shared" si="4"/>
        <v>2.2548115140234308E-3</v>
      </c>
      <c r="O195" s="88">
        <f>L195/'סכום נכסי הקרן'!$C$42</f>
        <v>1.9160915058684393E-5</v>
      </c>
    </row>
    <row r="196" spans="2:15" s="134" customFormat="1">
      <c r="B196" s="86" t="s">
        <v>1218</v>
      </c>
      <c r="C196" s="80" t="s">
        <v>1219</v>
      </c>
      <c r="D196" s="93" t="s">
        <v>1188</v>
      </c>
      <c r="E196" s="93" t="s">
        <v>1185</v>
      </c>
      <c r="F196" s="80"/>
      <c r="G196" s="93" t="s">
        <v>199</v>
      </c>
      <c r="H196" s="93" t="s">
        <v>172</v>
      </c>
      <c r="I196" s="87">
        <v>1351.5335829999999</v>
      </c>
      <c r="J196" s="89">
        <v>5230</v>
      </c>
      <c r="K196" s="80"/>
      <c r="L196" s="87">
        <v>264.92815347300001</v>
      </c>
      <c r="M196" s="88">
        <v>2.6671923618560908E-5</v>
      </c>
      <c r="N196" s="88">
        <f>L196/$L$11</f>
        <v>8.8898377815266414E-3</v>
      </c>
      <c r="O196" s="88">
        <f>L196/'סכום נכסי הקרן'!$C$42</f>
        <v>7.5543975874670493E-5</v>
      </c>
    </row>
    <row r="197" spans="2:15" s="134" customFormat="1">
      <c r="B197" s="86" t="s">
        <v>1350</v>
      </c>
      <c r="C197" s="80" t="s">
        <v>1351</v>
      </c>
      <c r="D197" s="93" t="s">
        <v>1188</v>
      </c>
      <c r="E197" s="93" t="s">
        <v>1185</v>
      </c>
      <c r="F197" s="80"/>
      <c r="G197" s="93" t="s">
        <v>1265</v>
      </c>
      <c r="H197" s="93" t="s">
        <v>172</v>
      </c>
      <c r="I197" s="87">
        <v>82.999336999999997</v>
      </c>
      <c r="J197" s="89">
        <v>18835</v>
      </c>
      <c r="K197" s="80"/>
      <c r="L197" s="87">
        <v>58.592203223000006</v>
      </c>
      <c r="M197" s="88">
        <v>8.7477419842377077E-7</v>
      </c>
      <c r="N197" s="88">
        <f t="shared" si="4"/>
        <v>1.9660997711509632E-3</v>
      </c>
      <c r="O197" s="88">
        <f>L197/'סכום נכסי הקרן'!$C$42</f>
        <v>1.6707503255871239E-5</v>
      </c>
    </row>
    <row r="198" spans="2:15" s="134" customFormat="1">
      <c r="B198" s="86" t="s">
        <v>1352</v>
      </c>
      <c r="C198" s="80" t="s">
        <v>1353</v>
      </c>
      <c r="D198" s="93" t="s">
        <v>1184</v>
      </c>
      <c r="E198" s="93" t="s">
        <v>1185</v>
      </c>
      <c r="F198" s="80"/>
      <c r="G198" s="93" t="s">
        <v>1265</v>
      </c>
      <c r="H198" s="93" t="s">
        <v>172</v>
      </c>
      <c r="I198" s="87">
        <v>198</v>
      </c>
      <c r="J198" s="89">
        <v>8409</v>
      </c>
      <c r="K198" s="80"/>
      <c r="L198" s="87">
        <v>62.403529999999996</v>
      </c>
      <c r="M198" s="88">
        <v>1.6808149405772495E-7</v>
      </c>
      <c r="N198" s="88">
        <f t="shared" si="4"/>
        <v>2.0939913384900749E-3</v>
      </c>
      <c r="O198" s="88">
        <f>L198/'סכום נכסי הקרן'!$C$42</f>
        <v>1.7794298956206334E-5</v>
      </c>
    </row>
    <row r="199" spans="2:15" s="134" customFormat="1">
      <c r="B199" s="86" t="s">
        <v>1222</v>
      </c>
      <c r="C199" s="80" t="s">
        <v>1223</v>
      </c>
      <c r="D199" s="93" t="s">
        <v>1184</v>
      </c>
      <c r="E199" s="93" t="s">
        <v>1185</v>
      </c>
      <c r="F199" s="80"/>
      <c r="G199" s="93" t="s">
        <v>459</v>
      </c>
      <c r="H199" s="93" t="s">
        <v>172</v>
      </c>
      <c r="I199" s="87">
        <v>1002.447693</v>
      </c>
      <c r="J199" s="89">
        <v>3875</v>
      </c>
      <c r="K199" s="80"/>
      <c r="L199" s="87">
        <v>145.590490671</v>
      </c>
      <c r="M199" s="88">
        <v>7.3787221688783716E-6</v>
      </c>
      <c r="N199" s="88">
        <f>L199/$L$11</f>
        <v>4.885384311297679E-3</v>
      </c>
      <c r="O199" s="88">
        <f>L199/'סכום נכסי הקרן'!$C$42</f>
        <v>4.1514970646380799E-5</v>
      </c>
    </row>
    <row r="200" spans="2:15" s="134" customFormat="1">
      <c r="B200" s="86" t="s">
        <v>1354</v>
      </c>
      <c r="C200" s="80" t="s">
        <v>1355</v>
      </c>
      <c r="D200" s="93" t="s">
        <v>1188</v>
      </c>
      <c r="E200" s="93" t="s">
        <v>1185</v>
      </c>
      <c r="F200" s="80"/>
      <c r="G200" s="93" t="s">
        <v>1210</v>
      </c>
      <c r="H200" s="93" t="s">
        <v>172</v>
      </c>
      <c r="I200" s="87">
        <v>596</v>
      </c>
      <c r="J200" s="89">
        <v>4365</v>
      </c>
      <c r="K200" s="80"/>
      <c r="L200" s="87">
        <v>97.505719999999997</v>
      </c>
      <c r="M200" s="88">
        <v>1.031057211579696E-7</v>
      </c>
      <c r="N200" s="88">
        <f t="shared" si="4"/>
        <v>3.2718683243277815E-3</v>
      </c>
      <c r="O200" s="88">
        <f>L200/'סכום נכסי הקרן'!$C$42</f>
        <v>2.7803650396382179E-5</v>
      </c>
    </row>
    <row r="201" spans="2:15" s="134" customFormat="1">
      <c r="B201" s="86" t="s">
        <v>1356</v>
      </c>
      <c r="C201" s="80" t="s">
        <v>1357</v>
      </c>
      <c r="D201" s="93" t="s">
        <v>1188</v>
      </c>
      <c r="E201" s="93" t="s">
        <v>1185</v>
      </c>
      <c r="F201" s="80"/>
      <c r="G201" s="93" t="s">
        <v>1255</v>
      </c>
      <c r="H201" s="93" t="s">
        <v>172</v>
      </c>
      <c r="I201" s="87">
        <v>626</v>
      </c>
      <c r="J201" s="89">
        <v>5872</v>
      </c>
      <c r="K201" s="80"/>
      <c r="L201" s="87">
        <v>137.77168</v>
      </c>
      <c r="M201" s="88">
        <v>9.9441699194308571E-7</v>
      </c>
      <c r="N201" s="88">
        <f t="shared" si="4"/>
        <v>4.6230189960283705E-3</v>
      </c>
      <c r="O201" s="88">
        <f>L201/'סכום נכסי הקרן'!$C$42</f>
        <v>3.9285445256362793E-5</v>
      </c>
    </row>
    <row r="202" spans="2:15" s="134" customFormat="1">
      <c r="B202" s="86" t="s">
        <v>1358</v>
      </c>
      <c r="C202" s="80" t="s">
        <v>1359</v>
      </c>
      <c r="D202" s="93" t="s">
        <v>134</v>
      </c>
      <c r="E202" s="93" t="s">
        <v>1185</v>
      </c>
      <c r="F202" s="80"/>
      <c r="G202" s="93" t="s">
        <v>889</v>
      </c>
      <c r="H202" s="93" t="s">
        <v>175</v>
      </c>
      <c r="I202" s="87">
        <v>158</v>
      </c>
      <c r="J202" s="89">
        <v>3730</v>
      </c>
      <c r="K202" s="80"/>
      <c r="L202" s="87">
        <v>28.249419999999997</v>
      </c>
      <c r="M202" s="88">
        <v>1.2361882650915383E-7</v>
      </c>
      <c r="N202" s="88">
        <f t="shared" si="4"/>
        <v>9.4792779827308294E-4</v>
      </c>
      <c r="O202" s="88">
        <f>L202/'סכום נכסי הקרן'!$C$42</f>
        <v>8.05529150064803E-6</v>
      </c>
    </row>
    <row r="203" spans="2:15" s="134" customFormat="1">
      <c r="B203" s="86" t="s">
        <v>1360</v>
      </c>
      <c r="C203" s="80" t="s">
        <v>1361</v>
      </c>
      <c r="D203" s="93" t="s">
        <v>134</v>
      </c>
      <c r="E203" s="93" t="s">
        <v>1185</v>
      </c>
      <c r="F203" s="80"/>
      <c r="G203" s="93" t="s">
        <v>1280</v>
      </c>
      <c r="H203" s="93" t="s">
        <v>175</v>
      </c>
      <c r="I203" s="87">
        <v>539</v>
      </c>
      <c r="J203" s="89">
        <v>2307.5</v>
      </c>
      <c r="K203" s="80"/>
      <c r="L203" s="87">
        <v>59.617580000000004</v>
      </c>
      <c r="M203" s="88">
        <v>1.2053084506958199E-7</v>
      </c>
      <c r="N203" s="88">
        <f t="shared" si="4"/>
        <v>2.0005069607719164E-3</v>
      </c>
      <c r="O203" s="88">
        <f>L203/'סכום נכסי הקרן'!$C$42</f>
        <v>1.6999888332688036E-5</v>
      </c>
    </row>
    <row r="204" spans="2:15" s="134" customFormat="1">
      <c r="B204" s="86" t="s">
        <v>1362</v>
      </c>
      <c r="C204" s="80" t="s">
        <v>1363</v>
      </c>
      <c r="D204" s="93" t="s">
        <v>1188</v>
      </c>
      <c r="E204" s="93" t="s">
        <v>1185</v>
      </c>
      <c r="F204" s="80"/>
      <c r="G204" s="93" t="s">
        <v>1283</v>
      </c>
      <c r="H204" s="93" t="s">
        <v>172</v>
      </c>
      <c r="I204" s="87">
        <v>45</v>
      </c>
      <c r="J204" s="89">
        <v>16994</v>
      </c>
      <c r="K204" s="80"/>
      <c r="L204" s="87">
        <v>28.662080000000003</v>
      </c>
      <c r="M204" s="88">
        <v>1.7935432443204463E-7</v>
      </c>
      <c r="N204" s="88">
        <f t="shared" si="4"/>
        <v>9.6177487496475937E-4</v>
      </c>
      <c r="O204" s="88">
        <f>L204/'סכום נכסי הקרן'!$C$42</f>
        <v>8.1729610524709513E-6</v>
      </c>
    </row>
    <row r="205" spans="2:15" s="134" customFormat="1">
      <c r="B205" s="86" t="s">
        <v>1364</v>
      </c>
      <c r="C205" s="80" t="s">
        <v>1365</v>
      </c>
      <c r="D205" s="93" t="s">
        <v>27</v>
      </c>
      <c r="E205" s="93" t="s">
        <v>1185</v>
      </c>
      <c r="F205" s="80"/>
      <c r="G205" s="93" t="s">
        <v>1246</v>
      </c>
      <c r="H205" s="93" t="s">
        <v>179</v>
      </c>
      <c r="I205" s="87">
        <v>192</v>
      </c>
      <c r="J205" s="89">
        <v>30780</v>
      </c>
      <c r="K205" s="80"/>
      <c r="L205" s="87">
        <v>24.755990000000001</v>
      </c>
      <c r="M205" s="88">
        <v>1.440490101548475E-6</v>
      </c>
      <c r="N205" s="88">
        <f t="shared" si="4"/>
        <v>8.3070346558515053E-4</v>
      </c>
      <c r="O205" s="88">
        <f>L205/'סכום נכסי הקרן'!$C$42</f>
        <v>7.0591437217871244E-6</v>
      </c>
    </row>
    <row r="206" spans="2:15" s="134" customFormat="1">
      <c r="B206" s="86" t="s">
        <v>1366</v>
      </c>
      <c r="C206" s="80" t="s">
        <v>1367</v>
      </c>
      <c r="D206" s="93" t="s">
        <v>27</v>
      </c>
      <c r="E206" s="93" t="s">
        <v>1185</v>
      </c>
      <c r="F206" s="80"/>
      <c r="G206" s="93" t="s">
        <v>1246</v>
      </c>
      <c r="H206" s="93" t="s">
        <v>179</v>
      </c>
      <c r="I206" s="87">
        <v>48</v>
      </c>
      <c r="J206" s="89">
        <v>30540</v>
      </c>
      <c r="K206" s="80"/>
      <c r="L206" s="87">
        <v>6.1407400000000001</v>
      </c>
      <c r="M206" s="88">
        <v>0</v>
      </c>
      <c r="N206" s="88">
        <f t="shared" si="4"/>
        <v>2.0605655436350384E-4</v>
      </c>
      <c r="O206" s="88">
        <f>L206/'סכום נכסי הקרן'!$C$42</f>
        <v>1.7510253566157956E-6</v>
      </c>
    </row>
    <row r="207" spans="2:15" s="134" customFormat="1">
      <c r="B207" s="86" t="s">
        <v>1228</v>
      </c>
      <c r="C207" s="80" t="s">
        <v>1229</v>
      </c>
      <c r="D207" s="93" t="s">
        <v>1184</v>
      </c>
      <c r="E207" s="93" t="s">
        <v>1185</v>
      </c>
      <c r="F207" s="80"/>
      <c r="G207" s="93" t="s">
        <v>201</v>
      </c>
      <c r="H207" s="93" t="s">
        <v>172</v>
      </c>
      <c r="I207" s="87">
        <v>1353.5295840000001</v>
      </c>
      <c r="J207" s="89">
        <v>1103</v>
      </c>
      <c r="K207" s="80"/>
      <c r="L207" s="87">
        <v>55.955508559000002</v>
      </c>
      <c r="M207" s="88">
        <v>2.7181320224197314E-5</v>
      </c>
      <c r="N207" s="88">
        <f>L207/$L$11</f>
        <v>1.8776237540304732E-3</v>
      </c>
      <c r="O207" s="88">
        <f>L207/'סכום נכסי הקרן'!$C$42</f>
        <v>1.5955652629673487E-5</v>
      </c>
    </row>
    <row r="208" spans="2:15" s="134" customFormat="1">
      <c r="B208" s="86" t="s">
        <v>1368</v>
      </c>
      <c r="C208" s="80" t="s">
        <v>1369</v>
      </c>
      <c r="D208" s="93" t="s">
        <v>134</v>
      </c>
      <c r="E208" s="93" t="s">
        <v>1185</v>
      </c>
      <c r="F208" s="80"/>
      <c r="G208" s="93" t="s">
        <v>1255</v>
      </c>
      <c r="H208" s="93" t="s">
        <v>175</v>
      </c>
      <c r="I208" s="87">
        <v>1295</v>
      </c>
      <c r="J208" s="89">
        <v>588.6</v>
      </c>
      <c r="K208" s="80"/>
      <c r="L208" s="87">
        <v>36.53707</v>
      </c>
      <c r="M208" s="88">
        <v>1.2777468878767594E-6</v>
      </c>
      <c r="N208" s="88">
        <f t="shared" si="4"/>
        <v>1.2260253244296526E-3</v>
      </c>
      <c r="O208" s="88">
        <f>L208/'סכום נכסי הקרן'!$C$42</f>
        <v>1.0418505917274837E-5</v>
      </c>
    </row>
    <row r="209" spans="2:15" s="134" customFormat="1">
      <c r="B209" s="86" t="s">
        <v>1370</v>
      </c>
      <c r="C209" s="80" t="s">
        <v>1371</v>
      </c>
      <c r="D209" s="93" t="s">
        <v>27</v>
      </c>
      <c r="E209" s="93" t="s">
        <v>1185</v>
      </c>
      <c r="F209" s="80"/>
      <c r="G209" s="93" t="s">
        <v>1246</v>
      </c>
      <c r="H209" s="93" t="s">
        <v>174</v>
      </c>
      <c r="I209" s="87">
        <v>98</v>
      </c>
      <c r="J209" s="89">
        <v>9738</v>
      </c>
      <c r="K209" s="80"/>
      <c r="L209" s="87">
        <v>40.955769999999994</v>
      </c>
      <c r="M209" s="88">
        <v>1.1529411764705882E-7</v>
      </c>
      <c r="N209" s="88">
        <f t="shared" si="4"/>
        <v>1.374297698242257E-3</v>
      </c>
      <c r="O209" s="88">
        <f>L209/'סכום נכסי הקרן'!$C$42</f>
        <v>1.1678493433971229E-5</v>
      </c>
    </row>
    <row r="210" spans="2:15" s="134" customFormat="1">
      <c r="B210" s="86" t="s">
        <v>1372</v>
      </c>
      <c r="C210" s="80" t="s">
        <v>1373</v>
      </c>
      <c r="D210" s="93" t="s">
        <v>1188</v>
      </c>
      <c r="E210" s="93" t="s">
        <v>1185</v>
      </c>
      <c r="F210" s="80"/>
      <c r="G210" s="93" t="s">
        <v>1255</v>
      </c>
      <c r="H210" s="93" t="s">
        <v>172</v>
      </c>
      <c r="I210" s="87">
        <v>177</v>
      </c>
      <c r="J210" s="89">
        <v>16799</v>
      </c>
      <c r="K210" s="80"/>
      <c r="L210" s="87">
        <v>111.4439</v>
      </c>
      <c r="M210" s="88">
        <v>5.722665747677677E-7</v>
      </c>
      <c r="N210" s="88">
        <f t="shared" si="4"/>
        <v>3.7395730870922535E-3</v>
      </c>
      <c r="O210" s="88">
        <f>L210/'סכום נכסי הקרן'!$C$42</f>
        <v>3.1778107319338556E-5</v>
      </c>
    </row>
    <row r="211" spans="2:15" s="134" customFormat="1">
      <c r="B211" s="86" t="s">
        <v>1374</v>
      </c>
      <c r="C211" s="80" t="s">
        <v>1375</v>
      </c>
      <c r="D211" s="93" t="s">
        <v>1188</v>
      </c>
      <c r="E211" s="93" t="s">
        <v>1185</v>
      </c>
      <c r="F211" s="80"/>
      <c r="G211" s="93" t="s">
        <v>1255</v>
      </c>
      <c r="H211" s="93" t="s">
        <v>172</v>
      </c>
      <c r="I211" s="87">
        <v>142</v>
      </c>
      <c r="J211" s="89">
        <v>7908</v>
      </c>
      <c r="K211" s="87">
        <v>0.45238</v>
      </c>
      <c r="L211" s="87">
        <v>42.540019999999998</v>
      </c>
      <c r="M211" s="88">
        <v>1.6652842852540038E-6</v>
      </c>
      <c r="N211" s="88">
        <f t="shared" si="4"/>
        <v>1.4274582450575239E-3</v>
      </c>
      <c r="O211" s="88">
        <f>L211/'סכום נכסי הקרן'!$C$42</f>
        <v>1.2130240604706122E-5</v>
      </c>
    </row>
    <row r="212" spans="2:15" s="134" customFormat="1">
      <c r="B212" s="86" t="s">
        <v>1376</v>
      </c>
      <c r="C212" s="80" t="s">
        <v>1377</v>
      </c>
      <c r="D212" s="93" t="s">
        <v>27</v>
      </c>
      <c r="E212" s="93" t="s">
        <v>1185</v>
      </c>
      <c r="F212" s="80"/>
      <c r="G212" s="93" t="s">
        <v>1246</v>
      </c>
      <c r="H212" s="93" t="s">
        <v>174</v>
      </c>
      <c r="I212" s="87">
        <v>110</v>
      </c>
      <c r="J212" s="89">
        <v>10200</v>
      </c>
      <c r="K212" s="80"/>
      <c r="L212" s="87">
        <v>48.151760000000003</v>
      </c>
      <c r="M212" s="88">
        <v>5.1619684689978343E-7</v>
      </c>
      <c r="N212" s="88">
        <f t="shared" si="4"/>
        <v>1.615763857798635E-3</v>
      </c>
      <c r="O212" s="88">
        <f>L212/'סכום נכסי הקרן'!$C$42</f>
        <v>1.3730422184570297E-5</v>
      </c>
    </row>
    <row r="213" spans="2:15" s="134" customFormat="1">
      <c r="B213" s="86" t="s">
        <v>1378</v>
      </c>
      <c r="C213" s="80" t="s">
        <v>1379</v>
      </c>
      <c r="D213" s="93" t="s">
        <v>1184</v>
      </c>
      <c r="E213" s="93" t="s">
        <v>1185</v>
      </c>
      <c r="F213" s="80"/>
      <c r="G213" s="93" t="s">
        <v>1258</v>
      </c>
      <c r="H213" s="93" t="s">
        <v>172</v>
      </c>
      <c r="I213" s="87">
        <v>253</v>
      </c>
      <c r="J213" s="89">
        <v>5394</v>
      </c>
      <c r="K213" s="80"/>
      <c r="L213" s="87">
        <v>51.14828</v>
      </c>
      <c r="M213" s="88">
        <v>2.0261658416100673E-6</v>
      </c>
      <c r="N213" s="88">
        <f t="shared" si="4"/>
        <v>1.7163140498408522E-3</v>
      </c>
      <c r="O213" s="88">
        <f>L213/'סכום נכסי הקרן'!$C$42</f>
        <v>1.45848766154054E-5</v>
      </c>
    </row>
    <row r="214" spans="2:15" s="134" customFormat="1">
      <c r="B214" s="86" t="s">
        <v>1380</v>
      </c>
      <c r="C214" s="80" t="s">
        <v>1381</v>
      </c>
      <c r="D214" s="93" t="s">
        <v>1188</v>
      </c>
      <c r="E214" s="93" t="s">
        <v>1185</v>
      </c>
      <c r="F214" s="80"/>
      <c r="G214" s="93" t="s">
        <v>1275</v>
      </c>
      <c r="H214" s="93" t="s">
        <v>172</v>
      </c>
      <c r="I214" s="87">
        <v>317</v>
      </c>
      <c r="J214" s="89">
        <v>4570</v>
      </c>
      <c r="K214" s="87">
        <v>0.43960000000000005</v>
      </c>
      <c r="L214" s="87">
        <v>54.736510000000003</v>
      </c>
      <c r="M214" s="88">
        <v>1.9615208880533979E-7</v>
      </c>
      <c r="N214" s="88">
        <f t="shared" si="4"/>
        <v>1.8367194586456147E-3</v>
      </c>
      <c r="O214" s="88">
        <f>L214/'סכום נכסי הקרן'!$C$42</f>
        <v>1.5608056511536729E-5</v>
      </c>
    </row>
    <row r="215" spans="2:15" s="134" customFormat="1">
      <c r="B215" s="86" t="s">
        <v>1382</v>
      </c>
      <c r="C215" s="80" t="s">
        <v>1383</v>
      </c>
      <c r="D215" s="93" t="s">
        <v>1184</v>
      </c>
      <c r="E215" s="93" t="s">
        <v>1185</v>
      </c>
      <c r="F215" s="80"/>
      <c r="G215" s="93" t="s">
        <v>1190</v>
      </c>
      <c r="H215" s="93" t="s">
        <v>172</v>
      </c>
      <c r="I215" s="87">
        <v>381.84998400000006</v>
      </c>
      <c r="J215" s="89">
        <v>5290</v>
      </c>
      <c r="K215" s="80"/>
      <c r="L215" s="87">
        <v>75.709090848000002</v>
      </c>
      <c r="M215" s="88">
        <v>1.2959569095412538E-5</v>
      </c>
      <c r="N215" s="88">
        <f t="shared" si="4"/>
        <v>2.5404681510912954E-3</v>
      </c>
      <c r="O215" s="88">
        <f>L215/'סכום נכסי הקרן'!$C$42</f>
        <v>2.1588365213504703E-5</v>
      </c>
    </row>
    <row r="216" spans="2:15" s="134" customFormat="1">
      <c r="B216" s="86" t="s">
        <v>1384</v>
      </c>
      <c r="C216" s="80" t="s">
        <v>1385</v>
      </c>
      <c r="D216" s="93" t="s">
        <v>27</v>
      </c>
      <c r="E216" s="93" t="s">
        <v>1185</v>
      </c>
      <c r="F216" s="80"/>
      <c r="G216" s="93" t="s">
        <v>1246</v>
      </c>
      <c r="H216" s="93" t="s">
        <v>174</v>
      </c>
      <c r="I216" s="87">
        <v>365</v>
      </c>
      <c r="J216" s="89">
        <v>7202</v>
      </c>
      <c r="K216" s="80"/>
      <c r="L216" s="87">
        <v>112.81458000000001</v>
      </c>
      <c r="M216" s="88">
        <v>6.1088950578240644E-7</v>
      </c>
      <c r="N216" s="88">
        <f t="shared" ref="N216:N220" si="5">L216/$L$11</f>
        <v>3.7855671526177389E-3</v>
      </c>
      <c r="O216" s="88">
        <f>L216/'סכום נכסי הקרן'!$C$42</f>
        <v>3.2168955236007584E-5</v>
      </c>
    </row>
    <row r="217" spans="2:15" s="134" customFormat="1">
      <c r="B217" s="86" t="s">
        <v>1386</v>
      </c>
      <c r="C217" s="80" t="s">
        <v>1387</v>
      </c>
      <c r="D217" s="93" t="s">
        <v>1188</v>
      </c>
      <c r="E217" s="93" t="s">
        <v>1185</v>
      </c>
      <c r="F217" s="80"/>
      <c r="G217" s="93" t="s">
        <v>1190</v>
      </c>
      <c r="H217" s="93" t="s">
        <v>172</v>
      </c>
      <c r="I217" s="87">
        <v>184</v>
      </c>
      <c r="J217" s="89">
        <v>13194</v>
      </c>
      <c r="K217" s="80"/>
      <c r="L217" s="87">
        <v>90.990049999999997</v>
      </c>
      <c r="M217" s="88">
        <v>1.0470951221931895E-7</v>
      </c>
      <c r="N217" s="88">
        <f t="shared" si="5"/>
        <v>3.0532307481448378E-3</v>
      </c>
      <c r="O217" s="88">
        <f>L217/'סכום נכסי הקרן'!$C$42</f>
        <v>2.5945714156557526E-5</v>
      </c>
    </row>
    <row r="218" spans="2:15" s="134" customFormat="1">
      <c r="B218" s="86" t="s">
        <v>1388</v>
      </c>
      <c r="C218" s="80" t="s">
        <v>1389</v>
      </c>
      <c r="D218" s="93" t="s">
        <v>27</v>
      </c>
      <c r="E218" s="93" t="s">
        <v>1185</v>
      </c>
      <c r="F218" s="80"/>
      <c r="G218" s="93" t="s">
        <v>1255</v>
      </c>
      <c r="H218" s="93" t="s">
        <v>174</v>
      </c>
      <c r="I218" s="87">
        <v>316</v>
      </c>
      <c r="J218" s="89">
        <v>3959</v>
      </c>
      <c r="K218" s="80"/>
      <c r="L218" s="87">
        <v>53.689809999999994</v>
      </c>
      <c r="M218" s="88">
        <v>6.0994684247640623E-7</v>
      </c>
      <c r="N218" s="88">
        <f t="shared" si="5"/>
        <v>1.8015967543050496E-3</v>
      </c>
      <c r="O218" s="88">
        <f>L218/'סכום נכסי הקרן'!$C$42</f>
        <v>1.5309591140788292E-5</v>
      </c>
    </row>
    <row r="219" spans="2:15" s="134" customFormat="1">
      <c r="B219" s="86" t="s">
        <v>1390</v>
      </c>
      <c r="C219" s="80" t="s">
        <v>1391</v>
      </c>
      <c r="D219" s="93" t="s">
        <v>1188</v>
      </c>
      <c r="E219" s="93" t="s">
        <v>1185</v>
      </c>
      <c r="F219" s="80"/>
      <c r="G219" s="93" t="s">
        <v>1275</v>
      </c>
      <c r="H219" s="93" t="s">
        <v>172</v>
      </c>
      <c r="I219" s="87">
        <v>657</v>
      </c>
      <c r="J219" s="89">
        <v>4608</v>
      </c>
      <c r="K219" s="80"/>
      <c r="L219" s="87">
        <v>113.46905000000001</v>
      </c>
      <c r="M219" s="88">
        <v>1.3957210982729716E-7</v>
      </c>
      <c r="N219" s="88">
        <f t="shared" si="5"/>
        <v>3.8075283223031973E-3</v>
      </c>
      <c r="O219" s="88">
        <f>L219/'סכום נכסי הקרן'!$C$42</f>
        <v>3.2355576647294223E-5</v>
      </c>
    </row>
    <row r="220" spans="2:15" s="134" customFormat="1">
      <c r="B220" s="86" t="s">
        <v>1392</v>
      </c>
      <c r="C220" s="80" t="s">
        <v>1393</v>
      </c>
      <c r="D220" s="93" t="s">
        <v>146</v>
      </c>
      <c r="E220" s="93" t="s">
        <v>1185</v>
      </c>
      <c r="F220" s="80"/>
      <c r="G220" s="93" t="s">
        <v>1280</v>
      </c>
      <c r="H220" s="93" t="s">
        <v>176</v>
      </c>
      <c r="I220" s="87">
        <v>457</v>
      </c>
      <c r="J220" s="89">
        <v>3132</v>
      </c>
      <c r="K220" s="80"/>
      <c r="L220" s="87">
        <v>37.861379999999997</v>
      </c>
      <c r="M220" s="88">
        <v>4.881688231869817E-7</v>
      </c>
      <c r="N220" s="88">
        <f t="shared" si="5"/>
        <v>1.2704634142216209E-3</v>
      </c>
      <c r="O220" s="88">
        <f>L220/'סכום נכסי הקרן'!$C$42</f>
        <v>1.0796131478692494E-5</v>
      </c>
    </row>
    <row r="221" spans="2:15" s="134" customFormat="1">
      <c r="B221" s="142"/>
      <c r="C221" s="142"/>
      <c r="D221" s="142"/>
    </row>
    <row r="222" spans="2:15">
      <c r="E222" s="1"/>
      <c r="F222" s="1"/>
      <c r="G222" s="1"/>
    </row>
    <row r="223" spans="2:15">
      <c r="E223" s="1"/>
      <c r="F223" s="1"/>
      <c r="G223" s="1"/>
    </row>
    <row r="224" spans="2:15">
      <c r="B224" s="95" t="s">
        <v>262</v>
      </c>
      <c r="E224" s="1"/>
      <c r="F224" s="1"/>
      <c r="G224" s="1"/>
    </row>
    <row r="225" spans="2:7">
      <c r="B225" s="95" t="s">
        <v>123</v>
      </c>
      <c r="E225" s="1"/>
      <c r="F225" s="1"/>
      <c r="G225" s="1"/>
    </row>
    <row r="226" spans="2:7">
      <c r="B226" s="95" t="s">
        <v>245</v>
      </c>
      <c r="E226" s="1"/>
      <c r="F226" s="1"/>
      <c r="G226" s="1"/>
    </row>
    <row r="227" spans="2:7">
      <c r="B227" s="95" t="s">
        <v>253</v>
      </c>
      <c r="E227" s="1"/>
      <c r="F227" s="1"/>
      <c r="G227" s="1"/>
    </row>
    <row r="228" spans="2:7">
      <c r="B228" s="95" t="s">
        <v>259</v>
      </c>
      <c r="E228" s="1"/>
      <c r="F228" s="1"/>
      <c r="G228" s="1"/>
    </row>
    <row r="229" spans="2:7">
      <c r="E229" s="1"/>
      <c r="F229" s="1"/>
      <c r="G229" s="1"/>
    </row>
    <row r="230" spans="2:7">
      <c r="E230" s="1"/>
      <c r="F230" s="1"/>
      <c r="G230" s="1"/>
    </row>
    <row r="231" spans="2:7"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5" type="noConversion"/>
  <dataValidations count="4">
    <dataValidation allowBlank="1" showInputMessage="1" showErrorMessage="1" sqref="A1 B34 K9 B35:I35 B226 B228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40" sqref="I40"/>
    </sheetView>
  </sheetViews>
  <sheetFormatPr defaultColWidth="9.140625" defaultRowHeight="18"/>
  <cols>
    <col min="1" max="1" width="6.28515625" style="1" customWidth="1"/>
    <col min="2" max="2" width="52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8.28515625" style="1" bestFit="1" customWidth="1"/>
    <col min="11" max="11" width="10.140625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188</v>
      </c>
      <c r="C1" s="78" t="s" vm="1">
        <v>263</v>
      </c>
    </row>
    <row r="2" spans="2:63">
      <c r="B2" s="57" t="s">
        <v>187</v>
      </c>
      <c r="C2" s="78" t="s">
        <v>264</v>
      </c>
    </row>
    <row r="3" spans="2:63">
      <c r="B3" s="57" t="s">
        <v>189</v>
      </c>
      <c r="C3" s="78" t="s">
        <v>265</v>
      </c>
    </row>
    <row r="4" spans="2:63">
      <c r="B4" s="57" t="s">
        <v>190</v>
      </c>
      <c r="C4" s="78">
        <v>2207</v>
      </c>
    </row>
    <row r="6" spans="2:63" ht="26.25" customHeight="1">
      <c r="B6" s="173" t="s">
        <v>218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5"/>
      <c r="BK6" s="3"/>
    </row>
    <row r="7" spans="2:63" ht="26.25" customHeight="1">
      <c r="B7" s="173" t="s">
        <v>101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5"/>
      <c r="BH7" s="3"/>
      <c r="BK7" s="3"/>
    </row>
    <row r="8" spans="2:63" s="3" customFormat="1" ht="74.25" customHeight="1">
      <c r="B8" s="23" t="s">
        <v>126</v>
      </c>
      <c r="C8" s="31" t="s">
        <v>47</v>
      </c>
      <c r="D8" s="31" t="s">
        <v>130</v>
      </c>
      <c r="E8" s="31" t="s">
        <v>128</v>
      </c>
      <c r="F8" s="31" t="s">
        <v>69</v>
      </c>
      <c r="G8" s="31" t="s">
        <v>112</v>
      </c>
      <c r="H8" s="31" t="s">
        <v>247</v>
      </c>
      <c r="I8" s="31" t="s">
        <v>246</v>
      </c>
      <c r="J8" s="31" t="s">
        <v>261</v>
      </c>
      <c r="K8" s="31" t="s">
        <v>66</v>
      </c>
      <c r="L8" s="31" t="s">
        <v>63</v>
      </c>
      <c r="M8" s="31" t="s">
        <v>191</v>
      </c>
      <c r="N8" s="15" t="s">
        <v>193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254</v>
      </c>
      <c r="I9" s="33"/>
      <c r="J9" s="17" t="s">
        <v>250</v>
      </c>
      <c r="K9" s="33" t="s">
        <v>250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7" t="s">
        <v>30</v>
      </c>
      <c r="C11" s="98"/>
      <c r="D11" s="98"/>
      <c r="E11" s="98"/>
      <c r="F11" s="98"/>
      <c r="G11" s="98"/>
      <c r="H11" s="100"/>
      <c r="I11" s="102"/>
      <c r="J11" s="100">
        <v>27.594809999999992</v>
      </c>
      <c r="K11" s="100">
        <v>24104.700846356111</v>
      </c>
      <c r="L11" s="98"/>
      <c r="M11" s="103">
        <f>K11/$K$11</f>
        <v>1</v>
      </c>
      <c r="N11" s="103">
        <f>K11/'סכום נכסי הקרן'!$C$42</f>
        <v>6.8734293253920175E-3</v>
      </c>
      <c r="O11" s="5"/>
      <c r="BH11" s="1"/>
      <c r="BI11" s="3"/>
      <c r="BK11" s="1"/>
    </row>
    <row r="12" spans="2:63" ht="20.25">
      <c r="B12" s="81" t="s">
        <v>241</v>
      </c>
      <c r="C12" s="82"/>
      <c r="D12" s="82"/>
      <c r="E12" s="82"/>
      <c r="F12" s="82"/>
      <c r="G12" s="82"/>
      <c r="H12" s="90"/>
      <c r="I12" s="92"/>
      <c r="J12" s="82"/>
      <c r="K12" s="90">
        <v>3209.7542363559996</v>
      </c>
      <c r="L12" s="82"/>
      <c r="M12" s="91">
        <f t="shared" ref="M12:M16" si="0">K12/$K$11</f>
        <v>0.13315884967065317</v>
      </c>
      <c r="N12" s="91">
        <f>K12/'סכום נכסי הקרן'!$C$42</f>
        <v>9.1525794226173472E-4</v>
      </c>
      <c r="BI12" s="4"/>
    </row>
    <row r="13" spans="2:63">
      <c r="B13" s="99" t="s">
        <v>71</v>
      </c>
      <c r="C13" s="82"/>
      <c r="D13" s="82"/>
      <c r="E13" s="82"/>
      <c r="F13" s="82"/>
      <c r="G13" s="82"/>
      <c r="H13" s="90"/>
      <c r="I13" s="92"/>
      <c r="J13" s="82"/>
      <c r="K13" s="90">
        <v>0.105889174</v>
      </c>
      <c r="L13" s="82"/>
      <c r="M13" s="91">
        <f t="shared" si="0"/>
        <v>4.3928848018044239E-6</v>
      </c>
      <c r="N13" s="91">
        <f>K13/'סכום נכסי הקרן'!$C$42</f>
        <v>3.0194183219791432E-8</v>
      </c>
    </row>
    <row r="14" spans="2:63">
      <c r="B14" s="86" t="s">
        <v>1394</v>
      </c>
      <c r="C14" s="80" t="s">
        <v>1395</v>
      </c>
      <c r="D14" s="93" t="s">
        <v>131</v>
      </c>
      <c r="E14" s="80" t="s">
        <v>1396</v>
      </c>
      <c r="F14" s="93" t="s">
        <v>1397</v>
      </c>
      <c r="G14" s="93" t="s">
        <v>173</v>
      </c>
      <c r="H14" s="87">
        <v>10.606944</v>
      </c>
      <c r="I14" s="89">
        <v>995.6</v>
      </c>
      <c r="J14" s="80"/>
      <c r="K14" s="87">
        <v>0.105602734</v>
      </c>
      <c r="L14" s="88">
        <v>8.9209849048098043E-6</v>
      </c>
      <c r="M14" s="88">
        <f t="shared" si="0"/>
        <v>4.3810016425059217E-6</v>
      </c>
      <c r="N14" s="88">
        <f>K14/'סכום נכסי הקרן'!$C$42</f>
        <v>3.0112505164190796E-8</v>
      </c>
    </row>
    <row r="15" spans="2:63">
      <c r="B15" s="86" t="s">
        <v>1398</v>
      </c>
      <c r="C15" s="80" t="s">
        <v>1399</v>
      </c>
      <c r="D15" s="93" t="s">
        <v>131</v>
      </c>
      <c r="E15" s="80" t="s">
        <v>1400</v>
      </c>
      <c r="F15" s="93" t="s">
        <v>1397</v>
      </c>
      <c r="G15" s="93" t="s">
        <v>173</v>
      </c>
      <c r="H15" s="87">
        <v>1.6440000000000003E-3</v>
      </c>
      <c r="I15" s="89">
        <v>14640</v>
      </c>
      <c r="J15" s="80"/>
      <c r="K15" s="87">
        <v>2.4069799999999999E-4</v>
      </c>
      <c r="L15" s="88">
        <v>1.8529990180457763E-10</v>
      </c>
      <c r="M15" s="88">
        <f t="shared" si="0"/>
        <v>9.9855211451996141E-9</v>
      </c>
      <c r="N15" s="88">
        <f>K15/'סכום נכסי הקרן'!$C$42</f>
        <v>6.8634773868737115E-11</v>
      </c>
    </row>
    <row r="16" spans="2:63" ht="20.25">
      <c r="B16" s="86" t="s">
        <v>1401</v>
      </c>
      <c r="C16" s="80" t="s">
        <v>1402</v>
      </c>
      <c r="D16" s="93" t="s">
        <v>131</v>
      </c>
      <c r="E16" s="80" t="s">
        <v>1403</v>
      </c>
      <c r="F16" s="93" t="s">
        <v>1397</v>
      </c>
      <c r="G16" s="93" t="s">
        <v>173</v>
      </c>
      <c r="H16" s="87">
        <v>3.1289999999999994E-3</v>
      </c>
      <c r="I16" s="89">
        <v>1462</v>
      </c>
      <c r="J16" s="80"/>
      <c r="K16" s="87">
        <v>4.574199999999999E-5</v>
      </c>
      <c r="L16" s="88">
        <v>4.0091882034538081E-11</v>
      </c>
      <c r="M16" s="88">
        <f t="shared" si="0"/>
        <v>1.8976381533029801E-9</v>
      </c>
      <c r="N16" s="88">
        <f>K16/'סכום נכסי הקרן'!$C$42</f>
        <v>1.3043281731895456E-11</v>
      </c>
      <c r="BH16" s="4"/>
    </row>
    <row r="17" spans="2:14">
      <c r="B17" s="83"/>
      <c r="C17" s="80"/>
      <c r="D17" s="80"/>
      <c r="E17" s="80"/>
      <c r="F17" s="80"/>
      <c r="G17" s="80"/>
      <c r="H17" s="87"/>
      <c r="I17" s="89"/>
      <c r="J17" s="80"/>
      <c r="K17" s="80"/>
      <c r="L17" s="80"/>
      <c r="M17" s="88"/>
      <c r="N17" s="80"/>
    </row>
    <row r="18" spans="2:14">
      <c r="B18" s="99" t="s">
        <v>72</v>
      </c>
      <c r="C18" s="82"/>
      <c r="D18" s="82"/>
      <c r="E18" s="82"/>
      <c r="F18" s="82"/>
      <c r="G18" s="82"/>
      <c r="H18" s="90"/>
      <c r="I18" s="92"/>
      <c r="J18" s="82"/>
      <c r="K18" s="90">
        <v>3209.6483471820002</v>
      </c>
      <c r="L18" s="82"/>
      <c r="M18" s="91">
        <f t="shared" ref="M18:M34" si="1">K18/$K$11</f>
        <v>0.13315445678585139</v>
      </c>
      <c r="N18" s="91">
        <f>K18/'סכום נכסי הקרן'!$C$42</f>
        <v>9.1522774807851505E-4</v>
      </c>
    </row>
    <row r="19" spans="2:14">
      <c r="B19" s="86" t="s">
        <v>1404</v>
      </c>
      <c r="C19" s="80" t="s">
        <v>1405</v>
      </c>
      <c r="D19" s="93" t="s">
        <v>131</v>
      </c>
      <c r="E19" s="80" t="s">
        <v>1406</v>
      </c>
      <c r="F19" s="93" t="s">
        <v>1407</v>
      </c>
      <c r="G19" s="93" t="s">
        <v>173</v>
      </c>
      <c r="H19" s="87">
        <v>8549.9850279999991</v>
      </c>
      <c r="I19" s="89">
        <v>332.84</v>
      </c>
      <c r="J19" s="80"/>
      <c r="K19" s="87">
        <v>28.457770166</v>
      </c>
      <c r="L19" s="88">
        <v>5.2909364027650022E-5</v>
      </c>
      <c r="M19" s="88">
        <f t="shared" si="1"/>
        <v>1.1805900578227644E-3</v>
      </c>
      <c r="N19" s="88">
        <f>K19/'סכום נכסי הקרן'!$C$42</f>
        <v>8.1147023247052464E-6</v>
      </c>
    </row>
    <row r="20" spans="2:14">
      <c r="B20" s="86" t="s">
        <v>1408</v>
      </c>
      <c r="C20" s="80" t="s">
        <v>1409</v>
      </c>
      <c r="D20" s="93" t="s">
        <v>131</v>
      </c>
      <c r="E20" s="80" t="s">
        <v>1406</v>
      </c>
      <c r="F20" s="93" t="s">
        <v>1407</v>
      </c>
      <c r="G20" s="93" t="s">
        <v>173</v>
      </c>
      <c r="H20" s="87">
        <v>33966.419844999997</v>
      </c>
      <c r="I20" s="89">
        <v>311.19</v>
      </c>
      <c r="J20" s="80"/>
      <c r="K20" s="87">
        <v>105.700101937</v>
      </c>
      <c r="L20" s="88">
        <v>1.6036755114656469E-3</v>
      </c>
      <c r="M20" s="88">
        <f t="shared" si="1"/>
        <v>4.3850410179630418E-3</v>
      </c>
      <c r="N20" s="88">
        <f>K20/'סכום נכסי הקרן'!$C$42</f>
        <v>3.0140269525914038E-5</v>
      </c>
    </row>
    <row r="21" spans="2:14">
      <c r="B21" s="86" t="s">
        <v>1410</v>
      </c>
      <c r="C21" s="80" t="s">
        <v>1411</v>
      </c>
      <c r="D21" s="93" t="s">
        <v>131</v>
      </c>
      <c r="E21" s="80" t="s">
        <v>1406</v>
      </c>
      <c r="F21" s="93" t="s">
        <v>1407</v>
      </c>
      <c r="G21" s="93" t="s">
        <v>173</v>
      </c>
      <c r="H21" s="87">
        <v>170887.21952700001</v>
      </c>
      <c r="I21" s="89">
        <v>322.60000000000002</v>
      </c>
      <c r="J21" s="80"/>
      <c r="K21" s="87">
        <v>551.28217019400006</v>
      </c>
      <c r="L21" s="88">
        <v>8.1207918815223864E-4</v>
      </c>
      <c r="M21" s="88">
        <f t="shared" si="1"/>
        <v>2.2870317856582608E-2</v>
      </c>
      <c r="N21" s="88">
        <f>K21/'סכום נכסי הקרן'!$C$42</f>
        <v>1.5719751343647159E-4</v>
      </c>
    </row>
    <row r="22" spans="2:14">
      <c r="B22" s="86" t="s">
        <v>1412</v>
      </c>
      <c r="C22" s="80" t="s">
        <v>1413</v>
      </c>
      <c r="D22" s="93" t="s">
        <v>131</v>
      </c>
      <c r="E22" s="80" t="s">
        <v>1406</v>
      </c>
      <c r="F22" s="93" t="s">
        <v>1407</v>
      </c>
      <c r="G22" s="93" t="s">
        <v>173</v>
      </c>
      <c r="H22" s="87">
        <v>3418.8412039999994</v>
      </c>
      <c r="I22" s="89">
        <v>353.47</v>
      </c>
      <c r="J22" s="80"/>
      <c r="K22" s="87">
        <v>12.084577987000003</v>
      </c>
      <c r="L22" s="88">
        <v>2.6965967557590312E-5</v>
      </c>
      <c r="M22" s="88">
        <f t="shared" si="1"/>
        <v>5.0133698252583046E-4</v>
      </c>
      <c r="N22" s="88">
        <f>K22/'סכום נכסי הקרן'!$C$42</f>
        <v>3.445904317596588E-6</v>
      </c>
    </row>
    <row r="23" spans="2:14">
      <c r="B23" s="86" t="s">
        <v>1414</v>
      </c>
      <c r="C23" s="80" t="s">
        <v>1415</v>
      </c>
      <c r="D23" s="93" t="s">
        <v>131</v>
      </c>
      <c r="E23" s="80" t="s">
        <v>1396</v>
      </c>
      <c r="F23" s="93" t="s">
        <v>1407</v>
      </c>
      <c r="G23" s="93" t="s">
        <v>173</v>
      </c>
      <c r="H23" s="87">
        <v>131662.06406199999</v>
      </c>
      <c r="I23" s="89">
        <v>323.2</v>
      </c>
      <c r="J23" s="80"/>
      <c r="K23" s="87">
        <v>425.53179107199998</v>
      </c>
      <c r="L23" s="88">
        <v>3.0348781828653246E-4</v>
      </c>
      <c r="M23" s="88">
        <f t="shared" si="1"/>
        <v>1.7653477377062212E-2</v>
      </c>
      <c r="N23" s="88">
        <f>K23/'סכום נכסי הקרן'!$C$42</f>
        <v>1.2133992909864397E-4</v>
      </c>
    </row>
    <row r="24" spans="2:14">
      <c r="B24" s="86" t="s">
        <v>1416</v>
      </c>
      <c r="C24" s="80" t="s">
        <v>1417</v>
      </c>
      <c r="D24" s="93" t="s">
        <v>131</v>
      </c>
      <c r="E24" s="80" t="s">
        <v>1396</v>
      </c>
      <c r="F24" s="93" t="s">
        <v>1407</v>
      </c>
      <c r="G24" s="93" t="s">
        <v>173</v>
      </c>
      <c r="H24" s="87">
        <v>18530.506723999999</v>
      </c>
      <c r="I24" s="89">
        <v>329.42</v>
      </c>
      <c r="J24" s="80"/>
      <c r="K24" s="87">
        <v>61.043195275999999</v>
      </c>
      <c r="L24" s="88">
        <v>6.0838548248864773E-5</v>
      </c>
      <c r="M24" s="88">
        <f t="shared" si="1"/>
        <v>2.5324187039320943E-3</v>
      </c>
      <c r="N24" s="88">
        <f>K24/'סכום נכסי הקרן'!$C$42</f>
        <v>1.7406400983778102E-5</v>
      </c>
    </row>
    <row r="25" spans="2:14">
      <c r="B25" s="86" t="s">
        <v>1418</v>
      </c>
      <c r="C25" s="80" t="s">
        <v>1419</v>
      </c>
      <c r="D25" s="93" t="s">
        <v>131</v>
      </c>
      <c r="E25" s="80" t="s">
        <v>1396</v>
      </c>
      <c r="F25" s="93" t="s">
        <v>1407</v>
      </c>
      <c r="G25" s="93" t="s">
        <v>173</v>
      </c>
      <c r="H25" s="87">
        <v>17379.748620999999</v>
      </c>
      <c r="I25" s="89">
        <v>312.22000000000003</v>
      </c>
      <c r="J25" s="80"/>
      <c r="K25" s="87">
        <v>54.263051220000001</v>
      </c>
      <c r="L25" s="88">
        <v>2.5789863263372444E-4</v>
      </c>
      <c r="M25" s="88">
        <f t="shared" si="1"/>
        <v>2.2511397907766569E-3</v>
      </c>
      <c r="N25" s="88">
        <f>K25/'סכום נכסי הקרן'!$C$42</f>
        <v>1.5473050253481124E-5</v>
      </c>
    </row>
    <row r="26" spans="2:14">
      <c r="B26" s="86" t="s">
        <v>1420</v>
      </c>
      <c r="C26" s="80" t="s">
        <v>1421</v>
      </c>
      <c r="D26" s="93" t="s">
        <v>131</v>
      </c>
      <c r="E26" s="80" t="s">
        <v>1396</v>
      </c>
      <c r="F26" s="93" t="s">
        <v>1407</v>
      </c>
      <c r="G26" s="93" t="s">
        <v>173</v>
      </c>
      <c r="H26" s="87">
        <v>81411.370511000001</v>
      </c>
      <c r="I26" s="89">
        <v>350.57</v>
      </c>
      <c r="J26" s="80"/>
      <c r="K26" s="87">
        <v>285.40384155700002</v>
      </c>
      <c r="L26" s="88">
        <v>2.7921611903879249E-4</v>
      </c>
      <c r="M26" s="88">
        <f t="shared" si="1"/>
        <v>1.1840173556858073E-2</v>
      </c>
      <c r="N26" s="88">
        <f>K26/'סכום נכסי הקרן'!$C$42</f>
        <v>8.1382596143439383E-5</v>
      </c>
    </row>
    <row r="27" spans="2:14">
      <c r="B27" s="86" t="s">
        <v>1422</v>
      </c>
      <c r="C27" s="80" t="s">
        <v>1423</v>
      </c>
      <c r="D27" s="93" t="s">
        <v>131</v>
      </c>
      <c r="E27" s="80" t="s">
        <v>1400</v>
      </c>
      <c r="F27" s="93" t="s">
        <v>1407</v>
      </c>
      <c r="G27" s="93" t="s">
        <v>173</v>
      </c>
      <c r="H27" s="87">
        <v>170.97774200000001</v>
      </c>
      <c r="I27" s="89">
        <v>3300.73</v>
      </c>
      <c r="J27" s="80"/>
      <c r="K27" s="87">
        <v>5.6435136570000006</v>
      </c>
      <c r="L27" s="88">
        <v>7.0428308879789139E-6</v>
      </c>
      <c r="M27" s="88">
        <f t="shared" si="1"/>
        <v>2.3412502370271591E-4</v>
      </c>
      <c r="N27" s="88">
        <f>K27/'סכום נכסי הקרן'!$C$42</f>
        <v>1.6092418037263487E-6</v>
      </c>
    </row>
    <row r="28" spans="2:14">
      <c r="B28" s="86" t="s">
        <v>1424</v>
      </c>
      <c r="C28" s="80" t="s">
        <v>1425</v>
      </c>
      <c r="D28" s="93" t="s">
        <v>131</v>
      </c>
      <c r="E28" s="80" t="s">
        <v>1400</v>
      </c>
      <c r="F28" s="93" t="s">
        <v>1407</v>
      </c>
      <c r="G28" s="93" t="s">
        <v>173</v>
      </c>
      <c r="H28" s="87">
        <v>757.55886599999997</v>
      </c>
      <c r="I28" s="89">
        <v>3103.38</v>
      </c>
      <c r="J28" s="80"/>
      <c r="K28" s="87">
        <v>23.509930336</v>
      </c>
      <c r="L28" s="88">
        <v>1.2007080155732803E-4</v>
      </c>
      <c r="M28" s="88">
        <f t="shared" si="1"/>
        <v>9.7532553860978446E-4</v>
      </c>
      <c r="N28" s="88">
        <f>K28/'סכום נכסי הקרן'!$C$42</f>
        <v>6.7038311588842565E-6</v>
      </c>
    </row>
    <row r="29" spans="2:14">
      <c r="B29" s="86" t="s">
        <v>1426</v>
      </c>
      <c r="C29" s="80" t="s">
        <v>1427</v>
      </c>
      <c r="D29" s="93" t="s">
        <v>131</v>
      </c>
      <c r="E29" s="80" t="s">
        <v>1400</v>
      </c>
      <c r="F29" s="93" t="s">
        <v>1407</v>
      </c>
      <c r="G29" s="93" t="s">
        <v>173</v>
      </c>
      <c r="H29" s="87">
        <v>11906.525249</v>
      </c>
      <c r="I29" s="89">
        <v>3214.41</v>
      </c>
      <c r="J29" s="80"/>
      <c r="K29" s="87">
        <v>382.72453827100003</v>
      </c>
      <c r="L29" s="88">
        <v>3.1186911234849768E-4</v>
      </c>
      <c r="M29" s="88">
        <f t="shared" si="1"/>
        <v>1.5877589218405763E-2</v>
      </c>
      <c r="N29" s="88">
        <f>K29/'סכום נכסי הקרן'!$C$42</f>
        <v>1.0913348735031828E-4</v>
      </c>
    </row>
    <row r="30" spans="2:14">
      <c r="B30" s="86" t="s">
        <v>1428</v>
      </c>
      <c r="C30" s="80" t="s">
        <v>1429</v>
      </c>
      <c r="D30" s="93" t="s">
        <v>131</v>
      </c>
      <c r="E30" s="80" t="s">
        <v>1400</v>
      </c>
      <c r="F30" s="93" t="s">
        <v>1407</v>
      </c>
      <c r="G30" s="93" t="s">
        <v>173</v>
      </c>
      <c r="H30" s="87">
        <v>9384.2165359999999</v>
      </c>
      <c r="I30" s="89">
        <v>3525</v>
      </c>
      <c r="J30" s="80"/>
      <c r="K30" s="87">
        <v>330.793632898</v>
      </c>
      <c r="L30" s="88">
        <v>5.5909845524017895E-4</v>
      </c>
      <c r="M30" s="88">
        <f t="shared" si="1"/>
        <v>1.3723200093064247E-2</v>
      </c>
      <c r="N30" s="88">
        <f>K30/'סכום נכסי הקרן'!$C$42</f>
        <v>9.4325445957890247E-5</v>
      </c>
    </row>
    <row r="31" spans="2:14">
      <c r="B31" s="86" t="s">
        <v>1430</v>
      </c>
      <c r="C31" s="80" t="s">
        <v>1431</v>
      </c>
      <c r="D31" s="93" t="s">
        <v>131</v>
      </c>
      <c r="E31" s="80" t="s">
        <v>1403</v>
      </c>
      <c r="F31" s="93" t="s">
        <v>1407</v>
      </c>
      <c r="G31" s="93" t="s">
        <v>173</v>
      </c>
      <c r="H31" s="87">
        <v>23902.340174000001</v>
      </c>
      <c r="I31" s="89">
        <v>330.38</v>
      </c>
      <c r="J31" s="80"/>
      <c r="K31" s="87">
        <v>78.968551516000005</v>
      </c>
      <c r="L31" s="88">
        <v>6.7162374170580579E-5</v>
      </c>
      <c r="M31" s="88">
        <f t="shared" si="1"/>
        <v>3.276064366836464E-3</v>
      </c>
      <c r="N31" s="88">
        <f>K31/'סכום נכסי הקרן'!$C$42</f>
        <v>2.2517796890885583E-5</v>
      </c>
    </row>
    <row r="32" spans="2:14">
      <c r="B32" s="86" t="s">
        <v>1432</v>
      </c>
      <c r="C32" s="80" t="s">
        <v>1433</v>
      </c>
      <c r="D32" s="93" t="s">
        <v>131</v>
      </c>
      <c r="E32" s="80" t="s">
        <v>1403</v>
      </c>
      <c r="F32" s="93" t="s">
        <v>1407</v>
      </c>
      <c r="G32" s="93" t="s">
        <v>173</v>
      </c>
      <c r="H32" s="87">
        <v>15347.961415</v>
      </c>
      <c r="I32" s="89">
        <v>311.27</v>
      </c>
      <c r="J32" s="80"/>
      <c r="K32" s="87">
        <v>47.773599410000003</v>
      </c>
      <c r="L32" s="88">
        <v>3.2760158780444738E-4</v>
      </c>
      <c r="M32" s="88">
        <f t="shared" si="1"/>
        <v>1.9819204442531758E-3</v>
      </c>
      <c r="N32" s="88">
        <f>K32/'סכום נכסי הקרן'!$C$42</f>
        <v>1.3622590102123752E-5</v>
      </c>
    </row>
    <row r="33" spans="2:14">
      <c r="B33" s="86" t="s">
        <v>1434</v>
      </c>
      <c r="C33" s="80" t="s">
        <v>1435</v>
      </c>
      <c r="D33" s="93" t="s">
        <v>131</v>
      </c>
      <c r="E33" s="80" t="s">
        <v>1403</v>
      </c>
      <c r="F33" s="93" t="s">
        <v>1407</v>
      </c>
      <c r="G33" s="93" t="s">
        <v>173</v>
      </c>
      <c r="H33" s="87">
        <v>208351.30765</v>
      </c>
      <c r="I33" s="89">
        <v>322.45</v>
      </c>
      <c r="J33" s="80"/>
      <c r="K33" s="87">
        <v>671.82879150000008</v>
      </c>
      <c r="L33" s="88">
        <v>5.1430090823908928E-4</v>
      </c>
      <c r="M33" s="88">
        <f t="shared" si="1"/>
        <v>2.7871276884216548E-2</v>
      </c>
      <c r="N33" s="88">
        <f>K33/'סכום נכסי הקרן'!$C$42</f>
        <v>1.9157125187209466E-4</v>
      </c>
    </row>
    <row r="34" spans="2:14">
      <c r="B34" s="86" t="s">
        <v>1436</v>
      </c>
      <c r="C34" s="80" t="s">
        <v>1437</v>
      </c>
      <c r="D34" s="93" t="s">
        <v>131</v>
      </c>
      <c r="E34" s="80" t="s">
        <v>1403</v>
      </c>
      <c r="F34" s="93" t="s">
        <v>1407</v>
      </c>
      <c r="G34" s="93" t="s">
        <v>173</v>
      </c>
      <c r="H34" s="87">
        <v>40924.451842000002</v>
      </c>
      <c r="I34" s="89">
        <v>353.43</v>
      </c>
      <c r="J34" s="80"/>
      <c r="K34" s="87">
        <v>144.63929018499999</v>
      </c>
      <c r="L34" s="88">
        <v>1.8465914331701556E-4</v>
      </c>
      <c r="M34" s="88">
        <f t="shared" si="1"/>
        <v>6.0004598732394145E-3</v>
      </c>
      <c r="N34" s="88">
        <f>K34/'סכום נכסי הקרן'!$C$42</f>
        <v>4.1243736858561856E-5</v>
      </c>
    </row>
    <row r="35" spans="2:14">
      <c r="B35" s="83"/>
      <c r="C35" s="80"/>
      <c r="D35" s="80"/>
      <c r="E35" s="80"/>
      <c r="F35" s="80"/>
      <c r="G35" s="80"/>
      <c r="H35" s="87"/>
      <c r="I35" s="89"/>
      <c r="J35" s="80"/>
      <c r="K35" s="80"/>
      <c r="L35" s="80"/>
      <c r="M35" s="88"/>
      <c r="N35" s="80"/>
    </row>
    <row r="36" spans="2:14">
      <c r="B36" s="81" t="s">
        <v>240</v>
      </c>
      <c r="C36" s="82"/>
      <c r="D36" s="82"/>
      <c r="E36" s="82"/>
      <c r="F36" s="82"/>
      <c r="G36" s="82"/>
      <c r="H36" s="90"/>
      <c r="I36" s="92"/>
      <c r="J36" s="90">
        <v>27.594810000000003</v>
      </c>
      <c r="K36" s="90">
        <v>20894.946610000101</v>
      </c>
      <c r="L36" s="82"/>
      <c r="M36" s="91">
        <f t="shared" ref="M36:M82" si="2">K36/$K$11</f>
        <v>0.86684115032934639</v>
      </c>
      <c r="N36" s="91">
        <f>K36/'סכום נכסי הקרן'!$C$42</f>
        <v>5.9581713831302801E-3</v>
      </c>
    </row>
    <row r="37" spans="2:14">
      <c r="B37" s="99" t="s">
        <v>73</v>
      </c>
      <c r="C37" s="82"/>
      <c r="D37" s="82"/>
      <c r="E37" s="82"/>
      <c r="F37" s="82"/>
      <c r="G37" s="82"/>
      <c r="H37" s="90"/>
      <c r="I37" s="92"/>
      <c r="J37" s="90">
        <v>27.594810000000003</v>
      </c>
      <c r="K37" s="90">
        <v>20894.946610000101</v>
      </c>
      <c r="L37" s="82"/>
      <c r="M37" s="91">
        <f t="shared" si="2"/>
        <v>0.86684115032934639</v>
      </c>
      <c r="N37" s="91">
        <f>K37/'סכום נכסי הקרן'!$C$42</f>
        <v>5.9581713831302801E-3</v>
      </c>
    </row>
    <row r="38" spans="2:14">
      <c r="B38" s="86" t="s">
        <v>1438</v>
      </c>
      <c r="C38" s="80" t="s">
        <v>1439</v>
      </c>
      <c r="D38" s="93" t="s">
        <v>1188</v>
      </c>
      <c r="E38" s="80"/>
      <c r="F38" s="93" t="s">
        <v>1397</v>
      </c>
      <c r="G38" s="93" t="s">
        <v>172</v>
      </c>
      <c r="H38" s="87">
        <v>1905</v>
      </c>
      <c r="I38" s="89">
        <v>4128</v>
      </c>
      <c r="J38" s="80"/>
      <c r="K38" s="87">
        <v>294.73671999999999</v>
      </c>
      <c r="L38" s="88">
        <v>2.8306092124814264E-5</v>
      </c>
      <c r="M38" s="88">
        <f t="shared" si="2"/>
        <v>1.2227354401892737E-2</v>
      </c>
      <c r="N38" s="88">
        <f>K38/'סכום נכסי הקרן'!$C$42</f>
        <v>8.4043856317930716E-5</v>
      </c>
    </row>
    <row r="39" spans="2:14">
      <c r="B39" s="86" t="s">
        <v>1440</v>
      </c>
      <c r="C39" s="80" t="s">
        <v>1441</v>
      </c>
      <c r="D39" s="93" t="s">
        <v>1188</v>
      </c>
      <c r="E39" s="80"/>
      <c r="F39" s="93" t="s">
        <v>1397</v>
      </c>
      <c r="G39" s="93" t="s">
        <v>172</v>
      </c>
      <c r="H39" s="87">
        <v>895</v>
      </c>
      <c r="I39" s="89">
        <v>9901</v>
      </c>
      <c r="J39" s="80"/>
      <c r="K39" s="87">
        <v>332.12508000000003</v>
      </c>
      <c r="L39" s="88">
        <v>7.4956082435677715E-6</v>
      </c>
      <c r="M39" s="88">
        <f t="shared" si="2"/>
        <v>1.3778436086677554E-2</v>
      </c>
      <c r="N39" s="88">
        <f>K39/'סכום נכסי הקרן'!$C$42</f>
        <v>9.4705106656209128E-5</v>
      </c>
    </row>
    <row r="40" spans="2:14">
      <c r="B40" s="86" t="s">
        <v>1442</v>
      </c>
      <c r="C40" s="80" t="s">
        <v>1443</v>
      </c>
      <c r="D40" s="93" t="s">
        <v>135</v>
      </c>
      <c r="E40" s="80"/>
      <c r="F40" s="93" t="s">
        <v>1397</v>
      </c>
      <c r="G40" s="93" t="s">
        <v>182</v>
      </c>
      <c r="H40" s="87">
        <v>64009</v>
      </c>
      <c r="I40" s="89">
        <v>1565</v>
      </c>
      <c r="J40" s="80"/>
      <c r="K40" s="87">
        <v>3417.23857</v>
      </c>
      <c r="L40" s="88">
        <v>2.6735649412121606E-5</v>
      </c>
      <c r="M40" s="88">
        <f t="shared" si="2"/>
        <v>0.14176647915199417</v>
      </c>
      <c r="N40" s="88">
        <f>K40/'סכום נכסי הקרן'!$C$42</f>
        <v>9.7442187516089281E-4</v>
      </c>
    </row>
    <row r="41" spans="2:14">
      <c r="B41" s="86" t="s">
        <v>1444</v>
      </c>
      <c r="C41" s="80" t="s">
        <v>1445</v>
      </c>
      <c r="D41" s="93" t="s">
        <v>27</v>
      </c>
      <c r="E41" s="80"/>
      <c r="F41" s="93" t="s">
        <v>1397</v>
      </c>
      <c r="G41" s="93" t="s">
        <v>174</v>
      </c>
      <c r="H41" s="87">
        <v>1001</v>
      </c>
      <c r="I41" s="89">
        <v>12126</v>
      </c>
      <c r="J41" s="80"/>
      <c r="K41" s="87">
        <v>520.91982000000007</v>
      </c>
      <c r="L41" s="88">
        <v>5.1142662994885734E-4</v>
      </c>
      <c r="M41" s="88">
        <f t="shared" si="2"/>
        <v>2.1610714993741443E-2</v>
      </c>
      <c r="N41" s="88">
        <f>K41/'סכום נכסי הקרן'!$C$42</f>
        <v>1.4853972218067141E-4</v>
      </c>
    </row>
    <row r="42" spans="2:14">
      <c r="B42" s="86" t="s">
        <v>1446</v>
      </c>
      <c r="C42" s="80" t="s">
        <v>1447</v>
      </c>
      <c r="D42" s="93" t="s">
        <v>27</v>
      </c>
      <c r="E42" s="80"/>
      <c r="F42" s="93" t="s">
        <v>1397</v>
      </c>
      <c r="G42" s="93" t="s">
        <v>174</v>
      </c>
      <c r="H42" s="87">
        <v>9849</v>
      </c>
      <c r="I42" s="89">
        <v>3472</v>
      </c>
      <c r="J42" s="80"/>
      <c r="K42" s="87">
        <v>1467.54386</v>
      </c>
      <c r="L42" s="88">
        <v>1.695094100957216E-4</v>
      </c>
      <c r="M42" s="88">
        <f t="shared" si="2"/>
        <v>6.0882060696548633E-2</v>
      </c>
      <c r="N42" s="88">
        <f>K42/'סכום נכסי הקרן'!$C$42</f>
        <v>4.1846854138195415E-4</v>
      </c>
    </row>
    <row r="43" spans="2:14">
      <c r="B43" s="86" t="s">
        <v>1448</v>
      </c>
      <c r="C43" s="80" t="s">
        <v>1449</v>
      </c>
      <c r="D43" s="93" t="s">
        <v>27</v>
      </c>
      <c r="E43" s="80"/>
      <c r="F43" s="93" t="s">
        <v>1397</v>
      </c>
      <c r="G43" s="93" t="s">
        <v>174</v>
      </c>
      <c r="H43" s="87">
        <v>7456</v>
      </c>
      <c r="I43" s="89">
        <v>3145</v>
      </c>
      <c r="J43" s="80"/>
      <c r="K43" s="87">
        <v>1006.3424300001</v>
      </c>
      <c r="L43" s="88">
        <v>6.2084803711765304E-4</v>
      </c>
      <c r="M43" s="88">
        <f t="shared" si="2"/>
        <v>4.1748803953824132E-2</v>
      </c>
      <c r="N43" s="88">
        <f>K43/'סכום נכסי הקרן'!$C$42</f>
        <v>2.8695745339625702E-4</v>
      </c>
    </row>
    <row r="44" spans="2:14">
      <c r="B44" s="86" t="s">
        <v>1450</v>
      </c>
      <c r="C44" s="80" t="s">
        <v>1451</v>
      </c>
      <c r="D44" s="93" t="s">
        <v>1188</v>
      </c>
      <c r="E44" s="80"/>
      <c r="F44" s="93" t="s">
        <v>1397</v>
      </c>
      <c r="G44" s="93" t="s">
        <v>172</v>
      </c>
      <c r="H44" s="87">
        <v>11919</v>
      </c>
      <c r="I44" s="89">
        <v>2382</v>
      </c>
      <c r="J44" s="80"/>
      <c r="K44" s="87">
        <v>1064.0968500000001</v>
      </c>
      <c r="L44" s="88">
        <v>1.2418918251329161E-5</v>
      </c>
      <c r="M44" s="88">
        <f t="shared" si="2"/>
        <v>4.4144785566208711E-2</v>
      </c>
      <c r="N44" s="88">
        <f>K44/'סכום נכסי הקרן'!$C$42</f>
        <v>3.034260636739212E-4</v>
      </c>
    </row>
    <row r="45" spans="2:14">
      <c r="B45" s="86" t="s">
        <v>1452</v>
      </c>
      <c r="C45" s="80" t="s">
        <v>1453</v>
      </c>
      <c r="D45" s="93" t="s">
        <v>1188</v>
      </c>
      <c r="E45" s="80"/>
      <c r="F45" s="93" t="s">
        <v>1397</v>
      </c>
      <c r="G45" s="93" t="s">
        <v>172</v>
      </c>
      <c r="H45" s="87">
        <v>884</v>
      </c>
      <c r="I45" s="89">
        <v>8651</v>
      </c>
      <c r="J45" s="80"/>
      <c r="K45" s="87">
        <v>286.6277</v>
      </c>
      <c r="L45" s="88">
        <v>4.24866567386308E-6</v>
      </c>
      <c r="M45" s="88">
        <f t="shared" si="2"/>
        <v>1.1890946161372059E-2</v>
      </c>
      <c r="N45" s="88">
        <f>K45/'סכום נכסי הקרן'!$C$42</f>
        <v>8.1731578052232349E-5</v>
      </c>
    </row>
    <row r="46" spans="2:14">
      <c r="B46" s="86" t="s">
        <v>1454</v>
      </c>
      <c r="C46" s="80" t="s">
        <v>1455</v>
      </c>
      <c r="D46" s="93" t="s">
        <v>27</v>
      </c>
      <c r="E46" s="80"/>
      <c r="F46" s="93" t="s">
        <v>1397</v>
      </c>
      <c r="G46" s="93" t="s">
        <v>181</v>
      </c>
      <c r="H46" s="87">
        <v>5626</v>
      </c>
      <c r="I46" s="89">
        <v>3084</v>
      </c>
      <c r="J46" s="80"/>
      <c r="K46" s="87">
        <v>477.43602000000004</v>
      </c>
      <c r="L46" s="88">
        <v>9.8852098021571716E-5</v>
      </c>
      <c r="M46" s="88">
        <f t="shared" si="2"/>
        <v>1.980675981183868E-2</v>
      </c>
      <c r="N46" s="88">
        <f>K46/'סכום נכסי הקרן'!$C$42</f>
        <v>1.3614036373168806E-4</v>
      </c>
    </row>
    <row r="47" spans="2:14">
      <c r="B47" s="86" t="s">
        <v>1456</v>
      </c>
      <c r="C47" s="80" t="s">
        <v>1457</v>
      </c>
      <c r="D47" s="93" t="s">
        <v>1188</v>
      </c>
      <c r="E47" s="80"/>
      <c r="F47" s="93" t="s">
        <v>1397</v>
      </c>
      <c r="G47" s="93" t="s">
        <v>172</v>
      </c>
      <c r="H47" s="87">
        <v>1955</v>
      </c>
      <c r="I47" s="89">
        <v>6441</v>
      </c>
      <c r="J47" s="80"/>
      <c r="K47" s="87">
        <v>471.95396999999997</v>
      </c>
      <c r="L47" s="88">
        <v>1.2243543174929232E-5</v>
      </c>
      <c r="M47" s="88">
        <f t="shared" si="2"/>
        <v>1.9579333218372835E-2</v>
      </c>
      <c r="N47" s="88">
        <f>K47/'סכום נכסי הקרן'!$C$42</f>
        <v>1.345771631147859E-4</v>
      </c>
    </row>
    <row r="48" spans="2:14">
      <c r="B48" s="86" t="s">
        <v>1458</v>
      </c>
      <c r="C48" s="80" t="s">
        <v>1459</v>
      </c>
      <c r="D48" s="93" t="s">
        <v>27</v>
      </c>
      <c r="E48" s="80"/>
      <c r="F48" s="93" t="s">
        <v>1397</v>
      </c>
      <c r="G48" s="93" t="s">
        <v>174</v>
      </c>
      <c r="H48" s="87">
        <v>845.99999999999989</v>
      </c>
      <c r="I48" s="89">
        <v>4107</v>
      </c>
      <c r="J48" s="80"/>
      <c r="K48" s="87">
        <v>149.11258999999998</v>
      </c>
      <c r="L48" s="88">
        <v>2.0533980582524268E-4</v>
      </c>
      <c r="M48" s="88">
        <f t="shared" si="2"/>
        <v>6.1860377753885807E-3</v>
      </c>
      <c r="N48" s="88">
        <f>K48/'סכום נכסי הקרן'!$C$42</f>
        <v>4.2519293453338666E-5</v>
      </c>
    </row>
    <row r="49" spans="2:14">
      <c r="B49" s="86" t="s">
        <v>1460</v>
      </c>
      <c r="C49" s="80" t="s">
        <v>1461</v>
      </c>
      <c r="D49" s="93" t="s">
        <v>150</v>
      </c>
      <c r="E49" s="80"/>
      <c r="F49" s="93" t="s">
        <v>1397</v>
      </c>
      <c r="G49" s="93" t="s">
        <v>172</v>
      </c>
      <c r="H49" s="87">
        <v>511</v>
      </c>
      <c r="I49" s="89">
        <v>11160</v>
      </c>
      <c r="J49" s="80"/>
      <c r="K49" s="87">
        <v>213.73945000000001</v>
      </c>
      <c r="L49" s="88">
        <v>9.6415094339622639E-5</v>
      </c>
      <c r="M49" s="88">
        <f t="shared" si="2"/>
        <v>8.867127261291477E-3</v>
      </c>
      <c r="N49" s="88">
        <f>K49/'סכום נכסי הקרן'!$C$42</f>
        <v>6.094757254974384E-5</v>
      </c>
    </row>
    <row r="50" spans="2:14">
      <c r="B50" s="86" t="s">
        <v>1462</v>
      </c>
      <c r="C50" s="80" t="s">
        <v>1463</v>
      </c>
      <c r="D50" s="93" t="s">
        <v>1188</v>
      </c>
      <c r="E50" s="80"/>
      <c r="F50" s="93" t="s">
        <v>1397</v>
      </c>
      <c r="G50" s="93" t="s">
        <v>172</v>
      </c>
      <c r="H50" s="87">
        <v>12165</v>
      </c>
      <c r="I50" s="89">
        <v>4715</v>
      </c>
      <c r="J50" s="80"/>
      <c r="K50" s="87">
        <v>2149.7769000000003</v>
      </c>
      <c r="L50" s="88">
        <v>1.1672423719055844E-5</v>
      </c>
      <c r="M50" s="88">
        <f t="shared" si="2"/>
        <v>8.9184964945332665E-2</v>
      </c>
      <c r="N50" s="88">
        <f>K50/'סכום נכסי הקרן'!$C$42</f>
        <v>6.1300655343930863E-4</v>
      </c>
    </row>
    <row r="51" spans="2:14">
      <c r="B51" s="86" t="s">
        <v>1464</v>
      </c>
      <c r="C51" s="80" t="s">
        <v>1465</v>
      </c>
      <c r="D51" s="93" t="s">
        <v>1188</v>
      </c>
      <c r="E51" s="80"/>
      <c r="F51" s="93" t="s">
        <v>1397</v>
      </c>
      <c r="G51" s="93" t="s">
        <v>172</v>
      </c>
      <c r="H51" s="87">
        <v>1289</v>
      </c>
      <c r="I51" s="89">
        <v>16606</v>
      </c>
      <c r="J51" s="80"/>
      <c r="K51" s="87">
        <v>802.26442000000009</v>
      </c>
      <c r="L51" s="88">
        <v>5.1375049820645676E-6</v>
      </c>
      <c r="M51" s="88">
        <f t="shared" si="2"/>
        <v>3.3282488138461082E-2</v>
      </c>
      <c r="N51" s="88">
        <f>K51/'סכום נכסי הקרן'!$C$42</f>
        <v>2.2876482999291037E-4</v>
      </c>
    </row>
    <row r="52" spans="2:14">
      <c r="B52" s="86" t="s">
        <v>1466</v>
      </c>
      <c r="C52" s="80" t="s">
        <v>1467</v>
      </c>
      <c r="D52" s="93" t="s">
        <v>1188</v>
      </c>
      <c r="E52" s="80"/>
      <c r="F52" s="93" t="s">
        <v>1397</v>
      </c>
      <c r="G52" s="93" t="s">
        <v>172</v>
      </c>
      <c r="H52" s="87">
        <v>15937</v>
      </c>
      <c r="I52" s="89">
        <v>2303</v>
      </c>
      <c r="J52" s="87">
        <v>21.575890000000001</v>
      </c>
      <c r="K52" s="87">
        <v>1397.20099</v>
      </c>
      <c r="L52" s="88">
        <v>1.3621367521367521E-3</v>
      </c>
      <c r="M52" s="88">
        <f t="shared" si="2"/>
        <v>5.7963838626572867E-2</v>
      </c>
      <c r="N52" s="88">
        <f>K52/'סכום נכסי הקרן'!$C$42</f>
        <v>3.9841034822817652E-4</v>
      </c>
    </row>
    <row r="53" spans="2:14">
      <c r="B53" s="86" t="s">
        <v>1468</v>
      </c>
      <c r="C53" s="80" t="s">
        <v>1469</v>
      </c>
      <c r="D53" s="93" t="s">
        <v>1188</v>
      </c>
      <c r="E53" s="80"/>
      <c r="F53" s="93" t="s">
        <v>1397</v>
      </c>
      <c r="G53" s="93" t="s">
        <v>172</v>
      </c>
      <c r="H53" s="87">
        <v>316</v>
      </c>
      <c r="I53" s="89">
        <v>3004</v>
      </c>
      <c r="J53" s="80"/>
      <c r="K53" s="87">
        <v>35.578410000000005</v>
      </c>
      <c r="L53" s="88">
        <v>1.2015209125475286E-5</v>
      </c>
      <c r="M53" s="88">
        <f t="shared" si="2"/>
        <v>1.4759946711961939E-3</v>
      </c>
      <c r="N53" s="88">
        <f>K53/'סכום נכסי הקרן'!$C$42</f>
        <v>1.0145145057122267E-5</v>
      </c>
    </row>
    <row r="54" spans="2:14">
      <c r="B54" s="86" t="s">
        <v>1470</v>
      </c>
      <c r="C54" s="80" t="s">
        <v>1471</v>
      </c>
      <c r="D54" s="93" t="s">
        <v>1188</v>
      </c>
      <c r="E54" s="80"/>
      <c r="F54" s="93" t="s">
        <v>1397</v>
      </c>
      <c r="G54" s="93" t="s">
        <v>172</v>
      </c>
      <c r="H54" s="87">
        <v>303</v>
      </c>
      <c r="I54" s="89">
        <v>19981</v>
      </c>
      <c r="J54" s="80"/>
      <c r="K54" s="87">
        <v>226.91301999999999</v>
      </c>
      <c r="L54" s="88">
        <v>2.2781954887218044E-5</v>
      </c>
      <c r="M54" s="88">
        <f t="shared" si="2"/>
        <v>9.4136418222465629E-3</v>
      </c>
      <c r="N54" s="88">
        <f>K54/'סכום נכסי הקרן'!$C$42</f>
        <v>6.4704001759766265E-5</v>
      </c>
    </row>
    <row r="55" spans="2:14">
      <c r="B55" s="86" t="s">
        <v>1472</v>
      </c>
      <c r="C55" s="80" t="s">
        <v>1473</v>
      </c>
      <c r="D55" s="93" t="s">
        <v>1188</v>
      </c>
      <c r="E55" s="80"/>
      <c r="F55" s="93" t="s">
        <v>1397</v>
      </c>
      <c r="G55" s="93" t="s">
        <v>172</v>
      </c>
      <c r="H55" s="87">
        <v>146</v>
      </c>
      <c r="I55" s="89">
        <v>16501</v>
      </c>
      <c r="J55" s="80"/>
      <c r="K55" s="87">
        <v>90.294789999999992</v>
      </c>
      <c r="L55" s="88">
        <v>4.1714285714285714E-5</v>
      </c>
      <c r="M55" s="88">
        <f t="shared" si="2"/>
        <v>3.7459411164461635E-3</v>
      </c>
      <c r="N55" s="88">
        <f>K55/'סכום נכסי הקרן'!$C$42</f>
        <v>2.5747461520972775E-5</v>
      </c>
    </row>
    <row r="56" spans="2:14">
      <c r="B56" s="86" t="s">
        <v>1474</v>
      </c>
      <c r="C56" s="80" t="s">
        <v>1475</v>
      </c>
      <c r="D56" s="93" t="s">
        <v>27</v>
      </c>
      <c r="E56" s="80"/>
      <c r="F56" s="93" t="s">
        <v>1397</v>
      </c>
      <c r="G56" s="93" t="s">
        <v>174</v>
      </c>
      <c r="H56" s="87">
        <v>2217</v>
      </c>
      <c r="I56" s="89">
        <v>2576</v>
      </c>
      <c r="J56" s="80"/>
      <c r="K56" s="87">
        <v>245.09293000000005</v>
      </c>
      <c r="L56" s="88">
        <v>1.9278260869565216E-4</v>
      </c>
      <c r="M56" s="88">
        <f t="shared" si="2"/>
        <v>1.0167847821975794E-2</v>
      </c>
      <c r="N56" s="88">
        <f>K56/'סכום נכסי הקרן'!$C$42</f>
        <v>6.9887983395691773E-5</v>
      </c>
    </row>
    <row r="57" spans="2:14">
      <c r="B57" s="86" t="s">
        <v>1476</v>
      </c>
      <c r="C57" s="80" t="s">
        <v>1477</v>
      </c>
      <c r="D57" s="93" t="s">
        <v>27</v>
      </c>
      <c r="E57" s="80"/>
      <c r="F57" s="93" t="s">
        <v>1397</v>
      </c>
      <c r="G57" s="93" t="s">
        <v>174</v>
      </c>
      <c r="H57" s="87">
        <v>274</v>
      </c>
      <c r="I57" s="89">
        <v>5171</v>
      </c>
      <c r="J57" s="80"/>
      <c r="K57" s="87">
        <v>60.805709999999998</v>
      </c>
      <c r="L57" s="88">
        <v>3.1860465116279072E-5</v>
      </c>
      <c r="M57" s="88">
        <f t="shared" si="2"/>
        <v>2.5225664648392413E-3</v>
      </c>
      <c r="N57" s="88">
        <f>K57/'סכום נכסי הקרן'!$C$42</f>
        <v>1.7338682314676512E-5</v>
      </c>
    </row>
    <row r="58" spans="2:14">
      <c r="B58" s="86" t="s">
        <v>1478</v>
      </c>
      <c r="C58" s="80" t="s">
        <v>1479</v>
      </c>
      <c r="D58" s="93" t="s">
        <v>134</v>
      </c>
      <c r="E58" s="80"/>
      <c r="F58" s="93" t="s">
        <v>1397</v>
      </c>
      <c r="G58" s="93" t="s">
        <v>175</v>
      </c>
      <c r="H58" s="87">
        <v>5299</v>
      </c>
      <c r="I58" s="89">
        <v>665.4</v>
      </c>
      <c r="J58" s="80"/>
      <c r="K58" s="87">
        <v>169.01313000000002</v>
      </c>
      <c r="L58" s="88">
        <v>6.4287409029236847E-6</v>
      </c>
      <c r="M58" s="88">
        <f t="shared" si="2"/>
        <v>7.011625287419802E-3</v>
      </c>
      <c r="N58" s="88">
        <f>K58/'סכום נכסי הקרן'!$C$42</f>
        <v>4.8193910869211502E-5</v>
      </c>
    </row>
    <row r="59" spans="2:14">
      <c r="B59" s="86" t="s">
        <v>1480</v>
      </c>
      <c r="C59" s="80" t="s">
        <v>1481</v>
      </c>
      <c r="D59" s="93" t="s">
        <v>134</v>
      </c>
      <c r="E59" s="80"/>
      <c r="F59" s="93" t="s">
        <v>1397</v>
      </c>
      <c r="G59" s="93" t="s">
        <v>172</v>
      </c>
      <c r="H59" s="87">
        <v>514</v>
      </c>
      <c r="I59" s="89">
        <v>6159</v>
      </c>
      <c r="J59" s="80"/>
      <c r="K59" s="87">
        <v>118.65140999999996</v>
      </c>
      <c r="L59" s="88">
        <v>8.6386554621848742E-5</v>
      </c>
      <c r="M59" s="88">
        <f t="shared" si="2"/>
        <v>4.9223348904550461E-3</v>
      </c>
      <c r="N59" s="88">
        <f>K59/'סכום נכסי הקרן'!$C$42</f>
        <v>3.3833320985454016E-5</v>
      </c>
    </row>
    <row r="60" spans="2:14">
      <c r="B60" s="86" t="s">
        <v>1482</v>
      </c>
      <c r="C60" s="80" t="s">
        <v>1483</v>
      </c>
      <c r="D60" s="93" t="s">
        <v>1184</v>
      </c>
      <c r="E60" s="80"/>
      <c r="F60" s="93" t="s">
        <v>1397</v>
      </c>
      <c r="G60" s="93" t="s">
        <v>172</v>
      </c>
      <c r="H60" s="87">
        <v>431</v>
      </c>
      <c r="I60" s="89">
        <v>9643</v>
      </c>
      <c r="J60" s="80"/>
      <c r="K60" s="87">
        <v>155.77187000000001</v>
      </c>
      <c r="L60" s="88">
        <v>5.6010396361273552E-6</v>
      </c>
      <c r="M60" s="88">
        <f t="shared" si="2"/>
        <v>6.4623025605210086E-3</v>
      </c>
      <c r="N60" s="88">
        <f>K60/'סכום נכסי הקרן'!$C$42</f>
        <v>4.4418179929041021E-5</v>
      </c>
    </row>
    <row r="61" spans="2:14">
      <c r="B61" s="86" t="s">
        <v>1484</v>
      </c>
      <c r="C61" s="80" t="s">
        <v>1485</v>
      </c>
      <c r="D61" s="93" t="s">
        <v>1188</v>
      </c>
      <c r="E61" s="80"/>
      <c r="F61" s="93" t="s">
        <v>1397</v>
      </c>
      <c r="G61" s="93" t="s">
        <v>172</v>
      </c>
      <c r="H61" s="87">
        <v>260</v>
      </c>
      <c r="I61" s="89">
        <v>13390</v>
      </c>
      <c r="J61" s="80"/>
      <c r="K61" s="87">
        <v>130.48287999999999</v>
      </c>
      <c r="L61" s="88">
        <v>8.5245901639344265E-7</v>
      </c>
      <c r="M61" s="88">
        <f t="shared" si="2"/>
        <v>5.4131715150376979E-3</v>
      </c>
      <c r="N61" s="88">
        <f>K61/'סכום נכסי הקרן'!$C$42</f>
        <v>3.7207051834836849E-5</v>
      </c>
    </row>
    <row r="62" spans="2:14">
      <c r="B62" s="86" t="s">
        <v>1486</v>
      </c>
      <c r="C62" s="80" t="s">
        <v>1487</v>
      </c>
      <c r="D62" s="93" t="s">
        <v>134</v>
      </c>
      <c r="E62" s="80"/>
      <c r="F62" s="93" t="s">
        <v>1397</v>
      </c>
      <c r="G62" s="93" t="s">
        <v>172</v>
      </c>
      <c r="H62" s="87">
        <v>9686</v>
      </c>
      <c r="I62" s="89">
        <v>623.75</v>
      </c>
      <c r="J62" s="80"/>
      <c r="K62" s="87">
        <v>226.44077999999999</v>
      </c>
      <c r="L62" s="88">
        <v>5.373647711511789E-5</v>
      </c>
      <c r="M62" s="88">
        <f t="shared" si="2"/>
        <v>9.394050622878021E-3</v>
      </c>
      <c r="N62" s="88">
        <f>K62/'סכום נכסי הקרן'!$C$42</f>
        <v>6.456934303550694E-5</v>
      </c>
    </row>
    <row r="63" spans="2:14">
      <c r="B63" s="86" t="s">
        <v>1488</v>
      </c>
      <c r="C63" s="80" t="s">
        <v>1489</v>
      </c>
      <c r="D63" s="93" t="s">
        <v>1188</v>
      </c>
      <c r="E63" s="80"/>
      <c r="F63" s="93" t="s">
        <v>1397</v>
      </c>
      <c r="G63" s="93" t="s">
        <v>172</v>
      </c>
      <c r="H63" s="87">
        <v>182</v>
      </c>
      <c r="I63" s="89">
        <v>17352.5</v>
      </c>
      <c r="J63" s="80"/>
      <c r="K63" s="87">
        <v>118.36765</v>
      </c>
      <c r="L63" s="88">
        <v>1.8571428571428572E-5</v>
      </c>
      <c r="M63" s="88">
        <f t="shared" si="2"/>
        <v>4.9105629127894172E-3</v>
      </c>
      <c r="N63" s="88">
        <f>K63/'סכום נכסי הקרן'!$C$42</f>
        <v>3.3752407128949224E-5</v>
      </c>
    </row>
    <row r="64" spans="2:14">
      <c r="B64" s="86" t="s">
        <v>1490</v>
      </c>
      <c r="C64" s="80" t="s">
        <v>1491</v>
      </c>
      <c r="D64" s="93" t="s">
        <v>1188</v>
      </c>
      <c r="E64" s="80"/>
      <c r="F64" s="93" t="s">
        <v>1397</v>
      </c>
      <c r="G64" s="93" t="s">
        <v>172</v>
      </c>
      <c r="H64" s="87">
        <v>373</v>
      </c>
      <c r="I64" s="89">
        <v>17286</v>
      </c>
      <c r="J64" s="80"/>
      <c r="K64" s="87">
        <v>241.65897000000001</v>
      </c>
      <c r="L64" s="88">
        <v>1.4429400386847195E-5</v>
      </c>
      <c r="M64" s="88">
        <f t="shared" si="2"/>
        <v>1.0025387642864335E-2</v>
      </c>
      <c r="N64" s="88">
        <f>K64/'סכום נכסי הקרן'!$C$42</f>
        <v>6.8908793422886472E-5</v>
      </c>
    </row>
    <row r="65" spans="2:14">
      <c r="B65" s="86" t="s">
        <v>1492</v>
      </c>
      <c r="C65" s="80" t="s">
        <v>1493</v>
      </c>
      <c r="D65" s="93" t="s">
        <v>27</v>
      </c>
      <c r="E65" s="80"/>
      <c r="F65" s="93" t="s">
        <v>1397</v>
      </c>
      <c r="G65" s="93" t="s">
        <v>174</v>
      </c>
      <c r="H65" s="87">
        <v>117</v>
      </c>
      <c r="I65" s="89">
        <v>4532.5</v>
      </c>
      <c r="J65" s="80"/>
      <c r="K65" s="87">
        <v>22.758490000000002</v>
      </c>
      <c r="L65" s="88">
        <v>5.1999999999999997E-5</v>
      </c>
      <c r="M65" s="88">
        <f t="shared" si="2"/>
        <v>9.4415152235504242E-4</v>
      </c>
      <c r="N65" s="88">
        <f>K65/'סכום נכסי הקרן'!$C$42</f>
        <v>6.4895587613686655E-6</v>
      </c>
    </row>
    <row r="66" spans="2:14">
      <c r="B66" s="86" t="s">
        <v>1494</v>
      </c>
      <c r="C66" s="80" t="s">
        <v>1495</v>
      </c>
      <c r="D66" s="93" t="s">
        <v>1184</v>
      </c>
      <c r="E66" s="80"/>
      <c r="F66" s="93" t="s">
        <v>1397</v>
      </c>
      <c r="G66" s="93" t="s">
        <v>172</v>
      </c>
      <c r="H66" s="87">
        <v>1045</v>
      </c>
      <c r="I66" s="89">
        <v>3750</v>
      </c>
      <c r="J66" s="80"/>
      <c r="K66" s="87">
        <v>146.87475000000001</v>
      </c>
      <c r="L66" s="88">
        <v>2.5241545893719806E-5</v>
      </c>
      <c r="M66" s="88">
        <f t="shared" si="2"/>
        <v>6.0931994525127223E-3</v>
      </c>
      <c r="N66" s="88">
        <f>K66/'סכום נכסי הקרן'!$C$42</f>
        <v>4.1881175802363533E-5</v>
      </c>
    </row>
    <row r="67" spans="2:14">
      <c r="B67" s="86" t="s">
        <v>1496</v>
      </c>
      <c r="C67" s="80" t="s">
        <v>1497</v>
      </c>
      <c r="D67" s="93" t="s">
        <v>27</v>
      </c>
      <c r="E67" s="80"/>
      <c r="F67" s="93" t="s">
        <v>1397</v>
      </c>
      <c r="G67" s="93" t="s">
        <v>174</v>
      </c>
      <c r="H67" s="87">
        <v>88</v>
      </c>
      <c r="I67" s="89">
        <v>16046</v>
      </c>
      <c r="J67" s="80"/>
      <c r="K67" s="87">
        <v>60.599460000000001</v>
      </c>
      <c r="L67" s="88">
        <v>3.2526575690820114E-4</v>
      </c>
      <c r="M67" s="88">
        <f t="shared" si="2"/>
        <v>2.5140100425332917E-3</v>
      </c>
      <c r="N67" s="88">
        <f>K67/'סכום נכסי הקרן'!$C$42</f>
        <v>1.727987035067836E-5</v>
      </c>
    </row>
    <row r="68" spans="2:14">
      <c r="B68" s="86" t="s">
        <v>1498</v>
      </c>
      <c r="C68" s="80" t="s">
        <v>1499</v>
      </c>
      <c r="D68" s="93" t="s">
        <v>27</v>
      </c>
      <c r="E68" s="80"/>
      <c r="F68" s="93" t="s">
        <v>1397</v>
      </c>
      <c r="G68" s="93" t="s">
        <v>174</v>
      </c>
      <c r="H68" s="87">
        <v>649</v>
      </c>
      <c r="I68" s="89">
        <v>4086.5</v>
      </c>
      <c r="J68" s="80"/>
      <c r="K68" s="87">
        <v>113.81918999999999</v>
      </c>
      <c r="L68" s="88">
        <v>8.8958362003786415E-5</v>
      </c>
      <c r="M68" s="88">
        <f t="shared" si="2"/>
        <v>4.7218669389629013E-3</v>
      </c>
      <c r="N68" s="88">
        <f>K68/'סכום נכסי הקרן'!$C$42</f>
        <v>3.2455418688866644E-5</v>
      </c>
    </row>
    <row r="69" spans="2:14">
      <c r="B69" s="86" t="s">
        <v>1500</v>
      </c>
      <c r="C69" s="80" t="s">
        <v>1501</v>
      </c>
      <c r="D69" s="93" t="s">
        <v>27</v>
      </c>
      <c r="E69" s="80"/>
      <c r="F69" s="93" t="s">
        <v>1397</v>
      </c>
      <c r="G69" s="93" t="s">
        <v>174</v>
      </c>
      <c r="H69" s="87">
        <v>1331</v>
      </c>
      <c r="I69" s="89">
        <v>4913</v>
      </c>
      <c r="J69" s="80"/>
      <c r="K69" s="87">
        <v>280.63643999999994</v>
      </c>
      <c r="L69" s="88">
        <v>2.9314120067640514E-4</v>
      </c>
      <c r="M69" s="88">
        <f t="shared" si="2"/>
        <v>1.1642394642803606E-2</v>
      </c>
      <c r="N69" s="88">
        <f>K69/'סכום נכסי הקרן'!$C$42</f>
        <v>8.0023176755633231E-5</v>
      </c>
    </row>
    <row r="70" spans="2:14">
      <c r="B70" s="86" t="s">
        <v>1502</v>
      </c>
      <c r="C70" s="80" t="s">
        <v>1503</v>
      </c>
      <c r="D70" s="93" t="s">
        <v>1188</v>
      </c>
      <c r="E70" s="80"/>
      <c r="F70" s="93" t="s">
        <v>1397</v>
      </c>
      <c r="G70" s="93" t="s">
        <v>172</v>
      </c>
      <c r="H70" s="87">
        <v>828</v>
      </c>
      <c r="I70" s="89">
        <v>8728</v>
      </c>
      <c r="J70" s="80"/>
      <c r="K70" s="87">
        <v>270.85985999999997</v>
      </c>
      <c r="L70" s="88">
        <v>9.1786474065831518E-5</v>
      </c>
      <c r="M70" s="88">
        <f t="shared" si="2"/>
        <v>1.1236806535225914E-2</v>
      </c>
      <c r="N70" s="88">
        <f>K70/'סכום נכסי הקרן'!$C$42</f>
        <v>7.7235395562978465E-5</v>
      </c>
    </row>
    <row r="71" spans="2:14">
      <c r="B71" s="86" t="s">
        <v>1504</v>
      </c>
      <c r="C71" s="80" t="s">
        <v>1505</v>
      </c>
      <c r="D71" s="93" t="s">
        <v>1188</v>
      </c>
      <c r="E71" s="80"/>
      <c r="F71" s="93" t="s">
        <v>1397</v>
      </c>
      <c r="G71" s="93" t="s">
        <v>172</v>
      </c>
      <c r="H71" s="87">
        <v>1284.9999999999998</v>
      </c>
      <c r="I71" s="89">
        <v>2583</v>
      </c>
      <c r="J71" s="87">
        <v>8.4290000000000004E-2</v>
      </c>
      <c r="K71" s="87">
        <v>124.48622</v>
      </c>
      <c r="L71" s="88">
        <v>1.6042446941323344E-5</v>
      </c>
      <c r="M71" s="88">
        <f t="shared" si="2"/>
        <v>5.1643959737761478E-3</v>
      </c>
      <c r="N71" s="88">
        <f>K71/'סכום נכסי הקרן'!$C$42</f>
        <v>3.5497110734089442E-5</v>
      </c>
    </row>
    <row r="72" spans="2:14">
      <c r="B72" s="86" t="s">
        <v>1506</v>
      </c>
      <c r="C72" s="80" t="s">
        <v>1507</v>
      </c>
      <c r="D72" s="93" t="s">
        <v>134</v>
      </c>
      <c r="E72" s="80"/>
      <c r="F72" s="93" t="s">
        <v>1397</v>
      </c>
      <c r="G72" s="93" t="s">
        <v>172</v>
      </c>
      <c r="H72" s="87">
        <v>251</v>
      </c>
      <c r="I72" s="89">
        <v>30648</v>
      </c>
      <c r="J72" s="80"/>
      <c r="K72" s="87">
        <v>288.32044000000002</v>
      </c>
      <c r="L72" s="88">
        <v>4.9688211422349799E-4</v>
      </c>
      <c r="M72" s="88">
        <f t="shared" si="2"/>
        <v>1.1961170637949867E-2</v>
      </c>
      <c r="N72" s="88">
        <f>K72/'סכום נכסי הקרן'!$C$42</f>
        <v>8.2214261028902563E-5</v>
      </c>
    </row>
    <row r="73" spans="2:14">
      <c r="B73" s="86" t="s">
        <v>1508</v>
      </c>
      <c r="C73" s="80" t="s">
        <v>1509</v>
      </c>
      <c r="D73" s="93" t="s">
        <v>134</v>
      </c>
      <c r="E73" s="80"/>
      <c r="F73" s="93" t="s">
        <v>1397</v>
      </c>
      <c r="G73" s="93" t="s">
        <v>172</v>
      </c>
      <c r="H73" s="87">
        <v>155</v>
      </c>
      <c r="I73" s="89">
        <v>45006</v>
      </c>
      <c r="J73" s="80"/>
      <c r="K73" s="87">
        <v>261.45785000000001</v>
      </c>
      <c r="L73" s="88">
        <v>1.8860414800144701E-5</v>
      </c>
      <c r="M73" s="88">
        <f t="shared" si="2"/>
        <v>1.0846757720269504E-2</v>
      </c>
      <c r="N73" s="88">
        <f>K73/'סכום נכסי הקרן'!$C$42</f>
        <v>7.4554422599922671E-5</v>
      </c>
    </row>
    <row r="74" spans="2:14">
      <c r="B74" s="86" t="s">
        <v>1510</v>
      </c>
      <c r="C74" s="80" t="s">
        <v>1511</v>
      </c>
      <c r="D74" s="93" t="s">
        <v>1188</v>
      </c>
      <c r="E74" s="80"/>
      <c r="F74" s="93" t="s">
        <v>1397</v>
      </c>
      <c r="G74" s="93" t="s">
        <v>172</v>
      </c>
      <c r="H74" s="87">
        <v>2479</v>
      </c>
      <c r="I74" s="89">
        <v>4679</v>
      </c>
      <c r="J74" s="80"/>
      <c r="K74" s="87">
        <v>434.73955000000001</v>
      </c>
      <c r="L74" s="88">
        <v>3.928523688847295E-5</v>
      </c>
      <c r="M74" s="88">
        <f t="shared" si="2"/>
        <v>1.8035467553446913E-2</v>
      </c>
      <c r="N74" s="88">
        <f>K74/'סכום נכסי הקרן'!$C$42</f>
        <v>1.2396551157901824E-4</v>
      </c>
    </row>
    <row r="75" spans="2:14">
      <c r="B75" s="86" t="s">
        <v>1512</v>
      </c>
      <c r="C75" s="80" t="s">
        <v>1513</v>
      </c>
      <c r="D75" s="93" t="s">
        <v>1188</v>
      </c>
      <c r="E75" s="80"/>
      <c r="F75" s="93" t="s">
        <v>1397</v>
      </c>
      <c r="G75" s="93" t="s">
        <v>172</v>
      </c>
      <c r="H75" s="87">
        <v>388</v>
      </c>
      <c r="I75" s="89">
        <v>3252</v>
      </c>
      <c r="J75" s="80"/>
      <c r="K75" s="87">
        <v>47.291370000000001</v>
      </c>
      <c r="L75" s="88">
        <v>2.3950593629043328E-5</v>
      </c>
      <c r="M75" s="88">
        <f t="shared" si="2"/>
        <v>1.9619148273789509E-3</v>
      </c>
      <c r="N75" s="88">
        <f>K75/'סכום נכסי הקרן'!$C$42</f>
        <v>1.3485082908427899E-5</v>
      </c>
    </row>
    <row r="76" spans="2:14">
      <c r="B76" s="86" t="s">
        <v>1514</v>
      </c>
      <c r="C76" s="80" t="s">
        <v>1515</v>
      </c>
      <c r="D76" s="93" t="s">
        <v>1188</v>
      </c>
      <c r="E76" s="80"/>
      <c r="F76" s="93" t="s">
        <v>1397</v>
      </c>
      <c r="G76" s="93" t="s">
        <v>172</v>
      </c>
      <c r="H76" s="87">
        <v>223</v>
      </c>
      <c r="I76" s="89">
        <v>7175</v>
      </c>
      <c r="J76" s="80"/>
      <c r="K76" s="87">
        <v>59.968940000000003</v>
      </c>
      <c r="L76" s="88">
        <v>4.3897637795275591E-6</v>
      </c>
      <c r="M76" s="88">
        <f t="shared" si="2"/>
        <v>2.4878524891158507E-3</v>
      </c>
      <c r="N76" s="88">
        <f>K76/'סכום נכסי הקרן'!$C$42</f>
        <v>1.7100078255938414E-5</v>
      </c>
    </row>
    <row r="77" spans="2:14">
      <c r="B77" s="86" t="s">
        <v>1516</v>
      </c>
      <c r="C77" s="80" t="s">
        <v>1517</v>
      </c>
      <c r="D77" s="93" t="s">
        <v>27</v>
      </c>
      <c r="E77" s="80"/>
      <c r="F77" s="93" t="s">
        <v>1397</v>
      </c>
      <c r="G77" s="93" t="s">
        <v>174</v>
      </c>
      <c r="H77" s="87">
        <v>527</v>
      </c>
      <c r="I77" s="89">
        <v>8200</v>
      </c>
      <c r="J77" s="80"/>
      <c r="K77" s="87">
        <v>185.4572</v>
      </c>
      <c r="L77" s="88">
        <v>3.741901127185586E-4</v>
      </c>
      <c r="M77" s="88">
        <f t="shared" si="2"/>
        <v>7.6938187775948035E-3</v>
      </c>
      <c r="N77" s="88">
        <f>K77/'סכום נכסי הקרן'!$C$42</f>
        <v>5.2882919610171886E-5</v>
      </c>
    </row>
    <row r="78" spans="2:14">
      <c r="B78" s="86" t="s">
        <v>1518</v>
      </c>
      <c r="C78" s="80" t="s">
        <v>1519</v>
      </c>
      <c r="D78" s="93" t="s">
        <v>146</v>
      </c>
      <c r="E78" s="80"/>
      <c r="F78" s="93" t="s">
        <v>1397</v>
      </c>
      <c r="G78" s="93" t="s">
        <v>176</v>
      </c>
      <c r="H78" s="87">
        <v>2564</v>
      </c>
      <c r="I78" s="89">
        <v>7213</v>
      </c>
      <c r="J78" s="80"/>
      <c r="K78" s="87">
        <v>489.20678000000004</v>
      </c>
      <c r="L78" s="88">
        <v>6.1210564485067079E-5</v>
      </c>
      <c r="M78" s="88">
        <f t="shared" si="2"/>
        <v>2.02950778405513E-2</v>
      </c>
      <c r="N78" s="88">
        <f>K78/'סכום נכסי הקרן'!$C$42</f>
        <v>1.39496783190359E-4</v>
      </c>
    </row>
    <row r="79" spans="2:14">
      <c r="B79" s="86" t="s">
        <v>1520</v>
      </c>
      <c r="C79" s="80" t="s">
        <v>1521</v>
      </c>
      <c r="D79" s="93" t="s">
        <v>134</v>
      </c>
      <c r="E79" s="80"/>
      <c r="F79" s="93" t="s">
        <v>1397</v>
      </c>
      <c r="G79" s="93" t="s">
        <v>175</v>
      </c>
      <c r="H79" s="87">
        <v>1261</v>
      </c>
      <c r="I79" s="89">
        <v>2772.5</v>
      </c>
      <c r="J79" s="87">
        <v>1.2593699999999999</v>
      </c>
      <c r="K79" s="87">
        <v>168.84253000000001</v>
      </c>
      <c r="L79" s="88">
        <v>4.9185858968033092E-5</v>
      </c>
      <c r="M79" s="88">
        <f t="shared" si="2"/>
        <v>7.0045478297451596E-3</v>
      </c>
      <c r="N79" s="88">
        <f>K79/'סכום נכסי הקרן'!$C$42</f>
        <v>4.8145264464081393E-5</v>
      </c>
    </row>
    <row r="80" spans="2:14">
      <c r="B80" s="86" t="s">
        <v>1522</v>
      </c>
      <c r="C80" s="80" t="s">
        <v>1523</v>
      </c>
      <c r="D80" s="93" t="s">
        <v>1188</v>
      </c>
      <c r="E80" s="80"/>
      <c r="F80" s="93" t="s">
        <v>1397</v>
      </c>
      <c r="G80" s="93" t="s">
        <v>172</v>
      </c>
      <c r="H80" s="87">
        <v>1245</v>
      </c>
      <c r="I80" s="89">
        <v>16683</v>
      </c>
      <c r="J80" s="80"/>
      <c r="K80" s="87">
        <v>778.47215000000006</v>
      </c>
      <c r="L80" s="88">
        <v>1.2006799262363975E-5</v>
      </c>
      <c r="M80" s="88">
        <f t="shared" si="2"/>
        <v>3.2295449545796009E-2</v>
      </c>
      <c r="N80" s="88">
        <f>K80/'סכום נכסי הקרן'!$C$42</f>
        <v>2.2198048998479258E-4</v>
      </c>
    </row>
    <row r="81" spans="2:14">
      <c r="B81" s="86" t="s">
        <v>1524</v>
      </c>
      <c r="C81" s="80" t="s">
        <v>1525</v>
      </c>
      <c r="D81" s="93" t="s">
        <v>134</v>
      </c>
      <c r="E81" s="80"/>
      <c r="F81" s="93" t="s">
        <v>1397</v>
      </c>
      <c r="G81" s="93" t="s">
        <v>172</v>
      </c>
      <c r="H81" s="87">
        <v>5814</v>
      </c>
      <c r="I81" s="89">
        <v>4758.75</v>
      </c>
      <c r="J81" s="87">
        <v>4.6752600000000006</v>
      </c>
      <c r="K81" s="87">
        <v>1041.6484</v>
      </c>
      <c r="L81" s="88">
        <v>1.3341075838398846E-5</v>
      </c>
      <c r="M81" s="88">
        <f t="shared" si="2"/>
        <v>4.3213496265292389E-2</v>
      </c>
      <c r="N81" s="88">
        <f>K81/'סכום נכסי הקרן'!$C$42</f>
        <v>2.9702491248257909E-4</v>
      </c>
    </row>
    <row r="82" spans="2:14">
      <c r="B82" s="86" t="s">
        <v>1526</v>
      </c>
      <c r="C82" s="80" t="s">
        <v>1527</v>
      </c>
      <c r="D82" s="93" t="s">
        <v>134</v>
      </c>
      <c r="E82" s="80"/>
      <c r="F82" s="93" t="s">
        <v>1397</v>
      </c>
      <c r="G82" s="93" t="s">
        <v>172</v>
      </c>
      <c r="H82" s="87">
        <v>4271</v>
      </c>
      <c r="I82" s="89">
        <v>1557.5</v>
      </c>
      <c r="J82" s="80"/>
      <c r="K82" s="87">
        <v>249.32007000000002</v>
      </c>
      <c r="L82" s="88">
        <v>6.537178192059264E-5</v>
      </c>
      <c r="M82" s="88">
        <f t="shared" si="2"/>
        <v>1.0343213615849106E-2</v>
      </c>
      <c r="N82" s="88">
        <f>K82/'סכום נכסי הקרן'!$C$42</f>
        <v>7.1093347785971251E-5</v>
      </c>
    </row>
    <row r="83" spans="2:14">
      <c r="D83" s="1"/>
      <c r="E83" s="1"/>
      <c r="F83" s="1"/>
      <c r="G83" s="1"/>
    </row>
    <row r="84" spans="2:14">
      <c r="D84" s="1"/>
      <c r="E84" s="1"/>
      <c r="F84" s="1"/>
      <c r="G84" s="1"/>
    </row>
    <row r="85" spans="2:14">
      <c r="D85" s="1"/>
      <c r="E85" s="1"/>
      <c r="F85" s="1"/>
      <c r="G85" s="1"/>
    </row>
    <row r="86" spans="2:14">
      <c r="B86" s="95" t="s">
        <v>262</v>
      </c>
      <c r="D86" s="1"/>
      <c r="E86" s="1"/>
      <c r="F86" s="1"/>
      <c r="G86" s="1"/>
    </row>
    <row r="87" spans="2:14">
      <c r="B87" s="95" t="s">
        <v>123</v>
      </c>
      <c r="D87" s="1"/>
      <c r="E87" s="1"/>
      <c r="F87" s="1"/>
      <c r="G87" s="1"/>
    </row>
    <row r="88" spans="2:14">
      <c r="B88" s="95" t="s">
        <v>245</v>
      </c>
      <c r="D88" s="1"/>
      <c r="E88" s="1"/>
      <c r="F88" s="1"/>
      <c r="G88" s="1"/>
    </row>
    <row r="89" spans="2:14">
      <c r="B89" s="95" t="s">
        <v>253</v>
      </c>
      <c r="D89" s="1"/>
      <c r="E89" s="1"/>
      <c r="F89" s="1"/>
      <c r="G89" s="1"/>
    </row>
    <row r="90" spans="2:14">
      <c r="B90" s="95" t="s">
        <v>260</v>
      </c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A1:A1048576 B1:B43 AG49:AG1048576 K1:AF1048576 AH1:XFD1048576 AG1:AG43 B45:B85 B87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K23" sqref="K23:K26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5.1406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0.710937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188</v>
      </c>
      <c r="C1" s="78" t="s" vm="1">
        <v>263</v>
      </c>
    </row>
    <row r="2" spans="2:65">
      <c r="B2" s="57" t="s">
        <v>187</v>
      </c>
      <c r="C2" s="78" t="s">
        <v>264</v>
      </c>
    </row>
    <row r="3" spans="2:65">
      <c r="B3" s="57" t="s">
        <v>189</v>
      </c>
      <c r="C3" s="78" t="s">
        <v>265</v>
      </c>
    </row>
    <row r="4" spans="2:65">
      <c r="B4" s="57" t="s">
        <v>190</v>
      </c>
      <c r="C4" s="78">
        <v>2207</v>
      </c>
    </row>
    <row r="6" spans="2:65" ht="26.25" customHeight="1">
      <c r="B6" s="173" t="s">
        <v>218</v>
      </c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5"/>
    </row>
    <row r="7" spans="2:65" ht="26.25" customHeight="1">
      <c r="B7" s="173" t="s">
        <v>102</v>
      </c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5"/>
      <c r="BM7" s="3"/>
    </row>
    <row r="8" spans="2:65" s="3" customFormat="1" ht="78.75">
      <c r="B8" s="23" t="s">
        <v>126</v>
      </c>
      <c r="C8" s="31" t="s">
        <v>47</v>
      </c>
      <c r="D8" s="31" t="s">
        <v>130</v>
      </c>
      <c r="E8" s="31" t="s">
        <v>128</v>
      </c>
      <c r="F8" s="31" t="s">
        <v>69</v>
      </c>
      <c r="G8" s="31" t="s">
        <v>15</v>
      </c>
      <c r="H8" s="31" t="s">
        <v>70</v>
      </c>
      <c r="I8" s="31" t="s">
        <v>112</v>
      </c>
      <c r="J8" s="31" t="s">
        <v>247</v>
      </c>
      <c r="K8" s="31" t="s">
        <v>246</v>
      </c>
      <c r="L8" s="31" t="s">
        <v>66</v>
      </c>
      <c r="M8" s="31" t="s">
        <v>63</v>
      </c>
      <c r="N8" s="31" t="s">
        <v>191</v>
      </c>
      <c r="O8" s="21" t="s">
        <v>193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254</v>
      </c>
      <c r="K9" s="33"/>
      <c r="L9" s="33" t="s">
        <v>250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8" t="s">
        <v>31</v>
      </c>
      <c r="C11" s="82"/>
      <c r="D11" s="82"/>
      <c r="E11" s="82"/>
      <c r="F11" s="82"/>
      <c r="G11" s="82"/>
      <c r="H11" s="82"/>
      <c r="I11" s="82"/>
      <c r="J11" s="90"/>
      <c r="K11" s="92"/>
      <c r="L11" s="90">
        <v>6173.8917500001999</v>
      </c>
      <c r="M11" s="82"/>
      <c r="N11" s="91">
        <f>L11/$L$11</f>
        <v>1</v>
      </c>
      <c r="O11" s="91">
        <f>L11/'סכום נכסי הקרן'!$C$42</f>
        <v>1.7604785422036136E-3</v>
      </c>
      <c r="P11" s="5"/>
      <c r="BG11" s="96"/>
      <c r="BH11" s="3"/>
      <c r="BI11" s="96"/>
      <c r="BM11" s="96"/>
    </row>
    <row r="12" spans="2:65" s="4" customFormat="1" ht="18" customHeight="1">
      <c r="B12" s="81" t="s">
        <v>240</v>
      </c>
      <c r="C12" s="82"/>
      <c r="D12" s="82"/>
      <c r="E12" s="82"/>
      <c r="F12" s="82"/>
      <c r="G12" s="82"/>
      <c r="H12" s="82"/>
      <c r="I12" s="82"/>
      <c r="J12" s="90"/>
      <c r="K12" s="92"/>
      <c r="L12" s="90">
        <v>6173.891750000199</v>
      </c>
      <c r="M12" s="82"/>
      <c r="N12" s="91">
        <f t="shared" ref="N12:N24" si="0">L12/$L$11</f>
        <v>0.99999999999999989</v>
      </c>
      <c r="O12" s="91">
        <f>L12/'סכום נכסי הקרן'!$C$42</f>
        <v>1.7604785422036132E-3</v>
      </c>
      <c r="P12" s="5"/>
      <c r="BG12" s="96"/>
      <c r="BH12" s="3"/>
      <c r="BI12" s="96"/>
      <c r="BM12" s="96"/>
    </row>
    <row r="13" spans="2:65">
      <c r="B13" s="99" t="s">
        <v>29</v>
      </c>
      <c r="C13" s="82"/>
      <c r="D13" s="82"/>
      <c r="E13" s="82"/>
      <c r="F13" s="82"/>
      <c r="G13" s="82"/>
      <c r="H13" s="82"/>
      <c r="I13" s="82"/>
      <c r="J13" s="90"/>
      <c r="K13" s="92"/>
      <c r="L13" s="90">
        <v>6173.891750000199</v>
      </c>
      <c r="M13" s="82"/>
      <c r="N13" s="91">
        <f t="shared" si="0"/>
        <v>0.99999999999999989</v>
      </c>
      <c r="O13" s="91">
        <f>L13/'סכום נכסי הקרן'!$C$42</f>
        <v>1.7604785422036132E-3</v>
      </c>
      <c r="BH13" s="3"/>
    </row>
    <row r="14" spans="2:65" ht="20.25">
      <c r="B14" s="86" t="s">
        <v>1528</v>
      </c>
      <c r="C14" s="80" t="s">
        <v>1529</v>
      </c>
      <c r="D14" s="93" t="s">
        <v>27</v>
      </c>
      <c r="E14" s="80"/>
      <c r="F14" s="93" t="s">
        <v>1397</v>
      </c>
      <c r="G14" s="80" t="s">
        <v>1530</v>
      </c>
      <c r="H14" s="80" t="s">
        <v>1531</v>
      </c>
      <c r="I14" s="93" t="s">
        <v>174</v>
      </c>
      <c r="J14" s="87">
        <v>71</v>
      </c>
      <c r="K14" s="89">
        <v>145704</v>
      </c>
      <c r="L14" s="87">
        <v>443.96534000000003</v>
      </c>
      <c r="M14" s="88">
        <v>5.9484973509703177E-5</v>
      </c>
      <c r="N14" s="88">
        <f t="shared" si="0"/>
        <v>7.1910127028059032E-2</v>
      </c>
      <c r="O14" s="88">
        <f>L14/'סכום נכסי הקרן'!$C$42</f>
        <v>1.2659623560003404E-4</v>
      </c>
      <c r="BH14" s="4"/>
    </row>
    <row r="15" spans="2:65">
      <c r="B15" s="86" t="s">
        <v>1532</v>
      </c>
      <c r="C15" s="80" t="s">
        <v>1533</v>
      </c>
      <c r="D15" s="93" t="s">
        <v>148</v>
      </c>
      <c r="E15" s="80"/>
      <c r="F15" s="93" t="s">
        <v>1397</v>
      </c>
      <c r="G15" s="80" t="s">
        <v>1534</v>
      </c>
      <c r="H15" s="80"/>
      <c r="I15" s="93" t="s">
        <v>174</v>
      </c>
      <c r="J15" s="87">
        <v>995</v>
      </c>
      <c r="K15" s="89">
        <v>2255</v>
      </c>
      <c r="L15" s="87">
        <v>96.291710000000009</v>
      </c>
      <c r="M15" s="88">
        <v>8.6826698535936859E-6</v>
      </c>
      <c r="N15" s="88">
        <f t="shared" si="0"/>
        <v>1.5596598369253379E-2</v>
      </c>
      <c r="O15" s="88">
        <f>L15/'סכום נכסי הקרן'!$C$42</f>
        <v>2.7457476760438445E-5</v>
      </c>
    </row>
    <row r="16" spans="2:65">
      <c r="B16" s="86" t="s">
        <v>1535</v>
      </c>
      <c r="C16" s="80" t="s">
        <v>1536</v>
      </c>
      <c r="D16" s="93" t="s">
        <v>27</v>
      </c>
      <c r="E16" s="80"/>
      <c r="F16" s="93" t="s">
        <v>1397</v>
      </c>
      <c r="G16" s="80" t="s">
        <v>1534</v>
      </c>
      <c r="H16" s="80"/>
      <c r="I16" s="93" t="s">
        <v>174</v>
      </c>
      <c r="J16" s="87">
        <v>264</v>
      </c>
      <c r="K16" s="89">
        <v>108148</v>
      </c>
      <c r="L16" s="87">
        <v>1225.29781</v>
      </c>
      <c r="M16" s="88">
        <v>1.8890842879957202E-4</v>
      </c>
      <c r="N16" s="88">
        <f t="shared" si="0"/>
        <v>0.19846441428130973</v>
      </c>
      <c r="O16" s="88">
        <f>L16/'סכום נכסי הקרן'!$C$42</f>
        <v>3.4939234273325418E-4</v>
      </c>
    </row>
    <row r="17" spans="2:15">
      <c r="B17" s="86" t="s">
        <v>1537</v>
      </c>
      <c r="C17" s="80" t="s">
        <v>1538</v>
      </c>
      <c r="D17" s="93" t="s">
        <v>148</v>
      </c>
      <c r="E17" s="80"/>
      <c r="F17" s="93" t="s">
        <v>1397</v>
      </c>
      <c r="G17" s="80" t="s">
        <v>1534</v>
      </c>
      <c r="H17" s="80"/>
      <c r="I17" s="93" t="s">
        <v>172</v>
      </c>
      <c r="J17" s="87">
        <v>1702.9999999999998</v>
      </c>
      <c r="K17" s="89">
        <v>1943</v>
      </c>
      <c r="L17" s="87">
        <v>124.01866000019997</v>
      </c>
      <c r="M17" s="88">
        <v>1.7398347246809993E-5</v>
      </c>
      <c r="N17" s="88">
        <f t="shared" si="0"/>
        <v>2.0087598717647738E-2</v>
      </c>
      <c r="O17" s="88">
        <f>L17/'סכום נכסי הקרן'!$C$42</f>
        <v>3.5363786506815669E-5</v>
      </c>
    </row>
    <row r="18" spans="2:15">
      <c r="B18" s="86" t="s">
        <v>1539</v>
      </c>
      <c r="C18" s="80" t="s">
        <v>1540</v>
      </c>
      <c r="D18" s="93" t="s">
        <v>27</v>
      </c>
      <c r="E18" s="80"/>
      <c r="F18" s="93" t="s">
        <v>1397</v>
      </c>
      <c r="G18" s="80" t="s">
        <v>1534</v>
      </c>
      <c r="H18" s="80"/>
      <c r="I18" s="93" t="s">
        <v>174</v>
      </c>
      <c r="J18" s="87">
        <v>85</v>
      </c>
      <c r="K18" s="89">
        <v>25290</v>
      </c>
      <c r="L18" s="87">
        <v>92.254379999999998</v>
      </c>
      <c r="M18" s="88">
        <v>1.4876583932339969E-5</v>
      </c>
      <c r="N18" s="88">
        <f t="shared" si="0"/>
        <v>1.4942662381470653E-2</v>
      </c>
      <c r="O18" s="88">
        <f>L18/'סכום נכסי הקרן'!$C$42</f>
        <v>2.6306236485972229E-5</v>
      </c>
    </row>
    <row r="19" spans="2:15">
      <c r="B19" s="86" t="s">
        <v>1541</v>
      </c>
      <c r="C19" s="80" t="s">
        <v>1542</v>
      </c>
      <c r="D19" s="93" t="s">
        <v>148</v>
      </c>
      <c r="E19" s="80"/>
      <c r="F19" s="93" t="s">
        <v>1397</v>
      </c>
      <c r="G19" s="80" t="s">
        <v>1534</v>
      </c>
      <c r="H19" s="80"/>
      <c r="I19" s="93" t="s">
        <v>172</v>
      </c>
      <c r="J19" s="87">
        <v>96299</v>
      </c>
      <c r="K19" s="89">
        <v>881.2</v>
      </c>
      <c r="L19" s="87">
        <v>3180.5032900000001</v>
      </c>
      <c r="M19" s="88">
        <v>8.8430787636936852E-5</v>
      </c>
      <c r="N19" s="88">
        <f t="shared" si="0"/>
        <v>0.51515371807416244</v>
      </c>
      <c r="O19" s="88">
        <f>L19/'סכום נכסי הקרן'!$C$42</f>
        <v>9.0691706660597272E-4</v>
      </c>
    </row>
    <row r="20" spans="2:15">
      <c r="B20" s="86" t="s">
        <v>1543</v>
      </c>
      <c r="C20" s="80" t="s">
        <v>1544</v>
      </c>
      <c r="D20" s="93" t="s">
        <v>27</v>
      </c>
      <c r="E20" s="80"/>
      <c r="F20" s="93" t="s">
        <v>1397</v>
      </c>
      <c r="G20" s="80" t="s">
        <v>1534</v>
      </c>
      <c r="H20" s="80"/>
      <c r="I20" s="93" t="s">
        <v>172</v>
      </c>
      <c r="J20" s="87">
        <v>20</v>
      </c>
      <c r="K20" s="89">
        <v>83447.66</v>
      </c>
      <c r="L20" s="87">
        <v>62.55236</v>
      </c>
      <c r="M20" s="88">
        <v>2.6474256933185889E-4</v>
      </c>
      <c r="N20" s="88">
        <f t="shared" si="0"/>
        <v>1.0131755225542783E-2</v>
      </c>
      <c r="O20" s="88">
        <f>L20/'סכום נכסי הקרן'!$C$42</f>
        <v>1.78367376694274E-5</v>
      </c>
    </row>
    <row r="21" spans="2:15">
      <c r="B21" s="86" t="s">
        <v>1545</v>
      </c>
      <c r="C21" s="80" t="s">
        <v>1546</v>
      </c>
      <c r="D21" s="93" t="s">
        <v>27</v>
      </c>
      <c r="E21" s="80"/>
      <c r="F21" s="93" t="s">
        <v>1397</v>
      </c>
      <c r="G21" s="80" t="s">
        <v>1534</v>
      </c>
      <c r="H21" s="80"/>
      <c r="I21" s="93" t="s">
        <v>172</v>
      </c>
      <c r="J21" s="87">
        <v>3483.4600000000005</v>
      </c>
      <c r="K21" s="89">
        <v>1726</v>
      </c>
      <c r="L21" s="87">
        <v>225.3467</v>
      </c>
      <c r="M21" s="88">
        <v>6.3488422041522443E-5</v>
      </c>
      <c r="N21" s="88">
        <f t="shared" si="0"/>
        <v>3.649994349188139E-2</v>
      </c>
      <c r="O21" s="88">
        <f>L21/'סכום נכסי הקרן'!$C$42</f>
        <v>6.4257367309101623E-5</v>
      </c>
    </row>
    <row r="22" spans="2:15">
      <c r="B22" s="86" t="s">
        <v>1547</v>
      </c>
      <c r="C22" s="80" t="s">
        <v>1548</v>
      </c>
      <c r="D22" s="93" t="s">
        <v>27</v>
      </c>
      <c r="E22" s="80"/>
      <c r="F22" s="93" t="s">
        <v>1397</v>
      </c>
      <c r="G22" s="80" t="s">
        <v>1534</v>
      </c>
      <c r="H22" s="80"/>
      <c r="I22" s="93" t="s">
        <v>172</v>
      </c>
      <c r="J22" s="87">
        <v>2778.0199999999995</v>
      </c>
      <c r="K22" s="89">
        <v>2126.77</v>
      </c>
      <c r="L22" s="87">
        <v>221.43970999999999</v>
      </c>
      <c r="M22" s="88">
        <v>9.9816423689361025E-6</v>
      </c>
      <c r="N22" s="88">
        <f t="shared" si="0"/>
        <v>3.5867118985361678E-2</v>
      </c>
      <c r="O22" s="88">
        <f>L22/'סכום נכסי הקרן'!$C$42</f>
        <v>6.3143293344393076E-5</v>
      </c>
    </row>
    <row r="23" spans="2:15">
      <c r="B23" s="86" t="s">
        <v>1549</v>
      </c>
      <c r="C23" s="80" t="s">
        <v>1550</v>
      </c>
      <c r="D23" s="93" t="s">
        <v>27</v>
      </c>
      <c r="E23" s="80"/>
      <c r="F23" s="93" t="s">
        <v>1397</v>
      </c>
      <c r="G23" s="80" t="s">
        <v>1534</v>
      </c>
      <c r="H23" s="80"/>
      <c r="I23" s="93" t="s">
        <v>182</v>
      </c>
      <c r="J23" s="87">
        <v>328</v>
      </c>
      <c r="K23" s="89">
        <v>8348</v>
      </c>
      <c r="L23" s="87">
        <v>93.406309999999991</v>
      </c>
      <c r="M23" s="88">
        <v>2.2755555281818709E-4</v>
      </c>
      <c r="N23" s="88">
        <f t="shared" si="0"/>
        <v>1.5129243236245107E-2</v>
      </c>
      <c r="O23" s="88">
        <f>L23/'סכום נכסי הקרן'!$C$42</f>
        <v>2.6634708077188665E-5</v>
      </c>
    </row>
    <row r="24" spans="2:15">
      <c r="B24" s="86" t="s">
        <v>1551</v>
      </c>
      <c r="C24" s="80" t="s">
        <v>1552</v>
      </c>
      <c r="D24" s="93" t="s">
        <v>27</v>
      </c>
      <c r="E24" s="80"/>
      <c r="F24" s="93" t="s">
        <v>1397</v>
      </c>
      <c r="G24" s="80" t="s">
        <v>1534</v>
      </c>
      <c r="H24" s="80"/>
      <c r="I24" s="93" t="s">
        <v>182</v>
      </c>
      <c r="J24" s="87">
        <v>1297.2</v>
      </c>
      <c r="K24" s="89">
        <v>9238.5149999999994</v>
      </c>
      <c r="L24" s="87">
        <v>408.81547999999998</v>
      </c>
      <c r="M24" s="88">
        <v>1.6483483326255484E-4</v>
      </c>
      <c r="N24" s="88">
        <f t="shared" si="0"/>
        <v>6.6216820209066149E-2</v>
      </c>
      <c r="O24" s="88">
        <f>L24/'סכום נכסי הקרן'!$C$42</f>
        <v>1.1657329111101554E-4</v>
      </c>
    </row>
    <row r="25" spans="2:15">
      <c r="B25" s="83"/>
      <c r="C25" s="80"/>
      <c r="D25" s="80"/>
      <c r="E25" s="80"/>
      <c r="F25" s="80"/>
      <c r="G25" s="80"/>
      <c r="H25" s="80"/>
      <c r="I25" s="80"/>
      <c r="J25" s="87"/>
      <c r="K25" s="89"/>
      <c r="L25" s="80"/>
      <c r="M25" s="80"/>
      <c r="N25" s="88"/>
      <c r="O25" s="80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95" t="s">
        <v>262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95" t="s">
        <v>123</v>
      </c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95" t="s">
        <v>245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95" t="s">
        <v>253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</row>
    <row r="112" spans="2:15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</row>
    <row r="113" spans="2:15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</row>
    <row r="114" spans="2:15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</row>
    <row r="115" spans="2:15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</row>
    <row r="116" spans="2:15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</row>
    <row r="117" spans="2:15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</row>
    <row r="118" spans="2:15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</row>
    <row r="119" spans="2:15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</row>
    <row r="120" spans="2:15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</row>
    <row r="121" spans="2:15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</row>
    <row r="122" spans="2:15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</row>
    <row r="123" spans="2:1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</row>
    <row r="124" spans="2:15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A1:A1048576 B39:B1048576 C5:C1048576 AG42:AG1048576 AH1:XFD1048576 AG1:AG37 B1:B27 B29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3F077BC9-500C-44AC-A95D-9A4969094CAA}"/>
</file>

<file path=customXml/itemProps3.xml><?xml version="1.0" encoding="utf-8"?>
<ds:datastoreItem xmlns:ds="http://schemas.openxmlformats.org/officeDocument/2006/customXml" ds:itemID="{2AC070A1-B1B4-443C-95AE-F1F3DD5ABB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