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עתידיים'!$B$6:$K$39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9" i="58"/>
  <c r="J11" i="58" l="1"/>
  <c r="J10" i="58" s="1"/>
  <c r="L42" i="62"/>
  <c r="L13" i="62"/>
  <c r="C24" i="84" l="1"/>
  <c r="C11" i="84" l="1"/>
  <c r="C10" i="84" s="1"/>
  <c r="C43" i="88" s="1"/>
  <c r="O12" i="78" l="1"/>
  <c r="O154" i="78"/>
  <c r="O159" i="78"/>
  <c r="O158" i="78" s="1"/>
  <c r="O152" i="78"/>
  <c r="O22" i="78" s="1"/>
  <c r="O11" i="78" s="1"/>
  <c r="N156" i="62"/>
  <c r="N155" i="62"/>
  <c r="N154" i="62"/>
  <c r="N153" i="62"/>
  <c r="N152" i="62"/>
  <c r="N151" i="62"/>
  <c r="N150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6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7" i="62"/>
  <c r="N127" i="62" s="1"/>
  <c r="L149" i="62"/>
  <c r="N149" i="62" s="1"/>
  <c r="O10" i="78" l="1"/>
  <c r="P158" i="78" s="1"/>
  <c r="Q11" i="61"/>
  <c r="Q12" i="61"/>
  <c r="Q168" i="61"/>
  <c r="Q13" i="61"/>
  <c r="P11" i="78" l="1"/>
  <c r="P162" i="78"/>
  <c r="P148" i="78"/>
  <c r="P144" i="78"/>
  <c r="P140" i="78"/>
  <c r="P136" i="78"/>
  <c r="P132" i="78"/>
  <c r="P128" i="78"/>
  <c r="P124" i="78"/>
  <c r="P120" i="78"/>
  <c r="P116" i="78"/>
  <c r="P112" i="78"/>
  <c r="P39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36" i="78"/>
  <c r="P32" i="78"/>
  <c r="P28" i="78"/>
  <c r="P24" i="78"/>
  <c r="P19" i="78"/>
  <c r="P15" i="78"/>
  <c r="P161" i="78"/>
  <c r="P156" i="78"/>
  <c r="P151" i="78"/>
  <c r="P147" i="78"/>
  <c r="P143" i="78"/>
  <c r="P139" i="78"/>
  <c r="P135" i="78"/>
  <c r="P131" i="78"/>
  <c r="P127" i="78"/>
  <c r="P123" i="78"/>
  <c r="P119" i="78"/>
  <c r="P115" i="78"/>
  <c r="P111" i="78"/>
  <c r="P38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5" i="78"/>
  <c r="P31" i="78"/>
  <c r="P27" i="78"/>
  <c r="P23" i="78"/>
  <c r="P18" i="78"/>
  <c r="P14" i="78"/>
  <c r="P10" i="78"/>
  <c r="P164" i="78"/>
  <c r="P160" i="78"/>
  <c r="P155" i="78"/>
  <c r="P150" i="78"/>
  <c r="P146" i="78"/>
  <c r="P142" i="78"/>
  <c r="P138" i="78"/>
  <c r="P134" i="78"/>
  <c r="P130" i="78"/>
  <c r="P137" i="78"/>
  <c r="P125" i="78"/>
  <c r="P117" i="78"/>
  <c r="P40" i="78"/>
  <c r="P105" i="78"/>
  <c r="P97" i="78"/>
  <c r="P89" i="78"/>
  <c r="P81" i="78"/>
  <c r="P73" i="78"/>
  <c r="P65" i="78"/>
  <c r="P57" i="78"/>
  <c r="P49" i="78"/>
  <c r="P41" i="78"/>
  <c r="P29" i="78"/>
  <c r="P20" i="78"/>
  <c r="P12" i="78"/>
  <c r="P149" i="78"/>
  <c r="P133" i="78"/>
  <c r="P122" i="78"/>
  <c r="P114" i="78"/>
  <c r="P37" i="78"/>
  <c r="P102" i="78"/>
  <c r="P94" i="78"/>
  <c r="P86" i="78"/>
  <c r="P78" i="78"/>
  <c r="P70" i="78"/>
  <c r="P62" i="78"/>
  <c r="P54" i="78"/>
  <c r="P46" i="78"/>
  <c r="P34" i="78"/>
  <c r="P26" i="78"/>
  <c r="P17" i="78"/>
  <c r="P163" i="78"/>
  <c r="P145" i="78"/>
  <c r="P129" i="78"/>
  <c r="P121" i="78"/>
  <c r="P113" i="78"/>
  <c r="P109" i="78"/>
  <c r="P101" i="78"/>
  <c r="P93" i="78"/>
  <c r="P85" i="78"/>
  <c r="P77" i="78"/>
  <c r="P69" i="78"/>
  <c r="P61" i="78"/>
  <c r="P53" i="78"/>
  <c r="P45" i="78"/>
  <c r="P33" i="78"/>
  <c r="P25" i="78"/>
  <c r="P16" i="78"/>
  <c r="P159" i="78"/>
  <c r="P141" i="78"/>
  <c r="P126" i="78"/>
  <c r="P118" i="78"/>
  <c r="P110" i="78"/>
  <c r="P106" i="78"/>
  <c r="P98" i="78"/>
  <c r="P90" i="78"/>
  <c r="P82" i="78"/>
  <c r="P74" i="78"/>
  <c r="P66" i="78"/>
  <c r="P58" i="78"/>
  <c r="P50" i="78"/>
  <c r="P42" i="78"/>
  <c r="P30" i="78"/>
  <c r="P22" i="78"/>
  <c r="P13" i="78"/>
  <c r="P154" i="78"/>
  <c r="P152" i="78"/>
  <c r="S220" i="61"/>
  <c r="O220" i="61"/>
  <c r="S192" i="61"/>
  <c r="O192" i="61"/>
  <c r="S129" i="61"/>
  <c r="S128" i="61"/>
  <c r="S127" i="61"/>
  <c r="O129" i="61"/>
  <c r="O128" i="61"/>
  <c r="O127" i="61"/>
  <c r="S119" i="61"/>
  <c r="S118" i="61"/>
  <c r="O119" i="61"/>
  <c r="O118" i="61"/>
  <c r="S109" i="61"/>
  <c r="S108" i="61"/>
  <c r="O109" i="61"/>
  <c r="O108" i="61"/>
  <c r="S67" i="61"/>
  <c r="S66" i="61"/>
  <c r="O67" i="61"/>
  <c r="O66" i="61"/>
  <c r="C37" i="88"/>
  <c r="C33" i="88"/>
  <c r="C31" i="88"/>
  <c r="C29" i="88"/>
  <c r="C28" i="88"/>
  <c r="C27" i="88"/>
  <c r="C26" i="88"/>
  <c r="C22" i="88"/>
  <c r="C19" i="88"/>
  <c r="C17" i="88"/>
  <c r="C16" i="88"/>
  <c r="C15" i="88"/>
  <c r="C13" i="88"/>
  <c r="C11" i="88"/>
  <c r="C12" i="88" l="1"/>
  <c r="C23" i="88"/>
  <c r="C10" i="88" l="1"/>
  <c r="C42" i="88" l="1"/>
  <c r="Q143" i="78" s="1"/>
  <c r="D33" i="88" l="1"/>
  <c r="U34" i="61"/>
  <c r="U12" i="61"/>
  <c r="U40" i="61"/>
  <c r="U94" i="61"/>
  <c r="L26" i="58"/>
  <c r="U115" i="61"/>
  <c r="U212" i="61"/>
  <c r="U13" i="61"/>
  <c r="U170" i="61"/>
  <c r="O72" i="62"/>
  <c r="O153" i="62"/>
  <c r="D27" i="88"/>
  <c r="U96" i="61"/>
  <c r="U66" i="61"/>
  <c r="U219" i="61"/>
  <c r="U44" i="61"/>
  <c r="U173" i="61"/>
  <c r="U104" i="61"/>
  <c r="U26" i="61"/>
  <c r="R13" i="59"/>
  <c r="U126" i="61"/>
  <c r="U239" i="61"/>
  <c r="R18" i="59"/>
  <c r="U67" i="61"/>
  <c r="U131" i="61"/>
  <c r="U244" i="61"/>
  <c r="U45" i="61"/>
  <c r="U234" i="61"/>
  <c r="O104" i="62"/>
  <c r="O77" i="62"/>
  <c r="U48" i="61"/>
  <c r="U187" i="61"/>
  <c r="U140" i="61"/>
  <c r="D29" i="88"/>
  <c r="D42" i="88"/>
  <c r="U223" i="61"/>
  <c r="U51" i="61"/>
  <c r="D12" i="88"/>
  <c r="U128" i="61"/>
  <c r="U106" i="61"/>
  <c r="D37" i="88"/>
  <c r="U76" i="61"/>
  <c r="U205" i="61"/>
  <c r="U160" i="61"/>
  <c r="U98" i="61"/>
  <c r="U30" i="61"/>
  <c r="U158" i="61"/>
  <c r="U255" i="61"/>
  <c r="U19" i="61"/>
  <c r="U83" i="61"/>
  <c r="U147" i="61"/>
  <c r="U245" i="61"/>
  <c r="U85" i="61"/>
  <c r="O48" i="62"/>
  <c r="O23" i="62"/>
  <c r="Q13" i="68"/>
  <c r="L31" i="58"/>
  <c r="L16" i="58"/>
  <c r="U154" i="61"/>
  <c r="L19" i="58"/>
  <c r="U108" i="61"/>
  <c r="L23" i="58"/>
  <c r="U201" i="61"/>
  <c r="U162" i="61"/>
  <c r="U62" i="61"/>
  <c r="U191" i="61"/>
  <c r="D38" i="88"/>
  <c r="U35" i="61"/>
  <c r="U99" i="61"/>
  <c r="U180" i="61"/>
  <c r="L20" i="58"/>
  <c r="U129" i="61"/>
  <c r="O115" i="62"/>
  <c r="O89" i="62"/>
  <c r="N46" i="63"/>
  <c r="U163" i="61"/>
  <c r="U196" i="61"/>
  <c r="U228" i="61"/>
  <c r="U261" i="61"/>
  <c r="D15" i="88"/>
  <c r="R12" i="59"/>
  <c r="U29" i="61"/>
  <c r="U65" i="61"/>
  <c r="U105" i="61"/>
  <c r="U149" i="61"/>
  <c r="U202" i="61"/>
  <c r="O17" i="62"/>
  <c r="O83" i="62"/>
  <c r="O145" i="62"/>
  <c r="O70" i="62"/>
  <c r="O137" i="62"/>
  <c r="O54" i="62"/>
  <c r="O121" i="62"/>
  <c r="O38" i="62"/>
  <c r="O139" i="62"/>
  <c r="L11" i="65"/>
  <c r="N43" i="63"/>
  <c r="K20" i="73"/>
  <c r="K22" i="73"/>
  <c r="K15" i="76"/>
  <c r="Q45" i="78"/>
  <c r="Q50" i="78"/>
  <c r="Q72" i="78"/>
  <c r="Q51" i="78"/>
  <c r="D28" i="88"/>
  <c r="U32" i="61"/>
  <c r="U112" i="61"/>
  <c r="L33" i="58"/>
  <c r="U90" i="61"/>
  <c r="U171" i="61"/>
  <c r="U229" i="61"/>
  <c r="R11" i="59"/>
  <c r="U60" i="61"/>
  <c r="U124" i="61"/>
  <c r="U189" i="61"/>
  <c r="U16" i="61"/>
  <c r="U136" i="61"/>
  <c r="U217" i="61"/>
  <c r="U58" i="61"/>
  <c r="U195" i="61"/>
  <c r="U14" i="61"/>
  <c r="U78" i="61"/>
  <c r="U142" i="61"/>
  <c r="U207" i="61"/>
  <c r="U247" i="61"/>
  <c r="L17" i="58"/>
  <c r="U11" i="61"/>
  <c r="U43" i="61"/>
  <c r="U75" i="61"/>
  <c r="U107" i="61"/>
  <c r="U139" i="61"/>
  <c r="U172" i="61"/>
  <c r="U204" i="61"/>
  <c r="U236" i="61"/>
  <c r="U237" i="61"/>
  <c r="L11" i="58"/>
  <c r="R20" i="59"/>
  <c r="U37" i="61"/>
  <c r="U73" i="61"/>
  <c r="U117" i="61"/>
  <c r="U161" i="61"/>
  <c r="U218" i="61"/>
  <c r="O33" i="62"/>
  <c r="O99" i="62"/>
  <c r="O22" i="62"/>
  <c r="O88" i="62"/>
  <c r="O151" i="62"/>
  <c r="O71" i="62"/>
  <c r="O138" i="62"/>
  <c r="O55" i="62"/>
  <c r="N23" i="63"/>
  <c r="N12" i="63"/>
  <c r="S30" i="71"/>
  <c r="K54" i="73"/>
  <c r="K56" i="73"/>
  <c r="Q11" i="78"/>
  <c r="Q97" i="78"/>
  <c r="Q82" i="78"/>
  <c r="Q128" i="78"/>
  <c r="Q83" i="78"/>
  <c r="K23" i="73"/>
  <c r="K21" i="73"/>
  <c r="K24" i="76"/>
  <c r="Q68" i="78"/>
  <c r="Q133" i="78"/>
  <c r="Q110" i="78"/>
  <c r="Q49" i="78"/>
  <c r="Q111" i="78"/>
  <c r="D19" i="88"/>
  <c r="L14" i="58"/>
  <c r="U64" i="61"/>
  <c r="U169" i="61"/>
  <c r="U50" i="61"/>
  <c r="U122" i="61"/>
  <c r="U211" i="61"/>
  <c r="L10" i="58"/>
  <c r="U28" i="61"/>
  <c r="U92" i="61"/>
  <c r="U156" i="61"/>
  <c r="U221" i="61"/>
  <c r="U72" i="61"/>
  <c r="U185" i="61"/>
  <c r="R17" i="59"/>
  <c r="U130" i="61"/>
  <c r="L21" i="58"/>
  <c r="U46" i="61"/>
  <c r="U110" i="61"/>
  <c r="U175" i="61"/>
  <c r="U231" i="61"/>
  <c r="D11" i="88"/>
  <c r="L34" i="58"/>
  <c r="U27" i="61"/>
  <c r="U59" i="61"/>
  <c r="U91" i="61"/>
  <c r="U123" i="61"/>
  <c r="U155" i="61"/>
  <c r="U188" i="61"/>
  <c r="U220" i="61"/>
  <c r="U252" i="61"/>
  <c r="U253" i="61"/>
  <c r="L28" i="58"/>
  <c r="U21" i="61"/>
  <c r="U53" i="61"/>
  <c r="U97" i="61"/>
  <c r="U137" i="61"/>
  <c r="U186" i="61"/>
  <c r="U250" i="61"/>
  <c r="O64" i="62"/>
  <c r="O132" i="62"/>
  <c r="O53" i="62"/>
  <c r="O120" i="62"/>
  <c r="O37" i="62"/>
  <c r="O105" i="62"/>
  <c r="O24" i="62"/>
  <c r="O106" i="62"/>
  <c r="N15" i="63"/>
  <c r="S34" i="71"/>
  <c r="K57" i="73"/>
  <c r="K55" i="73"/>
  <c r="K29" i="76"/>
  <c r="Q132" i="78"/>
  <c r="Q13" i="78"/>
  <c r="Q142" i="78"/>
  <c r="Q14" i="78"/>
  <c r="K11" i="81"/>
  <c r="Q156" i="78"/>
  <c r="Q139" i="78"/>
  <c r="Q123" i="78"/>
  <c r="Q38" i="78"/>
  <c r="Q95" i="78"/>
  <c r="Q79" i="78"/>
  <c r="Q63" i="78"/>
  <c r="Q47" i="78"/>
  <c r="Q27" i="78"/>
  <c r="Q10" i="78"/>
  <c r="Q81" i="78"/>
  <c r="Q41" i="78"/>
  <c r="Q148" i="78"/>
  <c r="Q120" i="78"/>
  <c r="Q88" i="78"/>
  <c r="Q64" i="78"/>
  <c r="Q155" i="78"/>
  <c r="Q138" i="78"/>
  <c r="Q122" i="78"/>
  <c r="Q37" i="78"/>
  <c r="Q94" i="78"/>
  <c r="Q78" i="78"/>
  <c r="Q62" i="78"/>
  <c r="Q46" i="78"/>
  <c r="Q26" i="78"/>
  <c r="Q163" i="78"/>
  <c r="Q145" i="78"/>
  <c r="Q129" i="78"/>
  <c r="Q40" i="78"/>
  <c r="Q89" i="78"/>
  <c r="Q65" i="78"/>
  <c r="Q33" i="78"/>
  <c r="Q162" i="78"/>
  <c r="Q124" i="78"/>
  <c r="Q100" i="78"/>
  <c r="Q60" i="78"/>
  <c r="Q36" i="78"/>
  <c r="Q44" i="78"/>
  <c r="K27" i="76"/>
  <c r="K11" i="76"/>
  <c r="K18" i="76"/>
  <c r="K25" i="76"/>
  <c r="L12" i="74"/>
  <c r="K20" i="76"/>
  <c r="K68" i="73"/>
  <c r="K52" i="73"/>
  <c r="K36" i="73"/>
  <c r="K17" i="73"/>
  <c r="K67" i="73"/>
  <c r="K51" i="73"/>
  <c r="K35" i="73"/>
  <c r="K16" i="73"/>
  <c r="K66" i="73"/>
  <c r="K50" i="73"/>
  <c r="K34" i="73"/>
  <c r="K14" i="73"/>
  <c r="K69" i="73"/>
  <c r="K53" i="73"/>
  <c r="K37" i="73"/>
  <c r="K18" i="73"/>
  <c r="M11" i="72"/>
  <c r="S25" i="71"/>
  <c r="Q12" i="68"/>
  <c r="N39" i="63"/>
  <c r="N22" i="63"/>
  <c r="S29" i="71"/>
  <c r="S11" i="71"/>
  <c r="N42" i="63"/>
  <c r="N25" i="63"/>
  <c r="S32" i="71"/>
  <c r="S14" i="71"/>
  <c r="N45" i="63"/>
  <c r="N28" i="63"/>
  <c r="N11" i="63"/>
  <c r="S22" i="71"/>
  <c r="L14" i="65"/>
  <c r="N36" i="63"/>
  <c r="N19" i="63"/>
  <c r="O149" i="62"/>
  <c r="O135" i="62"/>
  <c r="O118" i="62"/>
  <c r="O102" i="62"/>
  <c r="O86" i="62"/>
  <c r="O67" i="62"/>
  <c r="K12" i="81"/>
  <c r="Q147" i="78"/>
  <c r="Q131" i="78"/>
  <c r="Q115" i="78"/>
  <c r="Q103" i="78"/>
  <c r="Q87" i="78"/>
  <c r="Q71" i="78"/>
  <c r="Q55" i="78"/>
  <c r="Q35" i="78"/>
  <c r="Q18" i="78"/>
  <c r="Q105" i="78"/>
  <c r="Q61" i="78"/>
  <c r="Q16" i="78"/>
  <c r="Q136" i="78"/>
  <c r="Q108" i="78"/>
  <c r="Q80" i="78"/>
  <c r="Q164" i="78"/>
  <c r="Q146" i="78"/>
  <c r="Q130" i="78"/>
  <c r="Q114" i="78"/>
  <c r="Q102" i="78"/>
  <c r="Q86" i="78"/>
  <c r="Q70" i="78"/>
  <c r="Q54" i="78"/>
  <c r="Q34" i="78"/>
  <c r="Q17" i="78"/>
  <c r="Q154" i="78"/>
  <c r="Q137" i="78"/>
  <c r="Q121" i="78"/>
  <c r="Q101" i="78"/>
  <c r="Q77" i="78"/>
  <c r="Q53" i="78"/>
  <c r="Q20" i="78"/>
  <c r="Q140" i="78"/>
  <c r="Q39" i="78"/>
  <c r="Q76" i="78"/>
  <c r="Q32" i="78"/>
  <c r="Q28" i="78"/>
  <c r="Q19" i="78"/>
  <c r="K19" i="76"/>
  <c r="K26" i="76"/>
  <c r="L13" i="74"/>
  <c r="K17" i="76"/>
  <c r="K28" i="76"/>
  <c r="K12" i="76"/>
  <c r="K60" i="73"/>
  <c r="K44" i="73"/>
  <c r="K27" i="73"/>
  <c r="M19" i="72"/>
  <c r="K59" i="73"/>
  <c r="K43" i="73"/>
  <c r="K26" i="73"/>
  <c r="M18" i="72"/>
  <c r="K58" i="73"/>
  <c r="K42" i="73"/>
  <c r="K25" i="73"/>
  <c r="M17" i="72"/>
  <c r="K61" i="73"/>
  <c r="K45" i="73"/>
  <c r="K29" i="73"/>
  <c r="M20" i="72"/>
  <c r="S35" i="71"/>
  <c r="S16" i="71"/>
  <c r="N47" i="63"/>
  <c r="N30" i="63"/>
  <c r="N13" i="63"/>
  <c r="S19" i="71"/>
  <c r="L12" i="65"/>
  <c r="N33" i="63"/>
  <c r="N16" i="63"/>
  <c r="S23" i="71"/>
  <c r="L15" i="65"/>
  <c r="N37" i="63"/>
  <c r="N20" i="63"/>
  <c r="S31" i="71"/>
  <c r="S13" i="71"/>
  <c r="N44" i="63"/>
  <c r="N27" i="63"/>
  <c r="D10" i="88"/>
  <c r="O141" i="62"/>
  <c r="O127" i="62"/>
  <c r="O110" i="62"/>
  <c r="O94" i="62"/>
  <c r="K10" i="81"/>
  <c r="Q135" i="78"/>
  <c r="Q107" i="78"/>
  <c r="Q75" i="78"/>
  <c r="Q43" i="78"/>
  <c r="Q117" i="78"/>
  <c r="Q25" i="78"/>
  <c r="Q112" i="78"/>
  <c r="Q52" i="78"/>
  <c r="Q134" i="78"/>
  <c r="Q106" i="78"/>
  <c r="Q74" i="78"/>
  <c r="Q42" i="78"/>
  <c r="Q159" i="78"/>
  <c r="Q125" i="78"/>
  <c r="Q85" i="78"/>
  <c r="Q29" i="78"/>
  <c r="Q116" i="78"/>
  <c r="Q56" i="78"/>
  <c r="Q24" i="78"/>
  <c r="K30" i="76"/>
  <c r="K21" i="76"/>
  <c r="K16" i="76"/>
  <c r="K48" i="73"/>
  <c r="K12" i="73"/>
  <c r="K47" i="73"/>
  <c r="K11" i="73"/>
  <c r="K46" i="73"/>
  <c r="M21" i="72"/>
  <c r="K49" i="73"/>
  <c r="K13" i="73"/>
  <c r="S20" i="71"/>
  <c r="N34" i="63"/>
  <c r="S24" i="71"/>
  <c r="N38" i="63"/>
  <c r="S27" i="71"/>
  <c r="N41" i="63"/>
  <c r="S36" i="71"/>
  <c r="N48" i="63"/>
  <c r="N14" i="63"/>
  <c r="O131" i="62"/>
  <c r="O98" i="62"/>
  <c r="O73" i="62"/>
  <c r="O51" i="62"/>
  <c r="O35" i="62"/>
  <c r="O20" i="62"/>
  <c r="O147" i="62"/>
  <c r="O134" i="62"/>
  <c r="O117" i="62"/>
  <c r="O101" i="62"/>
  <c r="O85" i="62"/>
  <c r="O66" i="62"/>
  <c r="O50" i="62"/>
  <c r="O69" i="62"/>
  <c r="O19" i="62"/>
  <c r="O146" i="62"/>
  <c r="O133" i="62"/>
  <c r="O116" i="62"/>
  <c r="O100" i="62"/>
  <c r="O84" i="62"/>
  <c r="O65" i="62"/>
  <c r="O49" i="62"/>
  <c r="O34" i="62"/>
  <c r="O18" i="62"/>
  <c r="O142" i="62"/>
  <c r="O128" i="62"/>
  <c r="O111" i="62"/>
  <c r="O95" i="62"/>
  <c r="O78" i="62"/>
  <c r="O60" i="62"/>
  <c r="O44" i="62"/>
  <c r="O29" i="62"/>
  <c r="O13" i="62"/>
  <c r="U246" i="61"/>
  <c r="U230" i="61"/>
  <c r="U214" i="61"/>
  <c r="U198" i="61"/>
  <c r="U182" i="61"/>
  <c r="Q151" i="78"/>
  <c r="Q119" i="78"/>
  <c r="Q91" i="78"/>
  <c r="Q59" i="78"/>
  <c r="Q23" i="78"/>
  <c r="Q73" i="78"/>
  <c r="Q144" i="78"/>
  <c r="Q84" i="78"/>
  <c r="Q150" i="78"/>
  <c r="Q118" i="78"/>
  <c r="Q90" i="78"/>
  <c r="Q58" i="78"/>
  <c r="Q22" i="78"/>
  <c r="Q141" i="78"/>
  <c r="Q109" i="78"/>
  <c r="Q57" i="78"/>
  <c r="Q152" i="78"/>
  <c r="Q92" i="78"/>
  <c r="Q48" i="78"/>
  <c r="K23" i="76"/>
  <c r="K14" i="76"/>
  <c r="K32" i="76"/>
  <c r="K64" i="73"/>
  <c r="K32" i="73"/>
  <c r="K63" i="73"/>
  <c r="K31" i="73"/>
  <c r="K62" i="73"/>
  <c r="K30" i="73"/>
  <c r="K65" i="73"/>
  <c r="K33" i="73"/>
  <c r="D23" i="88"/>
  <c r="L13" i="65"/>
  <c r="N18" i="63"/>
  <c r="Q11" i="68"/>
  <c r="N21" i="63"/>
  <c r="Q14" i="68"/>
  <c r="N24" i="63"/>
  <c r="S17" i="71"/>
  <c r="N31" i="63"/>
  <c r="O144" i="62"/>
  <c r="O114" i="62"/>
  <c r="O81" i="62"/>
  <c r="O59" i="62"/>
  <c r="O43" i="62"/>
  <c r="O28" i="62"/>
  <c r="O12" i="62"/>
  <c r="O154" i="62"/>
  <c r="O126" i="62"/>
  <c r="O109" i="62"/>
  <c r="O93" i="62"/>
  <c r="O76" i="62"/>
  <c r="O58" i="62"/>
  <c r="O42" i="62"/>
  <c r="O27" i="62"/>
  <c r="O11" i="62"/>
  <c r="O140" i="62"/>
  <c r="O124" i="62"/>
  <c r="O108" i="62"/>
  <c r="O92" i="62"/>
  <c r="O75" i="62"/>
  <c r="O57" i="62"/>
  <c r="O40" i="62"/>
  <c r="O26" i="62"/>
  <c r="O150" i="62"/>
  <c r="O136" i="62"/>
  <c r="O119" i="62"/>
  <c r="O103" i="62"/>
  <c r="O87" i="62"/>
  <c r="O68" i="62"/>
  <c r="O52" i="62"/>
  <c r="O36" i="62"/>
  <c r="O21" i="62"/>
  <c r="U254" i="61"/>
  <c r="U238" i="61"/>
  <c r="U222" i="61"/>
  <c r="U206" i="61"/>
  <c r="U190" i="61"/>
  <c r="U174" i="61"/>
  <c r="U157" i="61"/>
  <c r="U141" i="61"/>
  <c r="U125" i="61"/>
  <c r="U109" i="61"/>
  <c r="U93" i="61"/>
  <c r="U77" i="61"/>
  <c r="U61" i="61"/>
  <c r="D16" i="88"/>
  <c r="D17" i="88"/>
  <c r="R23" i="59"/>
  <c r="U80" i="61"/>
  <c r="U144" i="61"/>
  <c r="R25" i="59"/>
  <c r="U82" i="61"/>
  <c r="U138" i="61"/>
  <c r="U203" i="61"/>
  <c r="L27" i="58"/>
  <c r="U20" i="61"/>
  <c r="U52" i="61"/>
  <c r="U84" i="61"/>
  <c r="U116" i="61"/>
  <c r="U148" i="61"/>
  <c r="U181" i="61"/>
  <c r="U213" i="61"/>
  <c r="R15" i="59"/>
  <c r="U56" i="61"/>
  <c r="U120" i="61"/>
  <c r="U177" i="61"/>
  <c r="U209" i="61"/>
  <c r="L25" i="58"/>
  <c r="U42" i="61"/>
  <c r="U114" i="61"/>
  <c r="U179" i="61"/>
  <c r="L12" i="58"/>
  <c r="R21" i="59"/>
  <c r="U38" i="61"/>
  <c r="U70" i="61"/>
  <c r="U102" i="61"/>
  <c r="U134" i="61"/>
  <c r="U166" i="61"/>
  <c r="U199" i="61"/>
  <c r="U227" i="61"/>
  <c r="U243" i="61"/>
  <c r="U260" i="61"/>
  <c r="L13" i="58"/>
  <c r="L30" i="58"/>
  <c r="R22" i="59"/>
  <c r="U23" i="61"/>
  <c r="U39" i="61"/>
  <c r="U55" i="61"/>
  <c r="U71" i="61"/>
  <c r="U87" i="61"/>
  <c r="U103" i="61"/>
  <c r="U119" i="61"/>
  <c r="U135" i="61"/>
  <c r="U151" i="61"/>
  <c r="U168" i="61"/>
  <c r="U184" i="61"/>
  <c r="U200" i="61"/>
  <c r="U216" i="61"/>
  <c r="U232" i="61"/>
  <c r="U248" i="61"/>
  <c r="U233" i="61"/>
  <c r="U249" i="61"/>
  <c r="D31" i="88"/>
  <c r="L24" i="58"/>
  <c r="R16" i="59"/>
  <c r="U17" i="61"/>
  <c r="U33" i="61"/>
  <c r="U49" i="61"/>
  <c r="U69" i="61"/>
  <c r="U89" i="61"/>
  <c r="U113" i="61"/>
  <c r="U133" i="61"/>
  <c r="U153" i="61"/>
  <c r="U178" i="61"/>
  <c r="U210" i="61"/>
  <c r="U242" i="61"/>
  <c r="O25" i="62"/>
  <c r="O56" i="62"/>
  <c r="O91" i="62"/>
  <c r="O123" i="62"/>
  <c r="O14" i="62"/>
  <c r="O45" i="62"/>
  <c r="O79" i="62"/>
  <c r="O112" i="62"/>
  <c r="O156" i="62"/>
  <c r="O31" i="62"/>
  <c r="O62" i="62"/>
  <c r="O97" i="62"/>
  <c r="O130" i="62"/>
  <c r="O16" i="62"/>
  <c r="O47" i="62"/>
  <c r="O90" i="62"/>
  <c r="O155" i="62"/>
  <c r="S26" i="71"/>
  <c r="S18" i="71"/>
  <c r="S15" i="71"/>
  <c r="S12" i="71"/>
  <c r="K41" i="73"/>
  <c r="K38" i="73"/>
  <c r="K39" i="73"/>
  <c r="K40" i="73"/>
  <c r="K13" i="76"/>
  <c r="K31" i="76"/>
  <c r="Q104" i="78"/>
  <c r="Q69" i="78"/>
  <c r="Q149" i="78"/>
  <c r="Q66" i="78"/>
  <c r="Q126" i="78"/>
  <c r="Q96" i="78"/>
  <c r="Q93" i="78"/>
  <c r="Q67" i="78"/>
  <c r="Q127" i="78"/>
  <c r="R19" i="59"/>
  <c r="U36" i="61"/>
  <c r="U68" i="61"/>
  <c r="U100" i="61"/>
  <c r="U132" i="61"/>
  <c r="U164" i="61"/>
  <c r="U197" i="61"/>
  <c r="D22" i="88"/>
  <c r="U24" i="61"/>
  <c r="U88" i="61"/>
  <c r="U152" i="61"/>
  <c r="U193" i="61"/>
  <c r="U225" i="61"/>
  <c r="U18" i="61"/>
  <c r="U74" i="61"/>
  <c r="U146" i="61"/>
  <c r="D13" i="88"/>
  <c r="L29" i="58"/>
  <c r="U22" i="61"/>
  <c r="U54" i="61"/>
  <c r="U86" i="61"/>
  <c r="U118" i="61"/>
  <c r="U150" i="61"/>
  <c r="U183" i="61"/>
  <c r="U215" i="61"/>
  <c r="U235" i="61"/>
  <c r="U251" i="61"/>
  <c r="D26" i="88"/>
  <c r="L22" i="58"/>
  <c r="R14" i="59"/>
  <c r="U15" i="61"/>
  <c r="U31" i="61"/>
  <c r="U47" i="61"/>
  <c r="U63" i="61"/>
  <c r="U79" i="61"/>
  <c r="U95" i="61"/>
  <c r="U111" i="61"/>
  <c r="U127" i="61"/>
  <c r="U143" i="61"/>
  <c r="U159" i="61"/>
  <c r="U176" i="61"/>
  <c r="U192" i="61"/>
  <c r="U208" i="61"/>
  <c r="U224" i="61"/>
  <c r="U240" i="61"/>
  <c r="U257" i="61"/>
  <c r="U241" i="61"/>
  <c r="U258" i="61"/>
  <c r="L15" i="58"/>
  <c r="L32" i="58"/>
  <c r="R24" i="59"/>
  <c r="U25" i="61"/>
  <c r="U41" i="61"/>
  <c r="U57" i="61"/>
  <c r="U81" i="61"/>
  <c r="U101" i="61"/>
  <c r="U121" i="61"/>
  <c r="U145" i="61"/>
  <c r="U165" i="61"/>
  <c r="U194" i="61"/>
  <c r="U226" i="61"/>
  <c r="U259" i="61"/>
  <c r="O39" i="62"/>
  <c r="O74" i="62"/>
  <c r="O107" i="62"/>
  <c r="O152" i="62"/>
  <c r="O30" i="62"/>
  <c r="O61" i="62"/>
  <c r="O96" i="62"/>
  <c r="O129" i="62"/>
  <c r="O15" i="62"/>
  <c r="O46" i="62"/>
  <c r="O80" i="62"/>
  <c r="O113" i="62"/>
  <c r="O143" i="62"/>
  <c r="O32" i="62"/>
  <c r="O63" i="62"/>
  <c r="O122" i="62"/>
  <c r="N40" i="63"/>
  <c r="N32" i="63"/>
  <c r="N29" i="63"/>
  <c r="N26" i="63"/>
  <c r="M15" i="72"/>
  <c r="M12" i="72"/>
  <c r="M13" i="72"/>
  <c r="M14" i="72"/>
  <c r="L11" i="74"/>
  <c r="K22" i="76"/>
  <c r="Q15" i="78"/>
  <c r="Q12" i="78"/>
  <c r="Q113" i="78"/>
  <c r="Q30" i="78"/>
  <c r="Q98" i="78"/>
  <c r="Q160" i="78"/>
  <c r="Q158" i="78"/>
  <c r="Q31" i="78"/>
  <c r="Q99" i="78"/>
  <c r="Q161" i="7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81231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3" si="24">
        <n x="1" s="1"/>
        <n x="22"/>
        <n x="23"/>
      </t>
    </mdx>
    <mdx n="0" f="v">
      <t c="3" si="24">
        <n x="1" s="1"/>
        <n x="25"/>
        <n x="23"/>
      </t>
    </mdx>
    <mdx n="0" f="v">
      <t c="3" si="24">
        <n x="1" s="1"/>
        <n x="26"/>
        <n x="23"/>
      </t>
    </mdx>
    <mdx n="0" f="v">
      <t c="3" si="24">
        <n x="1" s="1"/>
        <n x="27"/>
        <n x="23"/>
      </t>
    </mdx>
    <mdx n="0" f="v">
      <t c="3" si="24">
        <n x="1" s="1"/>
        <n x="28"/>
        <n x="23"/>
      </t>
    </mdx>
    <mdx n="0" f="v">
      <t c="3" si="24">
        <n x="1" s="1"/>
        <n x="29"/>
        <n x="23"/>
      </t>
    </mdx>
    <mdx n="0" f="v">
      <t c="3" si="24">
        <n x="1" s="1"/>
        <n x="30"/>
        <n x="23"/>
      </t>
    </mdx>
    <mdx n="0" f="v">
      <t c="3" si="24">
        <n x="1" s="1"/>
        <n x="31"/>
        <n x="23"/>
      </t>
    </mdx>
    <mdx n="0" f="v">
      <t c="3" si="24">
        <n x="1" s="1"/>
        <n x="32"/>
        <n x="23"/>
      </t>
    </mdx>
    <mdx n="0" f="v">
      <t c="3" si="24">
        <n x="1" s="1"/>
        <n x="33"/>
        <n x="23"/>
      </t>
    </mdx>
    <mdx n="0" f="v">
      <t c="3" si="24">
        <n x="1" s="1"/>
        <n x="34"/>
        <n x="23"/>
      </t>
    </mdx>
  </mdxMetadata>
  <valueMetadata count="4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</valueMetadata>
</metadata>
</file>

<file path=xl/sharedStrings.xml><?xml version="1.0" encoding="utf-8"?>
<sst xmlns="http://schemas.openxmlformats.org/spreadsheetml/2006/main" count="6348" uniqueCount="1565">
  <si>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</si>
  <si>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</si>
  <si>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</si>
  <si>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</si>
  <si>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</si>
  <si>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</si>
  <si>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</si>
  <si>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</si>
  <si>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</si>
  <si>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</si>
  <si>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</si>
  <si>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</si>
  <si>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</si>
  <si>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</si>
  <si>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</si>
  <si>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</si>
  <si>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</si>
  <si>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</si>
  <si>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</si>
  <si>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</si>
  <si>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</si>
  <si>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</si>
  <si>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</si>
  <si>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</si>
  <si>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</si>
  <si>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</si>
  <si>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</si>
  <si>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</si>
  <si>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</si>
  <si>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</si>
  <si>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</si>
  <si>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</si>
  <si>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</si>
  <si>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</si>
  <si>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</si>
  <si>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</si>
  <si>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</si>
  <si>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</si>
  <si>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</si>
  <si>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</si>
  <si>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</si>
  <si>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</si>
  <si>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</si>
  <si>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</si>
  <si>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</si>
  <si>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</si>
  <si>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</si>
  <si>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</si>
  <si>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</si>
  <si>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</si>
  <si>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</si>
  <si>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</si>
  <si>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</si>
  <si>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</si>
  <si>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</si>
  <si>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</si>
  <si>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</si>
  <si>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</si>
  <si>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</si>
  <si>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</si>
  <si>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</si>
  <si>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</si>
  <si>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</si>
  <si>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</si>
  <si>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</si>
  <si>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</si>
  <si>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</si>
  <si>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</si>
  <si>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</si>
  <si>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</si>
  <si>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</si>
  <si>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</si>
  <si>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</si>
  <si>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</si>
  <si>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</si>
  <si>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</si>
  <si>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</si>
  <si>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</si>
  <si>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</si>
  <si>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</si>
  <si>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</si>
  <si>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</si>
  <si>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</si>
  <si>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</si>
  <si>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</si>
  <si>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</si>
  <si>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</si>
  <si>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</si>
  <si>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</si>
  <si>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</si>
  <si>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</si>
  <si>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</si>
  <si>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</si>
  <si>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</si>
  <si>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</si>
  <si>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</si>
  <si>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</si>
  <si>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</si>
  <si>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</si>
  <si>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</si>
  <si>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</si>
  <si>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</si>
  <si>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</si>
  <si>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</si>
  <si>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</si>
  <si>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</si>
  <si>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</si>
  <si>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</si>
  <si>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</si>
  <si>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</si>
  <si>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</si>
  <si>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</si>
  <si>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</si>
  <si>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</si>
  <si>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</si>
  <si>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</si>
  <si>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</si>
  <si>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</si>
  <si>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</si>
  <si>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</si>
  <si>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</si>
  <si>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</si>
  <si>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</si>
  <si>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</si>
  <si>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</si>
  <si>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</si>
  <si>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</si>
  <si>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</si>
  <si>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</si>
  <si>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</si>
  <si>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</si>
  <si>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</si>
  <si>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</si>
  <si>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</si>
  <si>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</si>
  <si>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</si>
  <si>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</si>
  <si>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</si>
  <si>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</si>
  <si>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</si>
  <si>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</si>
  <si>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</si>
  <si>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</si>
  <si>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</si>
  <si>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</si>
  <si>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</si>
  <si>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</si>
  <si>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</si>
  <si>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</si>
  <si>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</si>
  <si>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</si>
  <si>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</si>
  <si>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</si>
  <si>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</si>
  <si>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</si>
  <si>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</si>
  <si>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</si>
  <si>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</si>
  <si>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</si>
  <si>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</si>
  <si>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</si>
  <si>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</si>
  <si>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</si>
  <si>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</si>
  <si>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</si>
  <si>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</si>
  <si>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</si>
  <si>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</si>
  <si>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</si>
  <si>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</si>
  <si>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</si>
  <si>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</si>
  <si>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</si>
  <si>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</si>
  <si>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</si>
  <si>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</si>
  <si>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</si>
  <si>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</si>
  <si>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</si>
  <si>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</si>
  <si>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</si>
  <si>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</si>
  <si>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</si>
  <si>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</si>
  <si>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</si>
  <si>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</si>
  <si>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</si>
  <si>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</si>
  <si>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</si>
  <si>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</si>
  <si>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</si>
  <si>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</si>
  <si>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</si>
  <si>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</si>
  <si>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</si>
  <si>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</si>
  <si>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</si>
  <si>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</si>
  <si>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</si>
  <si>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</si>
  <si>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</si>
  <si>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</si>
  <si>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</si>
  <si>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</si>
  <si>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</si>
  <si>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</si>
  <si>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</si>
  <si>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</si>
  <si>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</si>
  <si>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</si>
  <si>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</si>
  <si>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</si>
  <si>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</si>
  <si>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</si>
  <si>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</si>
  <si>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</si>
  <si>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</si>
  <si>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</si>
  <si>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</si>
  <si>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</si>
  <si>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</si>
  <si>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</si>
  <si>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</si>
  <si>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</si>
  <si>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</si>
  <si>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</si>
  <si>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</si>
  <si>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</si>
  <si>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</si>
  <si>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</si>
  <si>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</si>
  <si>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</si>
  <si>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</si>
  <si>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</si>
  <si>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</si>
  <si>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</si>
  <si>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</si>
  <si>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</si>
  <si>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</si>
  <si>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</si>
  <si>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</si>
  <si>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</si>
  <si>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</si>
  <si>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</si>
  <si>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</si>
  <si>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</si>
  <si>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</si>
  <si>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</si>
  <si>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</si>
  <si>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</si>
  <si>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</si>
  <si>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</si>
  <si>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</si>
  <si>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</si>
  <si>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</si>
  <si>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</si>
  <si>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</si>
  <si>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</si>
  <si>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</si>
  <si>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</si>
  <si>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</si>
  <si>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</si>
  <si>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</si>
  <si>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</si>
  <si>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</si>
  <si>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</si>
  <si>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</si>
  <si>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</si>
  <si>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</si>
  <si>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</si>
  <si>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</si>
  <si>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</si>
  <si>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</si>
  <si>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</si>
  <si>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</si>
  <si>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</si>
  <si>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</si>
  <si>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</si>
  <si>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</si>
  <si>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</si>
  <si>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</si>
  <si>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</si>
  <si>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</si>
  <si>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</si>
  <si>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</si>
  <si>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</si>
  <si>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</si>
  <si>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</si>
  <si>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</si>
  <si>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</si>
  <si>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</si>
  <si>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</si>
  <si>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</si>
  <si>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</si>
  <si>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</si>
  <si>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</si>
  <si>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</si>
  <si>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</si>
  <si>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</si>
  <si>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</si>
  <si>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</si>
  <si>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</si>
  <si>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</si>
  <si>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</si>
  <si>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</si>
  <si>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</si>
  <si>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</si>
  <si>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</si>
  <si>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</si>
  <si>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</si>
  <si>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</si>
  <si>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</si>
  <si>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</si>
  <si>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</si>
  <si>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</si>
  <si>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</si>
  <si>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</si>
  <si>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</si>
  <si>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</si>
  <si>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</si>
  <si>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</si>
  <si>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</si>
  <si>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</si>
  <si>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</si>
  <si>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</si>
  <si>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</si>
  <si>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</si>
  <si>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</si>
  <si>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</si>
  <si>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</si>
  <si>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</si>
  <si>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</si>
  <si>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</si>
  <si>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</si>
  <si>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</si>
  <si>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</si>
  <si>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</si>
  <si>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</si>
  <si>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</si>
  <si>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</si>
  <si>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</si>
  <si>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</si>
  <si>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</si>
  <si>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</si>
  <si>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</si>
  <si>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</si>
  <si>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</si>
  <si>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</si>
  <si>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</si>
  <si>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</si>
  <si>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</si>
  <si>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</si>
  <si>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</si>
  <si>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</si>
  <si>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</si>
  <si>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</si>
  <si>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</si>
  <si>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</si>
  <si>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</si>
  <si>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</si>
  <si>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</si>
  <si>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</si>
  <si>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</si>
  <si>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</si>
  <si>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</si>
  <si>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</si>
  <si>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</si>
  <si>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</si>
  <si>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</si>
  <si>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</si>
  <si>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</si>
  <si>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</si>
  <si>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</si>
  <si>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</si>
  <si>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</si>
  <si>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</si>
  <si>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</si>
  <si>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</si>
  <si>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</si>
  <si>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</si>
  <si>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</si>
  <si>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</si>
  <si>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</si>
  <si>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</si>
  <si>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</si>
  <si>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</si>
  <si>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</si>
  <si>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</si>
  <si>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</si>
  <si>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</si>
  <si>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</si>
  <si>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</si>
  <si>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</si>
  <si>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</si>
  <si>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</si>
  <si>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</si>
  <si>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</si>
  <si>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</si>
  <si>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</si>
  <si>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</si>
  <si>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</si>
  <si>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</si>
  <si>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</si>
  <si>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</si>
  <si>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</si>
  <si>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</si>
  <si>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</si>
  <si>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</si>
  <si>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</si>
  <si>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</si>
  <si>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</si>
  <si>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</si>
  <si>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</si>
  <si>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</si>
  <si>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</si>
  <si>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</si>
  <si>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</si>
  <si>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</si>
  <si>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</si>
  <si>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</si>
  <si>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</si>
  <si>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</si>
  <si>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</si>
  <si>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</si>
  <si>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</si>
  <si>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</si>
  <si>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</si>
  <si>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</si>
  <si>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</si>
  <si>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</si>
  <si>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</si>
  <si>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</si>
  <si>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</si>
  <si>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</si>
  <si>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</si>
  <si>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</si>
  <si>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</si>
  <si>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</si>
  <si>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</si>
  <si>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</si>
  <si>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</si>
  <si>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</si>
  <si>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</si>
  <si>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</si>
  <si>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</si>
  <si>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</si>
  <si>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</si>
  <si>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</si>
  <si>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</si>
  <si>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</si>
  <si>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</si>
  <si>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</si>
  <si>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</si>
  <si>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</si>
  <si>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</si>
  <si>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</si>
  <si>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</si>
  <si>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</si>
  <si>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</si>
  <si>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</si>
  <si>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</si>
  <si>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</si>
  <si>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</si>
  <si>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</si>
  <si>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</si>
  <si>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</si>
  <si>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</si>
  <si>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</si>
  <si>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</si>
  <si>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</si>
  <si>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</si>
  <si>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</si>
  <si>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</si>
  <si>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</si>
  <si>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</si>
  <si>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</si>
  <si>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</si>
  <si>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</si>
  <si>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</si>
  <si>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</si>
  <si>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</si>
  <si>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</si>
  <si>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</si>
  <si>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</si>
  <si>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</si>
  <si>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</si>
  <si>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</si>
  <si>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</si>
  <si>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</si>
  <si>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</si>
  <si>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</si>
  <si>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</si>
  <si>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</si>
  <si>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</si>
  <si>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</si>
  <si>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</si>
  <si>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</si>
  <si>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</si>
  <si>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</si>
  <si>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</si>
  <si>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</si>
  <si>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</si>
  <si>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</si>
  <si>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</si>
  <si>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</si>
  <si>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</si>
  <si>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</si>
  <si>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</si>
  <si>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</si>
  <si>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</si>
  <si>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</si>
  <si>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</si>
  <si>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</si>
  <si>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</si>
  <si>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</si>
  <si>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</si>
  <si>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</si>
  <si>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</si>
  <si>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</si>
  <si>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</si>
  <si>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</si>
  <si>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</si>
  <si>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</si>
  <si>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</si>
  <si>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</si>
  <si>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</si>
  <si>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</si>
  <si>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</si>
  <si>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</si>
  <si>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</si>
  <si>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</si>
  <si>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</si>
  <si>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</si>
  <si>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</si>
  <si>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</si>
  <si>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</si>
  <si>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</si>
  <si>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</si>
  <si>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</si>
  <si>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</si>
  <si>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</si>
  <si>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</si>
  <si>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</si>
  <si>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</si>
  <si>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</si>
  <si>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</si>
  <si>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</si>
  <si>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</si>
  <si>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</si>
  <si>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</si>
  <si>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</si>
  <si>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</si>
  <si>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</si>
  <si>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</si>
  <si>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</si>
  <si>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</si>
  <si>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</si>
  <si>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</si>
  <si>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</si>
  <si>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</si>
  <si>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</si>
  <si>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</si>
  <si>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</si>
  <si>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</si>
  <si>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</si>
  <si>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</si>
  <si>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</si>
  <si>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</si>
  <si>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</si>
  <si>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</si>
  <si>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</si>
  <si>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</si>
  <si>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</si>
  <si>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</si>
  <si>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</si>
  <si>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</si>
  <si>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</si>
  <si>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</si>
  <si>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</si>
  <si>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</si>
  <si>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</si>
  <si>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</si>
  <si>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</si>
  <si>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</si>
  <si>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</si>
  <si>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</si>
  <si>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</si>
  <si>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</si>
  <si>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</si>
  <si>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</si>
  <si>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</si>
  <si>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</si>
  <si>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</si>
  <si>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</si>
  <si>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</si>
  <si>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</si>
  <si>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</si>
  <si>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</si>
  <si>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</si>
  <si>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</si>
  <si>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</si>
  <si>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</si>
  <si>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</si>
  <si>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</si>
  <si>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</si>
  <si>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</si>
  <si>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</si>
  <si>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</si>
  <si>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</si>
  <si>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</si>
  <si>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</si>
  <si>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</si>
  <si>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</si>
  <si>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</si>
  <si>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</si>
  <si>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</si>
  <si>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</si>
  <si>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</si>
  <si>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</si>
  <si>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</si>
  <si>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</si>
  <si>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</si>
  <si>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</si>
  <si>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</si>
  <si>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</si>
  <si>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</si>
  <si>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</si>
  <si>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</si>
  <si>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</si>
  <si>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</si>
  <si>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</si>
  <si>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</si>
  <si>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</si>
  <si>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</si>
  <si>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</si>
  <si>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</si>
  <si>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</si>
  <si>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</si>
  <si>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</si>
  <si>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</si>
  <si>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</si>
  <si>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</si>
  <si>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</si>
  <si>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</si>
  <si>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</si>
  <si>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</si>
  <si>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</si>
  <si>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</si>
  <si>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</si>
  <si>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</si>
  <si>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</si>
  <si>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</si>
  <si>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</si>
  <si>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</si>
  <si>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</si>
  <si>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</si>
  <si>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</si>
  <si>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</si>
  <si>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</si>
  <si>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</si>
  <si>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</si>
  <si>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</si>
  <si>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</si>
  <si>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</si>
  <si>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</si>
  <si>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</si>
  <si>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</si>
  <si>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</si>
  <si>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</si>
  <si>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</si>
  <si>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</si>
  <si>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</si>
  <si>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</si>
  <si>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</si>
  <si>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</si>
  <si>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</si>
  <si>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</si>
  <si>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</si>
  <si>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</si>
  <si>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</si>
  <si>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</si>
  <si>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</si>
  <si>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</si>
  <si>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</si>
  <si>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</si>
  <si>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</si>
  <si>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</si>
  <si>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</si>
  <si>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</si>
  <si>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</si>
  <si>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</si>
  <si>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</si>
  <si>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</si>
  <si>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</si>
  <si>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</si>
  <si>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</si>
  <si>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</si>
  <si>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</si>
  <si>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</si>
  <si>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</si>
  <si>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</si>
  <si>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</si>
  <si>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</si>
  <si>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</si>
  <si>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</si>
  <si>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</si>
  <si>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</si>
  <si>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</si>
  <si>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</si>
  <si>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</si>
  <si>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</si>
  <si>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</si>
  <si>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</si>
  <si>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</si>
  <si>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</si>
  <si>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</si>
  <si>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</si>
  <si>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</si>
  <si>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</si>
  <si>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</si>
  <si>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</si>
  <si>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</si>
  <si>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</si>
  <si>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</si>
  <si>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</si>
  <si>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</si>
  <si>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</si>
  <si>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</si>
  <si>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</si>
  <si>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</si>
  <si>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</si>
  <si>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</si>
  <si>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</si>
  <si>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</si>
  <si>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</si>
  <si>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</si>
  <si>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</si>
  <si>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</si>
  <si>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</si>
  <si>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</si>
  <si>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</si>
  <si>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</si>
  <si>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</si>
  <si>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</si>
  <si>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</si>
  <si>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</si>
  <si>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</si>
  <si>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</si>
  <si>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</si>
  <si>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</si>
  <si>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</si>
  <si>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</si>
  <si>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</si>
  <si>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</si>
  <si>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</si>
  <si>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</si>
  <si>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</si>
  <si>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</si>
  <si>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</si>
  <si>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</si>
  <si>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</si>
  <si>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</si>
  <si>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</si>
  <si>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</si>
  <si>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</si>
  <si>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</si>
  <si>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</si>
  <si>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</si>
  <si>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</si>
  <si>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</si>
  <si>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</si>
  <si>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</si>
  <si>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</si>
  <si>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</si>
  <si>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</si>
  <si>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</si>
  <si>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</si>
  <si>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</si>
  <si>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</si>
  <si>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</si>
  <si>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</si>
  <si>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</si>
  <si>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</si>
  <si>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</si>
  <si>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</si>
  <si>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</si>
  <si>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</si>
  <si>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</si>
  <si>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</si>
  <si>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</si>
  <si>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</si>
  <si>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</si>
  <si>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</si>
  <si>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</si>
  <si>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</si>
  <si>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</si>
  <si>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</si>
  <si>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</si>
  <si>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</si>
  <si>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</si>
  <si>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</si>
  <si>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</si>
  <si>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</si>
  <si>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</si>
  <si>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</si>
  <si>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</si>
  <si>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</si>
  <si>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</si>
  <si>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</si>
  <si>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</si>
  <si>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</si>
  <si>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</si>
  <si>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</si>
  <si>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</si>
  <si>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</si>
  <si>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</si>
  <si>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</si>
  <si>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</si>
  <si>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</si>
  <si>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</si>
  <si>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</si>
  <si>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</si>
  <si>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</si>
  <si>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</si>
  <si>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</si>
  <si>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</si>
  <si>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</si>
  <si>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</si>
  <si>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</si>
  <si>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</si>
  <si>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</si>
  <si>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</si>
  <si>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</si>
  <si>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</si>
  <si>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</si>
  <si>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</si>
  <si>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</si>
  <si>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</si>
  <si>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</si>
  <si>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</si>
  <si>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</si>
  <si>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</si>
  <si>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</si>
  <si>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</si>
  <si>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</si>
  <si>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</si>
  <si>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</si>
  <si>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</si>
  <si>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</si>
  <si>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</si>
  <si>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</si>
  <si>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</si>
  <si>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</si>
  <si>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</si>
  <si>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</si>
  <si>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</si>
  <si>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</si>
  <si>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</si>
  <si>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</si>
  <si>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</si>
  <si>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</si>
  <si>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</si>
  <si>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</si>
  <si>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</si>
  <si>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</si>
  <si>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</si>
  <si>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</si>
  <si>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</si>
  <si>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</si>
  <si>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</si>
  <si>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</si>
  <si>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</si>
  <si>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</si>
  <si>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</si>
  <si>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</si>
  <si>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</si>
  <si>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</si>
  <si>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</si>
  <si>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</si>
  <si>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</si>
  <si>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</si>
  <si>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</si>
  <si>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</si>
  <si>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</si>
  <si>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</si>
  <si>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</si>
  <si>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</si>
  <si>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</si>
  <si>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</si>
  <si>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</si>
  <si>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</si>
  <si>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</si>
  <si>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</si>
  <si>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</si>
  <si>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</si>
  <si>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</si>
  <si>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</si>
  <si>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</si>
  <si>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</si>
  <si>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</si>
  <si>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</si>
  <si>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</si>
  <si>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</si>
  <si>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</si>
  <si>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</si>
  <si>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</si>
  <si>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</si>
  <si>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</si>
  <si>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</si>
  <si>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</si>
  <si>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</si>
  <si>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</si>
  <si>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</si>
  <si>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</si>
  <si>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</si>
  <si>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</si>
  <si>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</si>
  <si>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</si>
  <si>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</si>
  <si>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</si>
  <si>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</si>
  <si>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</si>
  <si>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</si>
  <si>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</si>
  <si>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</si>
  <si>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</si>
  <si>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</si>
  <si>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</si>
  <si>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</si>
  <si>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</si>
  <si>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</si>
  <si>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</si>
  <si>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</si>
  <si>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</si>
  <si>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</si>
  <si>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</si>
  <si>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</si>
  <si>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</si>
  <si>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</si>
  <si>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</si>
  <si>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</si>
  <si>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</si>
  <si>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</si>
  <si>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</si>
  <si>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</si>
  <si>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</si>
  <si>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</si>
  <si>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</si>
  <si>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</si>
  <si>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</si>
  <si>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</si>
  <si>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</si>
  <si>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</si>
  <si>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</si>
  <si>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</si>
  <si>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</si>
  <si>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</si>
  <si>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</si>
  <si>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</si>
  <si>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</si>
  <si>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</si>
  <si>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</si>
  <si>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</si>
  <si>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</si>
  <si>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</si>
  <si>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</si>
  <si>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</si>
  <si>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</si>
  <si>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</si>
  <si>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</si>
  <si>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</si>
  <si>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</si>
  <si>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</si>
  <si>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</si>
  <si>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</si>
  <si>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</si>
  <si>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</si>
  <si>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</si>
  <si>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</si>
  <si>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</si>
  <si>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</si>
  <si>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</si>
  <si>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</si>
  <si>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</si>
  <si>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</si>
  <si>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</si>
  <si>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</si>
  <si>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</si>
  <si>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</si>
  <si>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</si>
  <si>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</si>
  <si>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</si>
  <si>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</si>
  <si>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</si>
  <si>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</si>
  <si>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</si>
  <si>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</si>
  <si>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</si>
  <si>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</si>
  <si>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</si>
  <si>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</si>
  <si>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</si>
  <si>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</si>
  <si>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</si>
  <si>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</si>
  <si>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</si>
  <si>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</si>
  <si>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</si>
  <si>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</si>
  <si>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</si>
  <si>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</si>
  <si>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</si>
  <si>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</si>
  <si>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</si>
  <si>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</si>
  <si>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</si>
  <si>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</si>
  <si>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</si>
  <si>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</si>
  <si>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</si>
  <si>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</si>
  <si>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</si>
  <si>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</si>
  <si>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</si>
  <si>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</si>
  <si>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</si>
  <si>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</si>
  <si>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</si>
  <si>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</si>
  <si>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</si>
  <si>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</si>
  <si>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</si>
  <si>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</si>
  <si>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</si>
  <si>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</si>
  <si>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</si>
  <si>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</si>
  <si>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</si>
  <si>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</si>
  <si>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</si>
  <si>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</si>
  <si>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</si>
  <si>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</si>
  <si>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</si>
  <si>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</si>
  <si>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</si>
  <si>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</si>
  <si>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</si>
  <si>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</si>
  <si>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</si>
  <si>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</si>
  <si>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</si>
  <si>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</si>
  <si>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</si>
  <si>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</si>
  <si>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</si>
  <si>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</si>
  <si>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</si>
  <si>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</si>
  <si>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</si>
  <si>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</si>
  <si>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</si>
  <si>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</si>
  <si>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</si>
  <si>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</si>
  <si>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</si>
  <si>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</si>
  <si>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</si>
  <si>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</si>
  <si>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</si>
  <si>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</si>
  <si>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</si>
  <si>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</si>
  <si>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</si>
  <si>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</si>
  <si>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</si>
  <si>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</si>
  <si>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</si>
  <si>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</si>
  <si>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</si>
  <si>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</si>
  <si>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</si>
  <si>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</si>
  <si>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</si>
  <si>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</si>
  <si>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</si>
  <si>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</si>
  <si>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</si>
  <si>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</si>
  <si>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</si>
  <si>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</si>
  <si>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</si>
  <si>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</si>
  <si>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</si>
  <si>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</si>
  <si>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</si>
  <si>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</si>
  <si>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</si>
  <si>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</si>
  <si>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</si>
  <si>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</si>
  <si>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</si>
  <si>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</si>
  <si>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</si>
  <si>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</si>
  <si>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</si>
  <si>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</si>
  <si>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</si>
  <si>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</si>
  <si>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</si>
  <si>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</si>
  <si>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</si>
  <si>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</si>
  <si>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</si>
  <si>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</si>
  <si>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</si>
  <si>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</si>
  <si>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</si>
  <si>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</si>
  <si>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</si>
  <si>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</si>
  <si>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</si>
  <si>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</si>
  <si>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</si>
  <si>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</si>
  <si>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</si>
  <si>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</si>
  <si>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</si>
  <si>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</si>
  <si>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</si>
  <si>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</si>
  <si>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</si>
  <si>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</si>
  <si>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</si>
  <si>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</si>
  <si>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</si>
  <si>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</si>
  <si>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</si>
  <si>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</si>
  <si>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</si>
  <si>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</si>
  <si>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</si>
  <si>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</si>
  <si>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</si>
  <si>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</si>
  <si>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</si>
  <si>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</si>
  <si>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</si>
  <si>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</si>
  <si>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</si>
  <si>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</si>
  <si>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</si>
  <si>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</si>
  <si>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</si>
  <si>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</si>
  <si>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</si>
  <si>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</si>
  <si>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</si>
  <si>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</si>
  <si>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</si>
  <si>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</si>
  <si>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</si>
  <si>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</si>
  <si>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</si>
  <si>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</si>
  <si>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</si>
  <si>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</si>
  <si>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</si>
  <si>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</si>
  <si>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</si>
  <si>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</si>
  <si>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</si>
  <si>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</si>
  <si>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</si>
  <si>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</si>
  <si>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</si>
  <si>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</si>
  <si>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</si>
  <si>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</si>
  <si>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</si>
  <si>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</si>
  <si>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</si>
  <si>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</si>
  <si>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</si>
  <si>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</si>
  <si>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</si>
  <si>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</si>
  <si>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</si>
  <si>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</si>
  <si>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</si>
  <si>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</si>
  <si>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</si>
  <si>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</si>
  <si>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</si>
  <si>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</si>
  <si>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</si>
  <si>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</si>
  <si>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</si>
  <si>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</si>
  <si>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</si>
  <si>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</si>
  <si>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</si>
  <si>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</si>
  <si>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</si>
  <si>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</si>
  <si>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</si>
  <si>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</si>
  <si>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</si>
  <si>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</si>
  <si>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</si>
  <si>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</si>
  <si>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</si>
  <si>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</si>
  <si>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</si>
  <si>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</si>
  <si>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</si>
  <si>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</si>
  <si>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</si>
  <si>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</si>
  <si>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</si>
  <si>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</si>
  <si>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</si>
  <si>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</si>
  <si>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</si>
  <si>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</si>
  <si>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</si>
  <si>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</si>
  <si>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</si>
  <si>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</si>
  <si>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</si>
  <si>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</si>
  <si>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</si>
  <si>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</si>
  <si>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</si>
  <si>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</si>
  <si>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</si>
  <si>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</si>
  <si>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</si>
  <si>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</si>
  <si>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</si>
  <si>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</si>
  <si>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</si>
  <si>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</si>
  <si>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</si>
  <si>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</si>
  <si>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</si>
  <si>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</si>
  <si>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</si>
  <si>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</si>
  <si>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</si>
  <si>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</si>
  <si>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</si>
  <si>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</si>
  <si>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</si>
  <si>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</si>
  <si>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</si>
  <si>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</si>
  <si>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</si>
  <si>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</si>
  <si>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</si>
  <si>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</si>
  <si>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</si>
  <si>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</si>
  <si>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</si>
  <si>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</si>
  <si>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</si>
  <si>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</si>
  <si>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</si>
  <si>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</si>
  <si>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</si>
  <si>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</si>
  <si>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</si>
  <si>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</si>
  <si>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</si>
  <si>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</si>
  <si>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</si>
  <si>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</si>
  <si>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</si>
  <si>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</si>
  <si>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</si>
  <si>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</si>
  <si>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</si>
  <si>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</si>
  <si>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</si>
  <si>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</si>
  <si>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</si>
  <si>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</si>
  <si>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</si>
  <si>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</si>
  <si>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</si>
  <si>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</si>
  <si>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</si>
  <si>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</si>
  <si>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</si>
  <si>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</si>
  <si>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</si>
  <si>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</si>
  <si>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</si>
  <si>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</si>
  <si>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</si>
  <si>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</si>
  <si>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</si>
  <si>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</si>
  <si>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</si>
  <si>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</si>
  <si>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</si>
  <si>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</si>
  <si>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</si>
  <si>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</si>
  <si>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</si>
  <si>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</si>
  <si>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</si>
  <si>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</si>
  <si>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</si>
  <si>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</si>
  <si>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</si>
  <si>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</si>
  <si>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</si>
  <si>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</si>
  <si>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</si>
  <si>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</si>
  <si>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</si>
  <si>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</si>
  <si>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</si>
  <si>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</si>
  <si>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</si>
  <si>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</si>
  <si>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</si>
  <si>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</si>
  <si>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</si>
  <si>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</si>
  <si>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</si>
  <si>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</si>
  <si>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</si>
  <si>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</si>
  <si>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</si>
  <si>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</si>
  <si>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</si>
  <si>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</si>
  <si>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</si>
  <si>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</si>
  <si>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</si>
  <si>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</si>
  <si>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</si>
  <si>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</si>
  <si>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</si>
  <si>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</si>
  <si>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</si>
  <si>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</si>
  <si>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</si>
  <si>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</si>
  <si>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</si>
  <si>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</si>
  <si>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</si>
  <si>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</si>
  <si>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</si>
  <si>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</si>
  <si>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</si>
  <si>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</si>
  <si>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</si>
  <si>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</si>
  <si>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</si>
  <si>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</si>
  <si>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</si>
  <si>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</si>
  <si>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אלון דלק מניה לא סחירה</t>
  </si>
  <si>
    <t>ל.ר.</t>
  </si>
  <si>
    <t>צים מניה</t>
  </si>
  <si>
    <t>347283</t>
  </si>
  <si>
    <t>Sacramento 353*</t>
  </si>
  <si>
    <t>Real Estate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</si>
  <si>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</si>
  <si>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</si>
  <si>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</si>
  <si>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</si>
  <si>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</si>
  <si>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</si>
  <si>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</si>
  <si>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</si>
  <si>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</si>
  <si>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VIII LP</t>
  </si>
  <si>
    <t>Portfolio EDGE</t>
  </si>
  <si>
    <t>Waterton Residential P V XIII</t>
  </si>
  <si>
    <t xml:space="preserve">  PGCO IV Co mingled Fund SCSP</t>
  </si>
  <si>
    <t xml:space="preserve"> ICG SDP 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</si>
  <si>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</si>
  <si>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</si>
  <si>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</si>
  <si>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</si>
  <si>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</si>
  <si>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</si>
  <si>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</si>
  <si>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</si>
  <si>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</si>
  <si>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</si>
  <si>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</si>
  <si>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</si>
  <si>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</si>
  <si>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</si>
  <si>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IK harbourvest tranche B</t>
  </si>
  <si>
    <t>INCLINE   HARBOURVEST A</t>
  </si>
  <si>
    <t>Insight harbourvest tranche B</t>
  </si>
  <si>
    <t>Kartesia Credit Opportunities IV SCS</t>
  </si>
  <si>
    <t>KELSO INVESTMENT ASSOCIATES X   HARB B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</si>
  <si>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</si>
  <si>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</si>
  <si>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</si>
  <si>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</si>
  <si>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</si>
  <si>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</si>
  <si>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</si>
  <si>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</si>
  <si>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Pamlico capital IV</t>
  </si>
  <si>
    <t>Pantheon Global Secondary Fund VI</t>
  </si>
  <si>
    <t>Permira CSIII LP</t>
  </si>
  <si>
    <t>project Celtics</t>
  </si>
  <si>
    <t>Senior Loan Fund I A SLP</t>
  </si>
  <si>
    <t>Thoma Bravo Fund XII A  L P</t>
  </si>
  <si>
    <t>Thoma Bravo Harbourvest B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</si>
  <si>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</si>
  <si>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</si>
  <si>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</si>
  <si>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</si>
  <si>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</si>
  <si>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</si>
  <si>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</si>
  <si>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</si>
  <si>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10000510</t>
  </si>
  <si>
    <t>10000511</t>
  </si>
  <si>
    <t>10000565</t>
  </si>
  <si>
    <t>10000488</t>
  </si>
  <si>
    <t>10000573</t>
  </si>
  <si>
    <t>10000575</t>
  </si>
  <si>
    <t>10000539</t>
  </si>
  <si>
    <t>10000490</t>
  </si>
  <si>
    <t>10000583</t>
  </si>
  <si>
    <t>פורוורד מט"ח-מט"ח</t>
  </si>
  <si>
    <t>10000558</t>
  </si>
  <si>
    <t>10000560</t>
  </si>
  <si>
    <t>10000571</t>
  </si>
  <si>
    <t>10000581</t>
  </si>
  <si>
    <t>10000585</t>
  </si>
  <si>
    <t>10000587</t>
  </si>
  <si>
    <t>10000589</t>
  </si>
  <si>
    <t>10000595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</si>
  <si>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</si>
  <si>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</si>
  <si>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</si>
  <si>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</si>
  <si>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</si>
  <si>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</si>
  <si>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</si>
  <si>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</si>
  <si>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</si>
  <si>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</si>
  <si>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</si>
  <si>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</si>
  <si>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</si>
  <si>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</si>
  <si>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</si>
  <si>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30312000</t>
  </si>
  <si>
    <t>34010000</t>
  </si>
  <si>
    <t>34510000</t>
  </si>
  <si>
    <t>31710000</t>
  </si>
  <si>
    <t>31110000</t>
  </si>
  <si>
    <t>31210000</t>
  </si>
  <si>
    <t>33810000</t>
  </si>
  <si>
    <t>34020000</t>
  </si>
  <si>
    <t>30311000</t>
  </si>
  <si>
    <t>31126000</t>
  </si>
  <si>
    <t>31226000</t>
  </si>
  <si>
    <t>30326000</t>
  </si>
  <si>
    <t>32026000</t>
  </si>
  <si>
    <t>30226000</t>
  </si>
  <si>
    <t>31726000</t>
  </si>
  <si>
    <t>כן</t>
  </si>
  <si>
    <t>לא</t>
  </si>
  <si>
    <t>AA</t>
  </si>
  <si>
    <t>דירוג פנימי</t>
  </si>
  <si>
    <t>AA-</t>
  </si>
  <si>
    <t>A+</t>
  </si>
  <si>
    <t>A</t>
  </si>
  <si>
    <t>D</t>
  </si>
  <si>
    <t>A-</t>
  </si>
  <si>
    <t>קרדן אן.וי אגח ב חש 2/18</t>
  </si>
  <si>
    <t>1143270</t>
  </si>
  <si>
    <t>סה"כ יתרות התחייבות להשקעה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</si>
  <si>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</si>
  <si>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</si>
  <si>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</si>
  <si>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</si>
  <si>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</si>
  <si>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</si>
  <si>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</si>
  <si>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104</t>
  </si>
  <si>
    <t>Orbimed  II</t>
  </si>
  <si>
    <t>סה"כ בחו"ל</t>
  </si>
  <si>
    <t>Apollo Fund IX</t>
  </si>
  <si>
    <t>apollo natural pesources partners II</t>
  </si>
  <si>
    <t>ARES private credit solutions</t>
  </si>
  <si>
    <t>Bluebay SLFI</t>
  </si>
  <si>
    <t>Court Square IV</t>
  </si>
  <si>
    <t>Crescent mezzanine VII</t>
  </si>
  <si>
    <t>Enlight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</si>
  <si>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</si>
  <si>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</si>
  <si>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</si>
  <si>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</si>
  <si>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</si>
  <si>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ICG SDP III</t>
  </si>
  <si>
    <t>incline</t>
  </si>
  <si>
    <t>KELSO INVESTMENT ASSOCIATES X - HARB B</t>
  </si>
  <si>
    <t>Migdal-HarbourVes project Draco</t>
  </si>
  <si>
    <t>Migdal-HarbourVest 2016 Fund L.P. (Tranche B)</t>
  </si>
  <si>
    <t>Migdal-HarbourVest Project Saxa</t>
  </si>
  <si>
    <t>Permira</t>
  </si>
  <si>
    <t>PGCO IV Co-mingled Fund SCSP</t>
  </si>
  <si>
    <t>SVB</t>
  </si>
  <si>
    <t>THOMA BRAVO</t>
  </si>
  <si>
    <t>Warburg Pincus China I</t>
  </si>
  <si>
    <t>waterton</t>
  </si>
  <si>
    <t>מובטחות משכנתא- גורם 01</t>
  </si>
  <si>
    <t>בבטחונות אחרים - גורם 80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</si>
  <si>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</si>
  <si>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</si>
  <si>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</si>
  <si>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</si>
  <si>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</si>
  <si>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41</t>
  </si>
  <si>
    <t>בבטחונות אחרים - גורם 41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</si>
  <si>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</si>
  <si>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</si>
  <si>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</si>
  <si>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</si>
  <si>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63</t>
  </si>
  <si>
    <t>בבטחונות אחרים-גורם 33</t>
  </si>
  <si>
    <t>בבטחונות אחרים - גורם 89</t>
  </si>
  <si>
    <t>בבטחונות אחרים-גורם 61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</si>
  <si>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</si>
  <si>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</si>
  <si>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</si>
  <si>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</si>
  <si>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</si>
  <si>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אחרים-גורם 43</t>
  </si>
  <si>
    <t>בבטחונות אחרים - גורם 43</t>
  </si>
  <si>
    <t>בבטחונות אחרים - גורם 96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</si>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</sst>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168" fontId="27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4" fontId="27" fillId="0" borderId="0" xfId="13" applyFont="1" applyFill="1" applyBorder="1" applyAlignment="1">
      <alignment horizontal="right"/>
    </xf>
    <xf numFmtId="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10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X11" sqref="X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184</v>
      </c>
      <c r="C1" s="80" t="s" vm="1">
        <v>257</v>
      </c>
    </row>
    <row r="2" spans="1:32">
      <c r="B2" s="58" t="s">
        <v>183</v>
      </c>
      <c r="C2" s="80" t="s">
        <v>258</v>
      </c>
    </row>
    <row r="3" spans="1:32">
      <c r="B3" s="58" t="s">
        <v>185</v>
      </c>
      <c r="C3" s="80" t="s">
        <v>259</v>
      </c>
    </row>
    <row r="4" spans="1:32">
      <c r="B4" s="58" t="s">
        <v>186</v>
      </c>
      <c r="C4" s="80">
        <v>2208</v>
      </c>
    </row>
    <row r="6" spans="1:32" ht="26.25" customHeight="1">
      <c r="B6" s="153" t="s">
        <v>200</v>
      </c>
      <c r="C6" s="154"/>
      <c r="D6" s="155"/>
    </row>
    <row r="7" spans="1:32" s="10" customFormat="1">
      <c r="B7" s="23"/>
      <c r="C7" s="24" t="s">
        <v>115</v>
      </c>
      <c r="D7" s="25" t="s">
        <v>113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115</v>
      </c>
    </row>
    <row r="8" spans="1:32" s="10" customFormat="1">
      <c r="B8" s="23"/>
      <c r="C8" s="26" t="s">
        <v>244</v>
      </c>
      <c r="D8" s="27" t="s">
        <v>20</v>
      </c>
      <c r="AF8" s="38" t="s">
        <v>116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125</v>
      </c>
    </row>
    <row r="10" spans="1:32" s="11" customFormat="1" ht="18" customHeight="1">
      <c r="B10" s="69" t="s">
        <v>199</v>
      </c>
      <c r="C10" s="119">
        <f>C11+C12+C23+C33+C37</f>
        <v>117787.41132314308</v>
      </c>
      <c r="D10" s="140">
        <f>C10/$C$42</f>
        <v>1</v>
      </c>
      <c r="AF10" s="68"/>
    </row>
    <row r="11" spans="1:32">
      <c r="A11" s="46" t="s">
        <v>148</v>
      </c>
      <c r="B11" s="29" t="s">
        <v>201</v>
      </c>
      <c r="C11" s="119">
        <f>מזומנים!J10</f>
        <v>3408.9229934861</v>
      </c>
      <c r="D11" s="140">
        <f t="shared" ref="D11:D13" si="0">C11/$C$42</f>
        <v>2.8941318560214497E-2</v>
      </c>
    </row>
    <row r="12" spans="1:32">
      <c r="B12" s="29" t="s">
        <v>202</v>
      </c>
      <c r="C12" s="119">
        <f>SUM(C13:C22)</f>
        <v>106046.46028992097</v>
      </c>
      <c r="D12" s="140">
        <f t="shared" si="0"/>
        <v>0.90032083308961197</v>
      </c>
    </row>
    <row r="13" spans="1:32">
      <c r="A13" s="56" t="s">
        <v>148</v>
      </c>
      <c r="B13" s="30" t="s">
        <v>72</v>
      </c>
      <c r="C13" s="119">
        <f>'תעודות התחייבות ממשלתיות'!O11</f>
        <v>80957.775355311984</v>
      </c>
      <c r="D13" s="140">
        <f t="shared" si="0"/>
        <v>0.68732111900489024</v>
      </c>
    </row>
    <row r="14" spans="1:32">
      <c r="A14" s="56" t="s">
        <v>148</v>
      </c>
      <c r="B14" s="30" t="s">
        <v>73</v>
      </c>
      <c r="C14" s="119" t="s" vm="2">
        <v>1445</v>
      </c>
      <c r="D14" s="140" t="s" vm="3">
        <v>1445</v>
      </c>
    </row>
    <row r="15" spans="1:32">
      <c r="A15" s="56" t="s">
        <v>148</v>
      </c>
      <c r="B15" s="30" t="s">
        <v>74</v>
      </c>
      <c r="C15" s="119">
        <f>'אג"ח קונצרני'!R11</f>
        <v>21280.06915340299</v>
      </c>
      <c r="D15" s="140">
        <f t="shared" ref="D15:D17" si="1">C15/$C$42</f>
        <v>0.18066505507131256</v>
      </c>
    </row>
    <row r="16" spans="1:32">
      <c r="A16" s="56" t="s">
        <v>148</v>
      </c>
      <c r="B16" s="30" t="s">
        <v>75</v>
      </c>
      <c r="C16" s="119">
        <f>מניות!L11</f>
        <v>824.62545004100025</v>
      </c>
      <c r="D16" s="140">
        <f t="shared" si="1"/>
        <v>7.0009642013329175E-3</v>
      </c>
    </row>
    <row r="17" spans="1:4">
      <c r="A17" s="56" t="s">
        <v>148</v>
      </c>
      <c r="B17" s="30" t="s">
        <v>76</v>
      </c>
      <c r="C17" s="119">
        <f>'תעודות סל'!K11</f>
        <v>2628.1872825949999</v>
      </c>
      <c r="D17" s="140">
        <f t="shared" si="1"/>
        <v>2.2312972609481306E-2</v>
      </c>
    </row>
    <row r="18" spans="1:4">
      <c r="A18" s="56" t="s">
        <v>148</v>
      </c>
      <c r="B18" s="30" t="s">
        <v>77</v>
      </c>
      <c r="C18" s="119" t="s" vm="4">
        <v>1445</v>
      </c>
      <c r="D18" s="140" t="s" vm="5">
        <v>1445</v>
      </c>
    </row>
    <row r="19" spans="1:4">
      <c r="A19" s="56" t="s">
        <v>148</v>
      </c>
      <c r="B19" s="30" t="s">
        <v>78</v>
      </c>
      <c r="C19" s="119">
        <f>'כתבי אופציה'!I11</f>
        <v>1.7868780000000001E-2</v>
      </c>
      <c r="D19" s="140">
        <f>C19/$C$42</f>
        <v>1.5170364811718305E-7</v>
      </c>
    </row>
    <row r="20" spans="1:4">
      <c r="A20" s="56" t="s">
        <v>148</v>
      </c>
      <c r="B20" s="30" t="s">
        <v>79</v>
      </c>
      <c r="C20" s="119" t="s" vm="6">
        <v>1445</v>
      </c>
      <c r="D20" s="140" t="s" vm="7">
        <v>1445</v>
      </c>
    </row>
    <row r="21" spans="1:4">
      <c r="A21" s="56" t="s">
        <v>148</v>
      </c>
      <c r="B21" s="30" t="s">
        <v>80</v>
      </c>
      <c r="C21" s="119" t="s" vm="8">
        <v>1445</v>
      </c>
      <c r="D21" s="140" t="s" vm="9">
        <v>1445</v>
      </c>
    </row>
    <row r="22" spans="1:4">
      <c r="A22" s="56" t="s">
        <v>148</v>
      </c>
      <c r="B22" s="30" t="s">
        <v>81</v>
      </c>
      <c r="C22" s="119">
        <f>'מוצרים מובנים'!N11</f>
        <v>355.78517979000003</v>
      </c>
      <c r="D22" s="140">
        <f t="shared" ref="D22:D23" si="2">C22/$C$42</f>
        <v>3.0205704989468151E-3</v>
      </c>
    </row>
    <row r="23" spans="1:4">
      <c r="B23" s="29" t="s">
        <v>203</v>
      </c>
      <c r="C23" s="119">
        <f>SUM(C24:C32)</f>
        <v>3798.9955400000008</v>
      </c>
      <c r="D23" s="140">
        <f t="shared" si="2"/>
        <v>3.2252984400664618E-2</v>
      </c>
    </row>
    <row r="24" spans="1:4">
      <c r="A24" s="56" t="s">
        <v>148</v>
      </c>
      <c r="B24" s="30" t="s">
        <v>82</v>
      </c>
      <c r="C24" s="119" t="s" vm="10">
        <v>1445</v>
      </c>
      <c r="D24" s="140" t="s" vm="11">
        <v>1445</v>
      </c>
    </row>
    <row r="25" spans="1:4">
      <c r="A25" s="56" t="s">
        <v>148</v>
      </c>
      <c r="B25" s="30" t="s">
        <v>83</v>
      </c>
      <c r="C25" s="119" t="s" vm="12">
        <v>1445</v>
      </c>
      <c r="D25" s="140" t="s" vm="13">
        <v>1445</v>
      </c>
    </row>
    <row r="26" spans="1:4">
      <c r="A26" s="56" t="s">
        <v>148</v>
      </c>
      <c r="B26" s="30" t="s">
        <v>74</v>
      </c>
      <c r="C26" s="119">
        <f>'לא סחיר - אג"ח קונצרני'!P11</f>
        <v>1852.9175700000001</v>
      </c>
      <c r="D26" s="140">
        <f t="shared" ref="D26:D29" si="3">C26/$C$42</f>
        <v>1.5731032282529971E-2</v>
      </c>
    </row>
    <row r="27" spans="1:4">
      <c r="A27" s="56" t="s">
        <v>148</v>
      </c>
      <c r="B27" s="30" t="s">
        <v>84</v>
      </c>
      <c r="C27" s="119">
        <f>'לא סחיר - מניות'!J11</f>
        <v>356.11473999999998</v>
      </c>
      <c r="D27" s="140">
        <f t="shared" si="3"/>
        <v>3.0233684228191363E-3</v>
      </c>
    </row>
    <row r="28" spans="1:4">
      <c r="A28" s="56" t="s">
        <v>148</v>
      </c>
      <c r="B28" s="30" t="s">
        <v>85</v>
      </c>
      <c r="C28" s="119">
        <f>'לא סחיר - קרנות השקעה'!H11</f>
        <v>1942.0807299999999</v>
      </c>
      <c r="D28" s="140">
        <f t="shared" si="3"/>
        <v>1.6488016063720183E-2</v>
      </c>
    </row>
    <row r="29" spans="1:4">
      <c r="A29" s="56" t="s">
        <v>148</v>
      </c>
      <c r="B29" s="30" t="s">
        <v>86</v>
      </c>
      <c r="C29" s="119">
        <f>'לא סחיר - כתבי אופציה'!I11</f>
        <v>2.4289999999999999E-2</v>
      </c>
      <c r="D29" s="140">
        <f t="shared" si="3"/>
        <v>2.0621898152903421E-7</v>
      </c>
    </row>
    <row r="30" spans="1:4">
      <c r="A30" s="56" t="s">
        <v>148</v>
      </c>
      <c r="B30" s="30" t="s">
        <v>226</v>
      </c>
      <c r="C30" s="119" t="s" vm="14">
        <v>1445</v>
      </c>
      <c r="D30" s="140" t="s" vm="15">
        <v>1445</v>
      </c>
    </row>
    <row r="31" spans="1:4">
      <c r="A31" s="56" t="s">
        <v>148</v>
      </c>
      <c r="B31" s="30" t="s">
        <v>109</v>
      </c>
      <c r="C31" s="119">
        <f>'לא סחיר - חוזים עתידיים'!I11</f>
        <v>-352.1417899999999</v>
      </c>
      <c r="D31" s="140">
        <f>C31/$C$42</f>
        <v>-2.9896385873862093E-3</v>
      </c>
    </row>
    <row r="32" spans="1:4">
      <c r="A32" s="56" t="s">
        <v>148</v>
      </c>
      <c r="B32" s="30" t="s">
        <v>87</v>
      </c>
      <c r="C32" s="119" t="s" vm="16">
        <v>1445</v>
      </c>
      <c r="D32" s="140" t="s" vm="17">
        <v>1445</v>
      </c>
    </row>
    <row r="33" spans="1:4">
      <c r="A33" s="56" t="s">
        <v>148</v>
      </c>
      <c r="B33" s="29" t="s">
        <v>204</v>
      </c>
      <c r="C33" s="119">
        <f>הלוואות!O10</f>
        <v>4529.1845400000011</v>
      </c>
      <c r="D33" s="140">
        <f>C33/$C$42</f>
        <v>3.8452195265370422E-2</v>
      </c>
    </row>
    <row r="34" spans="1:4">
      <c r="A34" s="56" t="s">
        <v>148</v>
      </c>
      <c r="B34" s="29" t="s">
        <v>205</v>
      </c>
      <c r="C34" s="119" t="s" vm="18">
        <v>1445</v>
      </c>
      <c r="D34" s="140" t="s" vm="19">
        <v>1445</v>
      </c>
    </row>
    <row r="35" spans="1:4">
      <c r="A35" s="56" t="s">
        <v>148</v>
      </c>
      <c r="B35" s="29" t="s">
        <v>206</v>
      </c>
      <c r="C35" s="119" t="s" vm="20">
        <v>1445</v>
      </c>
      <c r="D35" s="140" t="s" vm="21">
        <v>1445</v>
      </c>
    </row>
    <row r="36" spans="1:4">
      <c r="A36" s="56" t="s">
        <v>148</v>
      </c>
      <c r="B36" s="57" t="s">
        <v>207</v>
      </c>
      <c r="C36" s="119" t="s" vm="22">
        <v>1445</v>
      </c>
      <c r="D36" s="140" t="s" vm="23">
        <v>1445</v>
      </c>
    </row>
    <row r="37" spans="1:4">
      <c r="A37" s="56" t="s">
        <v>148</v>
      </c>
      <c r="B37" s="29" t="s">
        <v>208</v>
      </c>
      <c r="C37" s="119">
        <f>'השקעות אחרות '!I10</f>
        <v>3.847959736</v>
      </c>
      <c r="D37" s="140">
        <f t="shared" ref="D37:D38" si="4">C37/$C$42</f>
        <v>3.2668684138437687E-5</v>
      </c>
    </row>
    <row r="38" spans="1:4">
      <c r="A38" s="56"/>
      <c r="B38" s="70" t="s">
        <v>210</v>
      </c>
      <c r="C38" s="119">
        <v>0</v>
      </c>
      <c r="D38" s="140">
        <f t="shared" si="4"/>
        <v>0</v>
      </c>
    </row>
    <row r="39" spans="1:4">
      <c r="A39" s="56" t="s">
        <v>148</v>
      </c>
      <c r="B39" s="71" t="s">
        <v>211</v>
      </c>
      <c r="C39" s="119" t="s" vm="24">
        <v>1445</v>
      </c>
      <c r="D39" s="140" t="s" vm="25">
        <v>1445</v>
      </c>
    </row>
    <row r="40" spans="1:4">
      <c r="A40" s="56" t="s">
        <v>148</v>
      </c>
      <c r="B40" s="71" t="s">
        <v>242</v>
      </c>
      <c r="C40" s="119" t="s" vm="26">
        <v>1445</v>
      </c>
      <c r="D40" s="140" t="s" vm="27">
        <v>1445</v>
      </c>
    </row>
    <row r="41" spans="1:4">
      <c r="A41" s="56" t="s">
        <v>148</v>
      </c>
      <c r="B41" s="71" t="s">
        <v>212</v>
      </c>
      <c r="C41" s="119" t="s" vm="28">
        <v>1445</v>
      </c>
      <c r="D41" s="140" t="s" vm="29">
        <v>1445</v>
      </c>
    </row>
    <row r="42" spans="1:4">
      <c r="B42" s="71" t="s">
        <v>88</v>
      </c>
      <c r="C42" s="119">
        <f>C38+C10</f>
        <v>117787.41132314308</v>
      </c>
      <c r="D42" s="140">
        <f>C42/$C$42</f>
        <v>1</v>
      </c>
    </row>
    <row r="43" spans="1:4">
      <c r="A43" s="56" t="s">
        <v>148</v>
      </c>
      <c r="B43" s="71" t="s">
        <v>209</v>
      </c>
      <c r="C43" s="119">
        <f>'יתרת התחייבות להשקעה'!C10</f>
        <v>3443.768142649913</v>
      </c>
      <c r="D43" s="140"/>
    </row>
    <row r="44" spans="1:4">
      <c r="B44" s="6" t="s">
        <v>114</v>
      </c>
    </row>
    <row r="45" spans="1:4">
      <c r="C45" s="77" t="s">
        <v>191</v>
      </c>
      <c r="D45" s="36" t="s">
        <v>108</v>
      </c>
    </row>
    <row r="46" spans="1:4">
      <c r="C46" s="78" t="s">
        <v>1</v>
      </c>
      <c r="D46" s="25" t="s">
        <v>2</v>
      </c>
    </row>
    <row r="47" spans="1:4">
      <c r="C47" s="120" t="s">
        <v>172</v>
      </c>
      <c r="D47" s="121" vm="30">
        <v>2.6452</v>
      </c>
    </row>
    <row r="48" spans="1:4">
      <c r="C48" s="120" t="s">
        <v>181</v>
      </c>
      <c r="D48" s="121">
        <v>0.96568071730392657</v>
      </c>
    </row>
    <row r="49" spans="2:4">
      <c r="C49" s="120" t="s">
        <v>177</v>
      </c>
      <c r="D49" s="121" vm="31">
        <v>2.7517</v>
      </c>
    </row>
    <row r="50" spans="2:4">
      <c r="B50" s="12"/>
      <c r="C50" s="120" t="s">
        <v>1446</v>
      </c>
      <c r="D50" s="121" vm="32">
        <v>3.8071999999999999</v>
      </c>
    </row>
    <row r="51" spans="2:4">
      <c r="C51" s="120" t="s">
        <v>170</v>
      </c>
      <c r="D51" s="121" vm="33">
        <v>4.2915999999999999</v>
      </c>
    </row>
    <row r="52" spans="2:4">
      <c r="C52" s="120" t="s">
        <v>171</v>
      </c>
      <c r="D52" s="121" vm="34">
        <v>4.7934000000000001</v>
      </c>
    </row>
    <row r="53" spans="2:4">
      <c r="C53" s="120" t="s">
        <v>173</v>
      </c>
      <c r="D53" s="121">
        <v>0.47864732325296283</v>
      </c>
    </row>
    <row r="54" spans="2:4">
      <c r="C54" s="120" t="s">
        <v>178</v>
      </c>
      <c r="D54" s="121" vm="35">
        <v>3.4113000000000002</v>
      </c>
    </row>
    <row r="55" spans="2:4">
      <c r="C55" s="120" t="s">
        <v>179</v>
      </c>
      <c r="D55" s="121">
        <v>0.19088362617774382</v>
      </c>
    </row>
    <row r="56" spans="2:4">
      <c r="C56" s="120" t="s">
        <v>176</v>
      </c>
      <c r="D56" s="121" vm="36">
        <v>0.5746</v>
      </c>
    </row>
    <row r="57" spans="2:4">
      <c r="C57" s="120" t="s">
        <v>1447</v>
      </c>
      <c r="D57" s="121">
        <v>2.5160324000000003</v>
      </c>
    </row>
    <row r="58" spans="2:4">
      <c r="C58" s="120" t="s">
        <v>175</v>
      </c>
      <c r="D58" s="121" vm="37">
        <v>0.41889999999999999</v>
      </c>
    </row>
    <row r="59" spans="2:4">
      <c r="C59" s="120" t="s">
        <v>168</v>
      </c>
      <c r="D59" s="121" vm="38">
        <v>3.7480000000000002</v>
      </c>
    </row>
    <row r="60" spans="2:4">
      <c r="C60" s="120" t="s">
        <v>182</v>
      </c>
      <c r="D60" s="121" vm="39">
        <v>0.26100000000000001</v>
      </c>
    </row>
    <row r="61" spans="2:4">
      <c r="C61" s="120" t="s">
        <v>1448</v>
      </c>
      <c r="D61" s="121" vm="40">
        <v>0.43149999999999999</v>
      </c>
    </row>
    <row r="62" spans="2:4">
      <c r="C62" s="120" t="s">
        <v>1449</v>
      </c>
      <c r="D62" s="121">
        <v>5.3951501227871679E-2</v>
      </c>
    </row>
    <row r="63" spans="2:4">
      <c r="C63" s="120" t="s">
        <v>169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78.75">
      <c r="B8" s="23" t="s">
        <v>122</v>
      </c>
      <c r="C8" s="31" t="s">
        <v>44</v>
      </c>
      <c r="D8" s="31" t="s">
        <v>126</v>
      </c>
      <c r="E8" s="31" t="s">
        <v>66</v>
      </c>
      <c r="F8" s="31" t="s">
        <v>106</v>
      </c>
      <c r="G8" s="31" t="s">
        <v>241</v>
      </c>
      <c r="H8" s="31" t="s">
        <v>240</v>
      </c>
      <c r="I8" s="31" t="s">
        <v>63</v>
      </c>
      <c r="J8" s="31" t="s">
        <v>60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47</v>
      </c>
      <c r="C11" s="123"/>
      <c r="D11" s="123"/>
      <c r="E11" s="123"/>
      <c r="F11" s="123"/>
      <c r="G11" s="124"/>
      <c r="H11" s="128"/>
      <c r="I11" s="124">
        <v>1.7868780000000001E-2</v>
      </c>
      <c r="J11" s="123"/>
      <c r="K11" s="125">
        <v>1</v>
      </c>
      <c r="L11" s="125">
        <f>I11/'סכום נכסי הקרן'!$C$42</f>
        <v>1.5170364811718305E-7</v>
      </c>
      <c r="M11" s="141"/>
      <c r="BC11" s="98"/>
      <c r="BD11" s="3"/>
      <c r="BE11" s="98"/>
      <c r="BG11" s="98"/>
    </row>
    <row r="12" spans="2:60" s="4" customFormat="1" ht="18" customHeight="1">
      <c r="B12" s="126" t="s">
        <v>25</v>
      </c>
      <c r="C12" s="123"/>
      <c r="D12" s="123"/>
      <c r="E12" s="123"/>
      <c r="F12" s="123"/>
      <c r="G12" s="124"/>
      <c r="H12" s="128"/>
      <c r="I12" s="124">
        <v>1.7868780000000001E-2</v>
      </c>
      <c r="J12" s="123"/>
      <c r="K12" s="125">
        <v>1</v>
      </c>
      <c r="L12" s="125">
        <f>I12/'סכום נכסי הקרן'!$C$42</f>
        <v>1.5170364811718305E-7</v>
      </c>
      <c r="M12" s="141"/>
      <c r="BC12" s="98"/>
      <c r="BD12" s="3"/>
      <c r="BE12" s="98"/>
      <c r="BG12" s="98"/>
    </row>
    <row r="13" spans="2:60">
      <c r="B13" s="101" t="s">
        <v>1314</v>
      </c>
      <c r="C13" s="84"/>
      <c r="D13" s="84"/>
      <c r="E13" s="84"/>
      <c r="F13" s="84"/>
      <c r="G13" s="92"/>
      <c r="H13" s="94"/>
      <c r="I13" s="92">
        <v>1.7868780000000001E-2</v>
      </c>
      <c r="J13" s="84"/>
      <c r="K13" s="93">
        <v>1</v>
      </c>
      <c r="L13" s="93">
        <f>I13/'סכום נכסי הקרן'!$C$42</f>
        <v>1.5170364811718305E-7</v>
      </c>
      <c r="M13" s="143"/>
      <c r="BD13" s="3"/>
    </row>
    <row r="14" spans="2:60" ht="20.25">
      <c r="B14" s="88" t="s">
        <v>1315</v>
      </c>
      <c r="C14" s="82" t="s">
        <v>1316</v>
      </c>
      <c r="D14" s="95" t="s">
        <v>127</v>
      </c>
      <c r="E14" s="95" t="s">
        <v>1071</v>
      </c>
      <c r="F14" s="95" t="s">
        <v>169</v>
      </c>
      <c r="G14" s="89">
        <v>49.161828999999997</v>
      </c>
      <c r="H14" s="91">
        <v>34.799999999999997</v>
      </c>
      <c r="I14" s="89">
        <v>1.7108316999999998E-2</v>
      </c>
      <c r="J14" s="90">
        <v>7.6360155833537325E-6</v>
      </c>
      <c r="K14" s="90">
        <v>0.95744180632365483</v>
      </c>
      <c r="L14" s="90">
        <f>I14/'סכום נכסי הקרן'!$C$42</f>
        <v>1.4524741487920386E-7</v>
      </c>
      <c r="M14" s="143"/>
      <c r="BD14" s="4"/>
    </row>
    <row r="15" spans="2:60">
      <c r="B15" s="88" t="s">
        <v>1317</v>
      </c>
      <c r="C15" s="82" t="s">
        <v>1318</v>
      </c>
      <c r="D15" s="95" t="s">
        <v>127</v>
      </c>
      <c r="E15" s="95" t="s">
        <v>195</v>
      </c>
      <c r="F15" s="95" t="s">
        <v>169</v>
      </c>
      <c r="G15" s="89">
        <v>13.111437</v>
      </c>
      <c r="H15" s="91">
        <v>5.8</v>
      </c>
      <c r="I15" s="89">
        <v>7.6046299999999996E-4</v>
      </c>
      <c r="J15" s="90">
        <v>1.0931107389068925E-5</v>
      </c>
      <c r="K15" s="90">
        <v>4.2558193676344995E-2</v>
      </c>
      <c r="L15" s="90">
        <f>I15/'סכום נכסי הקרן'!$C$42</f>
        <v>6.4562332379791664E-9</v>
      </c>
      <c r="M15" s="143"/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  <c r="M16" s="143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143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256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118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239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247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184</v>
      </c>
      <c r="C1" s="80" t="s" vm="1">
        <v>257</v>
      </c>
    </row>
    <row r="2" spans="2:61">
      <c r="B2" s="58" t="s">
        <v>183</v>
      </c>
      <c r="C2" s="80" t="s">
        <v>258</v>
      </c>
    </row>
    <row r="3" spans="2:61">
      <c r="B3" s="58" t="s">
        <v>185</v>
      </c>
      <c r="C3" s="80" t="s">
        <v>259</v>
      </c>
    </row>
    <row r="4" spans="2:61">
      <c r="B4" s="58" t="s">
        <v>186</v>
      </c>
      <c r="C4" s="80">
        <v>2208</v>
      </c>
    </row>
    <row r="6" spans="2:61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98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122</v>
      </c>
      <c r="C8" s="31" t="s">
        <v>44</v>
      </c>
      <c r="D8" s="31" t="s">
        <v>126</v>
      </c>
      <c r="E8" s="31" t="s">
        <v>66</v>
      </c>
      <c r="F8" s="31" t="s">
        <v>106</v>
      </c>
      <c r="G8" s="31" t="s">
        <v>241</v>
      </c>
      <c r="H8" s="31" t="s">
        <v>240</v>
      </c>
      <c r="I8" s="31" t="s">
        <v>63</v>
      </c>
      <c r="J8" s="31" t="s">
        <v>60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184</v>
      </c>
      <c r="C1" s="80" t="s" vm="1">
        <v>257</v>
      </c>
    </row>
    <row r="2" spans="1:60">
      <c r="B2" s="58" t="s">
        <v>183</v>
      </c>
      <c r="C2" s="80" t="s">
        <v>258</v>
      </c>
    </row>
    <row r="3" spans="1:60">
      <c r="B3" s="58" t="s">
        <v>185</v>
      </c>
      <c r="C3" s="80" t="s">
        <v>259</v>
      </c>
    </row>
    <row r="4" spans="1:60">
      <c r="B4" s="58" t="s">
        <v>186</v>
      </c>
      <c r="C4" s="80">
        <v>2208</v>
      </c>
    </row>
    <row r="6" spans="1:60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127</v>
      </c>
      <c r="BF6" s="1" t="s">
        <v>192</v>
      </c>
      <c r="BH6" s="3" t="s">
        <v>169</v>
      </c>
    </row>
    <row r="7" spans="1:60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129</v>
      </c>
      <c r="BF7" s="1" t="s">
        <v>149</v>
      </c>
      <c r="BH7" s="3" t="s">
        <v>168</v>
      </c>
    </row>
    <row r="8" spans="1:60" s="3" customFormat="1" ht="78.75">
      <c r="A8" s="2"/>
      <c r="B8" s="23" t="s">
        <v>122</v>
      </c>
      <c r="C8" s="31" t="s">
        <v>44</v>
      </c>
      <c r="D8" s="31" t="s">
        <v>126</v>
      </c>
      <c r="E8" s="31" t="s">
        <v>66</v>
      </c>
      <c r="F8" s="31" t="s">
        <v>106</v>
      </c>
      <c r="G8" s="31" t="s">
        <v>241</v>
      </c>
      <c r="H8" s="31" t="s">
        <v>240</v>
      </c>
      <c r="I8" s="31" t="s">
        <v>63</v>
      </c>
      <c r="J8" s="31" t="s">
        <v>187</v>
      </c>
      <c r="K8" s="31" t="s">
        <v>189</v>
      </c>
      <c r="BC8" s="1" t="s">
        <v>142</v>
      </c>
      <c r="BD8" s="1" t="s">
        <v>143</v>
      </c>
      <c r="BE8" s="1" t="s">
        <v>150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33" t="s">
        <v>20</v>
      </c>
      <c r="K9" s="59" t="s">
        <v>20</v>
      </c>
      <c r="BC9" s="1" t="s">
        <v>139</v>
      </c>
      <c r="BE9" s="1" t="s">
        <v>151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135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172</v>
      </c>
    </row>
    <row r="12" spans="1:60" ht="20.25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132</v>
      </c>
      <c r="BD12" s="4"/>
      <c r="BE12" s="1" t="s">
        <v>153</v>
      </c>
      <c r="BG12" s="1" t="s">
        <v>173</v>
      </c>
    </row>
    <row r="13" spans="1:60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136</v>
      </c>
      <c r="BE13" s="1" t="s">
        <v>154</v>
      </c>
      <c r="BG13" s="1" t="s">
        <v>174</v>
      </c>
    </row>
    <row r="14" spans="1:60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133</v>
      </c>
      <c r="BE14" s="1" t="s">
        <v>155</v>
      </c>
      <c r="BG14" s="1" t="s">
        <v>176</v>
      </c>
    </row>
    <row r="15" spans="1:60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144</v>
      </c>
      <c r="BE15" s="1" t="s">
        <v>194</v>
      </c>
      <c r="BG15" s="1" t="s">
        <v>178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130</v>
      </c>
      <c r="BD16" s="1" t="s">
        <v>145</v>
      </c>
      <c r="BE16" s="1" t="s">
        <v>156</v>
      </c>
      <c r="BG16" s="1" t="s">
        <v>179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140</v>
      </c>
      <c r="BE17" s="1" t="s">
        <v>157</v>
      </c>
      <c r="BG17" s="1" t="s">
        <v>180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128</v>
      </c>
      <c r="BF18" s="1" t="s">
        <v>158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141</v>
      </c>
      <c r="BF19" s="1" t="s">
        <v>159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146</v>
      </c>
      <c r="BF20" s="1" t="s">
        <v>160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131</v>
      </c>
      <c r="BE21" s="1" t="s">
        <v>147</v>
      </c>
      <c r="BF21" s="1" t="s">
        <v>161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137</v>
      </c>
      <c r="BF22" s="1" t="s">
        <v>162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138</v>
      </c>
      <c r="BF23" s="1" t="s">
        <v>195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163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164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165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166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184</v>
      </c>
      <c r="C1" s="80" t="s" vm="1">
        <v>257</v>
      </c>
    </row>
    <row r="2" spans="2:81">
      <c r="B2" s="58" t="s">
        <v>183</v>
      </c>
      <c r="C2" s="80" t="s">
        <v>258</v>
      </c>
    </row>
    <row r="3" spans="2:81">
      <c r="B3" s="58" t="s">
        <v>185</v>
      </c>
      <c r="C3" s="80" t="s">
        <v>259</v>
      </c>
      <c r="E3" s="2"/>
    </row>
    <row r="4" spans="2:81">
      <c r="B4" s="58" t="s">
        <v>186</v>
      </c>
      <c r="C4" s="80">
        <v>2208</v>
      </c>
    </row>
    <row r="6" spans="2:81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122</v>
      </c>
      <c r="C8" s="31" t="s">
        <v>44</v>
      </c>
      <c r="D8" s="14" t="s">
        <v>51</v>
      </c>
      <c r="E8" s="31" t="s">
        <v>15</v>
      </c>
      <c r="F8" s="31" t="s">
        <v>67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63</v>
      </c>
      <c r="O8" s="31" t="s">
        <v>60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33" t="s">
        <v>244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50</v>
      </c>
      <c r="C11" s="123"/>
      <c r="D11" s="123"/>
      <c r="E11" s="123"/>
      <c r="F11" s="123"/>
      <c r="G11" s="123"/>
      <c r="H11" s="124">
        <v>3.7999999999971892</v>
      </c>
      <c r="I11" s="123"/>
      <c r="J11" s="123"/>
      <c r="K11" s="129">
        <v>7.3000000000084317E-3</v>
      </c>
      <c r="L11" s="124"/>
      <c r="M11" s="123"/>
      <c r="N11" s="124">
        <v>355.78517979000003</v>
      </c>
      <c r="O11" s="123"/>
      <c r="P11" s="125">
        <v>1</v>
      </c>
      <c r="Q11" s="125">
        <f>N11/'סכום נכסי הקרן'!$C$42</f>
        <v>3.0205704989468151E-3</v>
      </c>
      <c r="R11" s="142"/>
      <c r="S11" s="98"/>
      <c r="T11" s="98"/>
      <c r="U11" s="98"/>
      <c r="V11" s="98"/>
      <c r="W11" s="98"/>
      <c r="X11" s="98"/>
      <c r="CC11" s="98"/>
    </row>
    <row r="12" spans="2:81" s="98" customFormat="1" ht="21.75" customHeight="1">
      <c r="B12" s="126" t="s">
        <v>237</v>
      </c>
      <c r="C12" s="123"/>
      <c r="D12" s="123"/>
      <c r="E12" s="123"/>
      <c r="F12" s="123"/>
      <c r="G12" s="123"/>
      <c r="H12" s="124">
        <v>3.7999999999971892</v>
      </c>
      <c r="I12" s="123"/>
      <c r="J12" s="123"/>
      <c r="K12" s="129">
        <v>7.3000000000084317E-3</v>
      </c>
      <c r="L12" s="124"/>
      <c r="M12" s="123"/>
      <c r="N12" s="124">
        <v>355.78517979000003</v>
      </c>
      <c r="O12" s="123"/>
      <c r="P12" s="125">
        <v>1</v>
      </c>
      <c r="Q12" s="125">
        <f>N12/'סכום נכסי הקרן'!$C$42</f>
        <v>3.0205704989468151E-3</v>
      </c>
      <c r="R12" s="142"/>
    </row>
    <row r="13" spans="2:81" s="98" customFormat="1">
      <c r="B13" s="130" t="s">
        <v>49</v>
      </c>
      <c r="C13" s="123"/>
      <c r="D13" s="123"/>
      <c r="E13" s="123"/>
      <c r="F13" s="123"/>
      <c r="G13" s="123"/>
      <c r="H13" s="124">
        <v>3.7999999999971892</v>
      </c>
      <c r="I13" s="123"/>
      <c r="J13" s="123"/>
      <c r="K13" s="129">
        <v>7.3000000000084317E-3</v>
      </c>
      <c r="L13" s="124"/>
      <c r="M13" s="123"/>
      <c r="N13" s="124">
        <v>355.78517979000003</v>
      </c>
      <c r="O13" s="123"/>
      <c r="P13" s="125">
        <v>1</v>
      </c>
      <c r="Q13" s="125">
        <f>N13/'סכום נכסי הקרן'!$C$42</f>
        <v>3.0205704989468151E-3</v>
      </c>
      <c r="R13" s="142"/>
    </row>
    <row r="14" spans="2:81">
      <c r="B14" s="88" t="s">
        <v>1319</v>
      </c>
      <c r="C14" s="82" t="s">
        <v>1320</v>
      </c>
      <c r="D14" s="95" t="s">
        <v>1321</v>
      </c>
      <c r="E14" s="82" t="s">
        <v>288</v>
      </c>
      <c r="F14" s="82" t="s">
        <v>337</v>
      </c>
      <c r="G14" s="82"/>
      <c r="H14" s="89">
        <v>3.7999999999971892</v>
      </c>
      <c r="I14" s="95" t="s">
        <v>169</v>
      </c>
      <c r="J14" s="96">
        <v>6.1999999999999998E-3</v>
      </c>
      <c r="K14" s="96">
        <v>7.3000000000084317E-3</v>
      </c>
      <c r="L14" s="89">
        <v>352681.58932199999</v>
      </c>
      <c r="M14" s="108">
        <v>100.88</v>
      </c>
      <c r="N14" s="89">
        <v>355.78517979000003</v>
      </c>
      <c r="O14" s="90">
        <v>7.481943101211981E-5</v>
      </c>
      <c r="P14" s="90">
        <v>1</v>
      </c>
      <c r="Q14" s="90">
        <f>N14/'סכום נכסי הקרן'!$C$42</f>
        <v>3.0205704989468151E-3</v>
      </c>
      <c r="R14" s="143"/>
    </row>
    <row r="15" spans="2:81">
      <c r="B15" s="85"/>
      <c r="C15" s="82"/>
      <c r="D15" s="82"/>
      <c r="E15" s="82"/>
      <c r="F15" s="82"/>
      <c r="G15" s="82"/>
      <c r="H15" s="82"/>
      <c r="I15" s="82"/>
      <c r="J15" s="82"/>
      <c r="K15" s="82"/>
      <c r="L15" s="89"/>
      <c r="M15" s="82"/>
      <c r="N15" s="82"/>
      <c r="O15" s="82"/>
      <c r="P15" s="90"/>
      <c r="Q15" s="82"/>
      <c r="R15" s="143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143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97" t="s">
        <v>256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97" t="s">
        <v>118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97" t="s">
        <v>239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97" t="s">
        <v>247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184</v>
      </c>
      <c r="C1" s="80" t="s" vm="1">
        <v>257</v>
      </c>
    </row>
    <row r="2" spans="2:72">
      <c r="B2" s="58" t="s">
        <v>183</v>
      </c>
      <c r="C2" s="80" t="s">
        <v>258</v>
      </c>
    </row>
    <row r="3" spans="2:72">
      <c r="B3" s="58" t="s">
        <v>185</v>
      </c>
      <c r="C3" s="80" t="s">
        <v>259</v>
      </c>
    </row>
    <row r="4" spans="2:72">
      <c r="B4" s="58" t="s">
        <v>186</v>
      </c>
      <c r="C4" s="80">
        <v>2208</v>
      </c>
    </row>
    <row r="6" spans="2:72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122</v>
      </c>
      <c r="C8" s="31" t="s">
        <v>44</v>
      </c>
      <c r="D8" s="31" t="s">
        <v>15</v>
      </c>
      <c r="E8" s="31" t="s">
        <v>67</v>
      </c>
      <c r="F8" s="31" t="s">
        <v>107</v>
      </c>
      <c r="G8" s="31" t="s">
        <v>18</v>
      </c>
      <c r="H8" s="31" t="s">
        <v>106</v>
      </c>
      <c r="I8" s="31" t="s">
        <v>17</v>
      </c>
      <c r="J8" s="31" t="s">
        <v>19</v>
      </c>
      <c r="K8" s="31" t="s">
        <v>241</v>
      </c>
      <c r="L8" s="31" t="s">
        <v>240</v>
      </c>
      <c r="M8" s="31" t="s">
        <v>115</v>
      </c>
      <c r="N8" s="31" t="s">
        <v>60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248</v>
      </c>
      <c r="L9" s="33"/>
      <c r="M9" s="33" t="s">
        <v>244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239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184</v>
      </c>
      <c r="C1" s="80" t="s" vm="1">
        <v>257</v>
      </c>
    </row>
    <row r="2" spans="2:65">
      <c r="B2" s="58" t="s">
        <v>183</v>
      </c>
      <c r="C2" s="80" t="s">
        <v>258</v>
      </c>
    </row>
    <row r="3" spans="2:65">
      <c r="B3" s="58" t="s">
        <v>185</v>
      </c>
      <c r="C3" s="80" t="s">
        <v>259</v>
      </c>
    </row>
    <row r="4" spans="2:65">
      <c r="B4" s="58" t="s">
        <v>186</v>
      </c>
      <c r="C4" s="80">
        <v>2208</v>
      </c>
    </row>
    <row r="6" spans="2:65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92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122</v>
      </c>
      <c r="C8" s="31" t="s">
        <v>44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18</v>
      </c>
      <c r="K8" s="31" t="s">
        <v>106</v>
      </c>
      <c r="L8" s="31" t="s">
        <v>17</v>
      </c>
      <c r="M8" s="73" t="s">
        <v>19</v>
      </c>
      <c r="N8" s="31" t="s">
        <v>241</v>
      </c>
      <c r="O8" s="31" t="s">
        <v>240</v>
      </c>
      <c r="P8" s="31" t="s">
        <v>115</v>
      </c>
      <c r="Q8" s="31" t="s">
        <v>60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H33" sqref="H3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184</v>
      </c>
      <c r="C1" s="80" t="s" vm="1">
        <v>257</v>
      </c>
    </row>
    <row r="2" spans="2:81">
      <c r="B2" s="58" t="s">
        <v>183</v>
      </c>
      <c r="C2" s="80" t="s">
        <v>258</v>
      </c>
    </row>
    <row r="3" spans="2:81">
      <c r="B3" s="58" t="s">
        <v>185</v>
      </c>
      <c r="C3" s="80" t="s">
        <v>259</v>
      </c>
    </row>
    <row r="4" spans="2:81">
      <c r="B4" s="58" t="s">
        <v>186</v>
      </c>
      <c r="C4" s="80">
        <v>2208</v>
      </c>
    </row>
    <row r="6" spans="2:8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81" ht="26.25" customHeight="1">
      <c r="B7" s="167" t="s">
        <v>93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81" s="3" customFormat="1" ht="78.75">
      <c r="B8" s="23" t="s">
        <v>122</v>
      </c>
      <c r="C8" s="31" t="s">
        <v>44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18</v>
      </c>
      <c r="K8" s="31" t="s">
        <v>106</v>
      </c>
      <c r="L8" s="31" t="s">
        <v>17</v>
      </c>
      <c r="M8" s="73" t="s">
        <v>19</v>
      </c>
      <c r="N8" s="73" t="s">
        <v>241</v>
      </c>
      <c r="O8" s="31" t="s">
        <v>240</v>
      </c>
      <c r="P8" s="31" t="s">
        <v>115</v>
      </c>
      <c r="Q8" s="31" t="s">
        <v>60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21" t="s">
        <v>190</v>
      </c>
      <c r="T10" s="5"/>
      <c r="BZ10" s="1"/>
    </row>
    <row r="11" spans="2:81" s="141" customFormat="1" ht="18" customHeight="1">
      <c r="B11" s="131" t="s">
        <v>52</v>
      </c>
      <c r="C11" s="84"/>
      <c r="D11" s="84"/>
      <c r="E11" s="84"/>
      <c r="F11" s="84"/>
      <c r="G11" s="84"/>
      <c r="H11" s="84"/>
      <c r="I11" s="84"/>
      <c r="J11" s="94">
        <v>7.020361487586305</v>
      </c>
      <c r="K11" s="84"/>
      <c r="L11" s="84"/>
      <c r="M11" s="93">
        <v>2.803237493829798E-2</v>
      </c>
      <c r="N11" s="92"/>
      <c r="O11" s="94"/>
      <c r="P11" s="92">
        <v>1852.9175700000001</v>
      </c>
      <c r="Q11" s="84"/>
      <c r="R11" s="93">
        <v>1</v>
      </c>
      <c r="S11" s="93">
        <f>P11/'סכום נכסי הקרן'!$C$42</f>
        <v>1.5731032282529971E-2</v>
      </c>
      <c r="T11" s="144"/>
      <c r="BZ11" s="142"/>
      <c r="CC11" s="142"/>
    </row>
    <row r="12" spans="2:81" s="142" customFormat="1" ht="17.25" customHeight="1">
      <c r="B12" s="132" t="s">
        <v>237</v>
      </c>
      <c r="C12" s="84"/>
      <c r="D12" s="84"/>
      <c r="E12" s="84"/>
      <c r="F12" s="84"/>
      <c r="G12" s="84"/>
      <c r="H12" s="84"/>
      <c r="I12" s="84"/>
      <c r="J12" s="94">
        <v>7.1467624998332289</v>
      </c>
      <c r="K12" s="84"/>
      <c r="L12" s="84"/>
      <c r="M12" s="93">
        <v>2.7516709634240636E-2</v>
      </c>
      <c r="N12" s="92"/>
      <c r="O12" s="94"/>
      <c r="P12" s="92">
        <v>1803.3676600000003</v>
      </c>
      <c r="Q12" s="84"/>
      <c r="R12" s="93">
        <v>0.97325843804265955</v>
      </c>
      <c r="S12" s="93">
        <f>P12/'סכום נכסי הקרן'!$C$42</f>
        <v>1.5310359908093773E-2</v>
      </c>
    </row>
    <row r="13" spans="2:81" s="143" customFormat="1">
      <c r="B13" s="109" t="s">
        <v>61</v>
      </c>
      <c r="C13" s="84"/>
      <c r="D13" s="84"/>
      <c r="E13" s="84"/>
      <c r="F13" s="84"/>
      <c r="G13" s="84"/>
      <c r="H13" s="84"/>
      <c r="I13" s="84"/>
      <c r="J13" s="94">
        <v>8.5669532093937857</v>
      </c>
      <c r="K13" s="84"/>
      <c r="L13" s="84"/>
      <c r="M13" s="93">
        <v>2.2255382200759417E-2</v>
      </c>
      <c r="N13" s="92"/>
      <c r="O13" s="94"/>
      <c r="P13" s="92">
        <v>1125.17542</v>
      </c>
      <c r="Q13" s="84"/>
      <c r="R13" s="93">
        <v>0.6072452645586387</v>
      </c>
      <c r="S13" s="93">
        <f>P13/'סכום נכסי הקרן'!$C$42</f>
        <v>9.5525948601853979E-3</v>
      </c>
    </row>
    <row r="14" spans="2:81" s="143" customFormat="1">
      <c r="B14" s="110" t="s">
        <v>1322</v>
      </c>
      <c r="C14" s="82" t="s">
        <v>1323</v>
      </c>
      <c r="D14" s="95" t="s">
        <v>1324</v>
      </c>
      <c r="E14" s="82" t="s">
        <v>1325</v>
      </c>
      <c r="F14" s="95" t="s">
        <v>550</v>
      </c>
      <c r="G14" s="82" t="s">
        <v>288</v>
      </c>
      <c r="H14" s="82" t="s">
        <v>337</v>
      </c>
      <c r="I14" s="114">
        <v>42639</v>
      </c>
      <c r="J14" s="91">
        <v>8.3400000000000016</v>
      </c>
      <c r="K14" s="95" t="s">
        <v>169</v>
      </c>
      <c r="L14" s="96">
        <v>4.9000000000000002E-2</v>
      </c>
      <c r="M14" s="90">
        <v>2.3200000000000002E-2</v>
      </c>
      <c r="N14" s="89">
        <v>88069</v>
      </c>
      <c r="O14" s="91">
        <v>148.15</v>
      </c>
      <c r="P14" s="89">
        <v>130.47423000000001</v>
      </c>
      <c r="Q14" s="90">
        <v>4.4862302251786518E-5</v>
      </c>
      <c r="R14" s="90">
        <v>7.0415560903769728E-2</v>
      </c>
      <c r="S14" s="90">
        <f>P14/'סכום נכסי הקרן'!$C$42</f>
        <v>1.1077094617696569E-3</v>
      </c>
    </row>
    <row r="15" spans="2:81" s="143" customFormat="1">
      <c r="B15" s="110" t="s">
        <v>1326</v>
      </c>
      <c r="C15" s="82" t="s">
        <v>1327</v>
      </c>
      <c r="D15" s="95" t="s">
        <v>1324</v>
      </c>
      <c r="E15" s="82" t="s">
        <v>1325</v>
      </c>
      <c r="F15" s="95" t="s">
        <v>550</v>
      </c>
      <c r="G15" s="82" t="s">
        <v>288</v>
      </c>
      <c r="H15" s="82" t="s">
        <v>337</v>
      </c>
      <c r="I15" s="114">
        <v>42639</v>
      </c>
      <c r="J15" s="91">
        <v>11.25</v>
      </c>
      <c r="K15" s="95" t="s">
        <v>169</v>
      </c>
      <c r="L15" s="96">
        <v>4.0999999999999995E-2</v>
      </c>
      <c r="M15" s="90">
        <v>2.8300000000000006E-2</v>
      </c>
      <c r="N15" s="89">
        <v>493331.15</v>
      </c>
      <c r="O15" s="91">
        <v>120.95</v>
      </c>
      <c r="P15" s="89">
        <v>596.68406999999991</v>
      </c>
      <c r="Q15" s="90">
        <v>1.1321325827860205E-4</v>
      </c>
      <c r="R15" s="90">
        <v>0.3220240768724536</v>
      </c>
      <c r="S15" s="90">
        <f>P15/'סכום נכסי הקרן'!$C$42</f>
        <v>5.0657711490324801E-3</v>
      </c>
    </row>
    <row r="16" spans="2:81" s="143" customFormat="1">
      <c r="B16" s="110" t="s">
        <v>1328</v>
      </c>
      <c r="C16" s="82" t="s">
        <v>1329</v>
      </c>
      <c r="D16" s="95" t="s">
        <v>1324</v>
      </c>
      <c r="E16" s="82" t="s">
        <v>1330</v>
      </c>
      <c r="F16" s="95" t="s">
        <v>550</v>
      </c>
      <c r="G16" s="82" t="s">
        <v>288</v>
      </c>
      <c r="H16" s="82" t="s">
        <v>167</v>
      </c>
      <c r="I16" s="114">
        <v>42796</v>
      </c>
      <c r="J16" s="91">
        <v>7.83</v>
      </c>
      <c r="K16" s="95" t="s">
        <v>169</v>
      </c>
      <c r="L16" s="96">
        <v>2.1400000000000002E-2</v>
      </c>
      <c r="M16" s="90">
        <v>1.9200000000000002E-2</v>
      </c>
      <c r="N16" s="89">
        <v>114000</v>
      </c>
      <c r="O16" s="91">
        <v>104.14</v>
      </c>
      <c r="P16" s="89">
        <v>118.71961999999999</v>
      </c>
      <c r="Q16" s="90">
        <v>4.3905933463253815E-4</v>
      </c>
      <c r="R16" s="90">
        <v>6.4071722305488202E-2</v>
      </c>
      <c r="S16" s="90">
        <f>P16/'סכום נכסי הקרן'!$C$42</f>
        <v>1.0079143319849304E-3</v>
      </c>
    </row>
    <row r="17" spans="2:19" s="143" customFormat="1">
      <c r="B17" s="110" t="s">
        <v>1331</v>
      </c>
      <c r="C17" s="82" t="s">
        <v>1332</v>
      </c>
      <c r="D17" s="95" t="s">
        <v>1324</v>
      </c>
      <c r="E17" s="82" t="s">
        <v>406</v>
      </c>
      <c r="F17" s="95" t="s">
        <v>407</v>
      </c>
      <c r="G17" s="82" t="s">
        <v>322</v>
      </c>
      <c r="H17" s="82" t="s">
        <v>337</v>
      </c>
      <c r="I17" s="114">
        <v>39953</v>
      </c>
      <c r="J17" s="91">
        <v>1.07</v>
      </c>
      <c r="K17" s="95" t="s">
        <v>169</v>
      </c>
      <c r="L17" s="96">
        <v>6.8499999999999991E-2</v>
      </c>
      <c r="M17" s="90">
        <v>1.4000000000000002E-2</v>
      </c>
      <c r="N17" s="89">
        <v>33628</v>
      </c>
      <c r="O17" s="91">
        <v>122.65</v>
      </c>
      <c r="P17" s="89">
        <v>41.244750000000003</v>
      </c>
      <c r="Q17" s="90">
        <v>6.658337474829275E-5</v>
      </c>
      <c r="R17" s="90">
        <v>2.2259355012754292E-2</v>
      </c>
      <c r="S17" s="90">
        <f>P17/'סכום נכסי הקרן'!$C$42</f>
        <v>3.5016263229393309E-4</v>
      </c>
    </row>
    <row r="18" spans="2:19" s="143" customFormat="1">
      <c r="B18" s="110" t="s">
        <v>1333</v>
      </c>
      <c r="C18" s="82" t="s">
        <v>1334</v>
      </c>
      <c r="D18" s="95" t="s">
        <v>1324</v>
      </c>
      <c r="E18" s="82" t="s">
        <v>1335</v>
      </c>
      <c r="F18" s="95" t="s">
        <v>550</v>
      </c>
      <c r="G18" s="82" t="s">
        <v>322</v>
      </c>
      <c r="H18" s="82" t="s">
        <v>167</v>
      </c>
      <c r="I18" s="114">
        <v>39953</v>
      </c>
      <c r="J18" s="91">
        <v>4.2999999999999989</v>
      </c>
      <c r="K18" s="95" t="s">
        <v>169</v>
      </c>
      <c r="L18" s="96">
        <v>5.5999999999999994E-2</v>
      </c>
      <c r="M18" s="90">
        <v>9.3999999999999986E-3</v>
      </c>
      <c r="N18" s="89">
        <v>35219.449999999997</v>
      </c>
      <c r="O18" s="91">
        <v>146.83000000000001</v>
      </c>
      <c r="P18" s="89">
        <v>51.712730000000001</v>
      </c>
      <c r="Q18" s="90">
        <v>4.2952377818449586E-5</v>
      </c>
      <c r="R18" s="90">
        <v>2.7908813018595317E-2</v>
      </c>
      <c r="S18" s="90">
        <f>P18/'סכום נכסי הקרן'!$C$42</f>
        <v>4.3903443856261568E-4</v>
      </c>
    </row>
    <row r="19" spans="2:19" s="143" customFormat="1">
      <c r="B19" s="110" t="s">
        <v>1336</v>
      </c>
      <c r="C19" s="82" t="s">
        <v>1337</v>
      </c>
      <c r="D19" s="95" t="s">
        <v>1324</v>
      </c>
      <c r="E19" s="82" t="s">
        <v>310</v>
      </c>
      <c r="F19" s="95" t="s">
        <v>287</v>
      </c>
      <c r="G19" s="82" t="s">
        <v>554</v>
      </c>
      <c r="H19" s="82" t="s">
        <v>337</v>
      </c>
      <c r="I19" s="114">
        <v>39953</v>
      </c>
      <c r="J19" s="91">
        <v>3.4799999999999995</v>
      </c>
      <c r="K19" s="95" t="s">
        <v>169</v>
      </c>
      <c r="L19" s="96">
        <v>5.7500000000000002E-2</v>
      </c>
      <c r="M19" s="90">
        <v>5.2999999999999992E-3</v>
      </c>
      <c r="N19" s="89">
        <v>126711</v>
      </c>
      <c r="O19" s="91">
        <v>143.04</v>
      </c>
      <c r="P19" s="89">
        <v>181.24741</v>
      </c>
      <c r="Q19" s="90">
        <v>9.7320276497695857E-5</v>
      </c>
      <c r="R19" s="90">
        <v>9.7817308732195782E-2</v>
      </c>
      <c r="S19" s="90">
        <f>P19/'סכום נכסי הקרן'!$C$42</f>
        <v>1.5387672414563728E-3</v>
      </c>
    </row>
    <row r="20" spans="2:19" s="143" customFormat="1">
      <c r="B20" s="110" t="s">
        <v>1338</v>
      </c>
      <c r="C20" s="82" t="s">
        <v>1339</v>
      </c>
      <c r="D20" s="95" t="s">
        <v>1324</v>
      </c>
      <c r="E20" s="82" t="s">
        <v>1340</v>
      </c>
      <c r="F20" s="95" t="s">
        <v>845</v>
      </c>
      <c r="G20" s="82" t="s">
        <v>1341</v>
      </c>
      <c r="H20" s="82"/>
      <c r="I20" s="114">
        <v>39953</v>
      </c>
      <c r="J20" s="91">
        <v>2.29</v>
      </c>
      <c r="K20" s="95" t="s">
        <v>169</v>
      </c>
      <c r="L20" s="96">
        <v>5.5999999999999994E-2</v>
      </c>
      <c r="M20" s="90">
        <v>0.16039999999999999</v>
      </c>
      <c r="N20" s="89">
        <v>5127.76</v>
      </c>
      <c r="O20" s="91">
        <v>99.314599999999999</v>
      </c>
      <c r="P20" s="89">
        <v>5.0926099999999996</v>
      </c>
      <c r="Q20" s="90">
        <v>8.1135436362274231E-6</v>
      </c>
      <c r="R20" s="90">
        <v>2.7484277133817668E-3</v>
      </c>
      <c r="S20" s="90">
        <f>P20/'סכום נכסי הקרן'!$C$42</f>
        <v>4.3235605085408599E-5</v>
      </c>
    </row>
    <row r="21" spans="2:19" s="143" customFormat="1">
      <c r="B21" s="111"/>
      <c r="C21" s="82"/>
      <c r="D21" s="82"/>
      <c r="E21" s="82"/>
      <c r="F21" s="82"/>
      <c r="G21" s="82"/>
      <c r="H21" s="82"/>
      <c r="I21" s="82"/>
      <c r="J21" s="91"/>
      <c r="K21" s="82"/>
      <c r="L21" s="82"/>
      <c r="M21" s="90"/>
      <c r="N21" s="89"/>
      <c r="O21" s="91"/>
      <c r="P21" s="82"/>
      <c r="Q21" s="82"/>
      <c r="R21" s="90"/>
      <c r="S21" s="82"/>
    </row>
    <row r="22" spans="2:19" s="143" customFormat="1">
      <c r="B22" s="109" t="s">
        <v>62</v>
      </c>
      <c r="C22" s="84"/>
      <c r="D22" s="84"/>
      <c r="E22" s="84"/>
      <c r="F22" s="84"/>
      <c r="G22" s="84"/>
      <c r="H22" s="84"/>
      <c r="I22" s="84"/>
      <c r="J22" s="94">
        <v>5.2197859872487129</v>
      </c>
      <c r="K22" s="84"/>
      <c r="L22" s="84"/>
      <c r="M22" s="93">
        <v>3.1408573075820657E-2</v>
      </c>
      <c r="N22" s="92"/>
      <c r="O22" s="94"/>
      <c r="P22" s="92">
        <v>538.92443000000003</v>
      </c>
      <c r="Q22" s="84"/>
      <c r="R22" s="93">
        <v>0.29085181053143128</v>
      </c>
      <c r="S22" s="93">
        <f>P22/'סכום נכסי הקרן'!$C$42</f>
        <v>4.5753992209022357E-3</v>
      </c>
    </row>
    <row r="23" spans="2:19" s="143" customFormat="1">
      <c r="B23" s="110" t="s">
        <v>1342</v>
      </c>
      <c r="C23" s="82" t="s">
        <v>1343</v>
      </c>
      <c r="D23" s="95" t="s">
        <v>1324</v>
      </c>
      <c r="E23" s="82" t="s">
        <v>1330</v>
      </c>
      <c r="F23" s="95" t="s">
        <v>550</v>
      </c>
      <c r="G23" s="82" t="s">
        <v>288</v>
      </c>
      <c r="H23" s="82" t="s">
        <v>167</v>
      </c>
      <c r="I23" s="114">
        <v>42796</v>
      </c>
      <c r="J23" s="91">
        <v>7.23</v>
      </c>
      <c r="K23" s="95" t="s">
        <v>169</v>
      </c>
      <c r="L23" s="96">
        <v>3.7400000000000003E-2</v>
      </c>
      <c r="M23" s="90">
        <v>3.5699999999999996E-2</v>
      </c>
      <c r="N23" s="89">
        <v>114000</v>
      </c>
      <c r="O23" s="91">
        <v>102.52</v>
      </c>
      <c r="P23" s="89">
        <v>116.8728</v>
      </c>
      <c r="Q23" s="90">
        <v>2.2133429633167527E-4</v>
      </c>
      <c r="R23" s="90">
        <v>6.3075013099476412E-2</v>
      </c>
      <c r="S23" s="90">
        <f>P23/'סכום נכסי הקרן'!$C$42</f>
        <v>9.922350672888641E-4</v>
      </c>
    </row>
    <row r="24" spans="2:19" s="143" customFormat="1">
      <c r="B24" s="110" t="s">
        <v>1344</v>
      </c>
      <c r="C24" s="82" t="s">
        <v>1345</v>
      </c>
      <c r="D24" s="95" t="s">
        <v>1324</v>
      </c>
      <c r="E24" s="82" t="s">
        <v>1330</v>
      </c>
      <c r="F24" s="95" t="s">
        <v>550</v>
      </c>
      <c r="G24" s="82" t="s">
        <v>288</v>
      </c>
      <c r="H24" s="82" t="s">
        <v>167</v>
      </c>
      <c r="I24" s="114">
        <v>42796</v>
      </c>
      <c r="J24" s="91">
        <v>3.9599999999999995</v>
      </c>
      <c r="K24" s="95" t="s">
        <v>169</v>
      </c>
      <c r="L24" s="96">
        <v>2.5000000000000001E-2</v>
      </c>
      <c r="M24" s="90">
        <v>2.23E-2</v>
      </c>
      <c r="N24" s="89">
        <v>180253</v>
      </c>
      <c r="O24" s="91">
        <v>101.83</v>
      </c>
      <c r="P24" s="89">
        <v>183.55163000000002</v>
      </c>
      <c r="Q24" s="90">
        <v>2.485233614965476E-4</v>
      </c>
      <c r="R24" s="90">
        <v>9.9060871876777562E-2</v>
      </c>
      <c r="S24" s="90">
        <f>P24/'סכום נכסי הקרן'!$C$42</f>
        <v>1.558329773429153E-3</v>
      </c>
    </row>
    <row r="25" spans="2:19" s="143" customFormat="1">
      <c r="B25" s="110" t="s">
        <v>1346</v>
      </c>
      <c r="C25" s="82" t="s">
        <v>1347</v>
      </c>
      <c r="D25" s="95" t="s">
        <v>1324</v>
      </c>
      <c r="E25" s="82" t="s">
        <v>1348</v>
      </c>
      <c r="F25" s="95" t="s">
        <v>336</v>
      </c>
      <c r="G25" s="82" t="s">
        <v>351</v>
      </c>
      <c r="H25" s="82" t="s">
        <v>167</v>
      </c>
      <c r="I25" s="114">
        <v>42598</v>
      </c>
      <c r="J25" s="91">
        <v>5.4000000000000012</v>
      </c>
      <c r="K25" s="95" t="s">
        <v>169</v>
      </c>
      <c r="L25" s="96">
        <v>3.1E-2</v>
      </c>
      <c r="M25" s="90">
        <v>3.4700000000000002E-2</v>
      </c>
      <c r="N25" s="89">
        <v>172154.84</v>
      </c>
      <c r="O25" s="91">
        <v>98.29</v>
      </c>
      <c r="P25" s="89">
        <v>169.21098999999998</v>
      </c>
      <c r="Q25" s="90">
        <v>2.4247160563380281E-4</v>
      </c>
      <c r="R25" s="90">
        <v>9.1321380259781315E-2</v>
      </c>
      <c r="S25" s="90">
        <f>P25/'סכום נכסי הקרן'!$C$42</f>
        <v>1.4365795809518152E-3</v>
      </c>
    </row>
    <row r="26" spans="2:19" s="143" customFormat="1">
      <c r="B26" s="110" t="s">
        <v>1349</v>
      </c>
      <c r="C26" s="82" t="s">
        <v>1350</v>
      </c>
      <c r="D26" s="95" t="s">
        <v>1324</v>
      </c>
      <c r="E26" s="82" t="s">
        <v>1351</v>
      </c>
      <c r="F26" s="95" t="s">
        <v>336</v>
      </c>
      <c r="G26" s="82" t="s">
        <v>554</v>
      </c>
      <c r="H26" s="82" t="s">
        <v>337</v>
      </c>
      <c r="I26" s="114">
        <v>43312</v>
      </c>
      <c r="J26" s="91">
        <v>4.92</v>
      </c>
      <c r="K26" s="95" t="s">
        <v>169</v>
      </c>
      <c r="L26" s="96">
        <v>3.5499999999999997E-2</v>
      </c>
      <c r="M26" s="90">
        <v>4.0999999999999995E-2</v>
      </c>
      <c r="N26" s="89">
        <v>67000</v>
      </c>
      <c r="O26" s="91">
        <v>97.54</v>
      </c>
      <c r="P26" s="89">
        <v>65.351799999999997</v>
      </c>
      <c r="Q26" s="90">
        <v>2.0937500000000001E-4</v>
      </c>
      <c r="R26" s="90">
        <v>3.5269674732481486E-2</v>
      </c>
      <c r="S26" s="90">
        <f>P26/'סכום נכסי הקרן'!$C$42</f>
        <v>5.5482839181099787E-4</v>
      </c>
    </row>
    <row r="27" spans="2:19" s="143" customFormat="1">
      <c r="B27" s="110" t="s">
        <v>1352</v>
      </c>
      <c r="C27" s="82" t="s">
        <v>1353</v>
      </c>
      <c r="D27" s="95" t="s">
        <v>1324</v>
      </c>
      <c r="E27" s="82" t="s">
        <v>1354</v>
      </c>
      <c r="F27" s="95" t="s">
        <v>336</v>
      </c>
      <c r="G27" s="82" t="s">
        <v>628</v>
      </c>
      <c r="H27" s="82" t="s">
        <v>167</v>
      </c>
      <c r="I27" s="114">
        <v>41903</v>
      </c>
      <c r="J27" s="91">
        <v>1.5099999999999998</v>
      </c>
      <c r="K27" s="95" t="s">
        <v>169</v>
      </c>
      <c r="L27" s="96">
        <v>5.1500000000000004E-2</v>
      </c>
      <c r="M27" s="90">
        <v>2.7999999999999997E-2</v>
      </c>
      <c r="N27" s="89">
        <v>3723.48</v>
      </c>
      <c r="O27" s="91">
        <v>105.74</v>
      </c>
      <c r="P27" s="89">
        <v>3.9372099999999999</v>
      </c>
      <c r="Q27" s="90">
        <v>5.8823371432209475E-5</v>
      </c>
      <c r="R27" s="90">
        <v>2.1248705629144634E-3</v>
      </c>
      <c r="S27" s="90">
        <f>P27/'סכום נכסי הקרן'!$C$42</f>
        <v>3.3426407421405059E-5</v>
      </c>
    </row>
    <row r="28" spans="2:19" s="143" customFormat="1">
      <c r="B28" s="111"/>
      <c r="C28" s="82"/>
      <c r="D28" s="82"/>
      <c r="E28" s="82"/>
      <c r="F28" s="82"/>
      <c r="G28" s="82"/>
      <c r="H28" s="82"/>
      <c r="I28" s="82"/>
      <c r="J28" s="91"/>
      <c r="K28" s="82"/>
      <c r="L28" s="82"/>
      <c r="M28" s="90"/>
      <c r="N28" s="89"/>
      <c r="O28" s="91"/>
      <c r="P28" s="82"/>
      <c r="Q28" s="82"/>
      <c r="R28" s="90"/>
      <c r="S28" s="82"/>
    </row>
    <row r="29" spans="2:19" s="143" customFormat="1">
      <c r="B29" s="109" t="s">
        <v>46</v>
      </c>
      <c r="C29" s="84"/>
      <c r="D29" s="84"/>
      <c r="E29" s="84"/>
      <c r="F29" s="84"/>
      <c r="G29" s="84"/>
      <c r="H29" s="84"/>
      <c r="I29" s="84"/>
      <c r="J29" s="94">
        <v>3.1295458907553728</v>
      </c>
      <c r="K29" s="84"/>
      <c r="L29" s="84"/>
      <c r="M29" s="93">
        <v>5.4963798935303149E-2</v>
      </c>
      <c r="N29" s="92"/>
      <c r="O29" s="94"/>
      <c r="P29" s="92">
        <v>139.26781</v>
      </c>
      <c r="Q29" s="84"/>
      <c r="R29" s="93">
        <v>7.5161362952589406E-2</v>
      </c>
      <c r="S29" s="93">
        <f>P29/'סכום נכסי הקרן'!$C$42</f>
        <v>1.1823658270061362E-3</v>
      </c>
    </row>
    <row r="30" spans="2:19" s="143" customFormat="1">
      <c r="B30" s="110" t="s">
        <v>1355</v>
      </c>
      <c r="C30" s="82" t="s">
        <v>1356</v>
      </c>
      <c r="D30" s="95" t="s">
        <v>1324</v>
      </c>
      <c r="E30" s="82" t="s">
        <v>879</v>
      </c>
      <c r="F30" s="95" t="s">
        <v>195</v>
      </c>
      <c r="G30" s="82" t="s">
        <v>452</v>
      </c>
      <c r="H30" s="82" t="s">
        <v>337</v>
      </c>
      <c r="I30" s="114">
        <v>42954</v>
      </c>
      <c r="J30" s="91">
        <v>1.66</v>
      </c>
      <c r="K30" s="95" t="s">
        <v>168</v>
      </c>
      <c r="L30" s="96">
        <v>3.7000000000000005E-2</v>
      </c>
      <c r="M30" s="90">
        <v>3.9300000000000002E-2</v>
      </c>
      <c r="N30" s="89">
        <v>5450</v>
      </c>
      <c r="O30" s="91">
        <v>100.76</v>
      </c>
      <c r="P30" s="89">
        <v>20.581880000000002</v>
      </c>
      <c r="Q30" s="90">
        <v>8.1096363311707634E-5</v>
      </c>
      <c r="R30" s="90">
        <v>1.1107822783503533E-2</v>
      </c>
      <c r="S30" s="90">
        <f>P30/'סכום נכסי הקרן'!$C$42</f>
        <v>1.7473751879591598E-4</v>
      </c>
    </row>
    <row r="31" spans="2:19" s="143" customFormat="1">
      <c r="B31" s="110" t="s">
        <v>1357</v>
      </c>
      <c r="C31" s="82" t="s">
        <v>1358</v>
      </c>
      <c r="D31" s="95" t="s">
        <v>1324</v>
      </c>
      <c r="E31" s="82" t="s">
        <v>879</v>
      </c>
      <c r="F31" s="95" t="s">
        <v>195</v>
      </c>
      <c r="G31" s="82" t="s">
        <v>452</v>
      </c>
      <c r="H31" s="82" t="s">
        <v>337</v>
      </c>
      <c r="I31" s="114">
        <v>42625</v>
      </c>
      <c r="J31" s="91">
        <v>3.4099999999999997</v>
      </c>
      <c r="K31" s="95" t="s">
        <v>168</v>
      </c>
      <c r="L31" s="96">
        <v>4.4500000000000005E-2</v>
      </c>
      <c r="M31" s="90">
        <v>4.9599999999999998E-2</v>
      </c>
      <c r="N31" s="89">
        <v>31395</v>
      </c>
      <c r="O31" s="91">
        <v>99.77</v>
      </c>
      <c r="P31" s="89">
        <v>117.39782000000001</v>
      </c>
      <c r="Q31" s="90">
        <v>2.2894635866668728E-4</v>
      </c>
      <c r="R31" s="90">
        <v>6.3358360836310704E-2</v>
      </c>
      <c r="S31" s="90">
        <f>P31/'סכום נכסי הקרן'!$C$42</f>
        <v>9.9669241968418647E-4</v>
      </c>
    </row>
    <row r="32" spans="2:19" s="143" customFormat="1">
      <c r="B32" s="110" t="s">
        <v>1359</v>
      </c>
      <c r="C32" s="82" t="s">
        <v>1360</v>
      </c>
      <c r="D32" s="95" t="s">
        <v>1324</v>
      </c>
      <c r="E32" s="82" t="s">
        <v>1361</v>
      </c>
      <c r="F32" s="95" t="s">
        <v>550</v>
      </c>
      <c r="G32" s="82" t="s">
        <v>1341</v>
      </c>
      <c r="H32" s="82"/>
      <c r="I32" s="114">
        <v>41840</v>
      </c>
      <c r="J32" s="91">
        <v>1.05</v>
      </c>
      <c r="K32" s="95" t="s">
        <v>168</v>
      </c>
      <c r="L32" s="96">
        <v>5.5999999999999994E-2</v>
      </c>
      <c r="M32" s="90">
        <v>0.57140000000000002</v>
      </c>
      <c r="N32" s="89">
        <v>613.72</v>
      </c>
      <c r="O32" s="91">
        <v>56</v>
      </c>
      <c r="P32" s="89">
        <v>1.2881099999999999</v>
      </c>
      <c r="Q32" s="90">
        <v>2.4283831345364695E-5</v>
      </c>
      <c r="R32" s="90">
        <v>6.9517933277517567E-4</v>
      </c>
      <c r="S32" s="90">
        <f>P32/'סכום נכסי הקרן'!$C$42</f>
        <v>1.0935888526033934E-5</v>
      </c>
    </row>
    <row r="33" spans="2:19" s="143" customFormat="1">
      <c r="B33" s="111"/>
      <c r="C33" s="82"/>
      <c r="D33" s="82"/>
      <c r="E33" s="82"/>
      <c r="F33" s="82"/>
      <c r="G33" s="82"/>
      <c r="H33" s="82"/>
      <c r="I33" s="82"/>
      <c r="J33" s="91"/>
      <c r="K33" s="82"/>
      <c r="L33" s="82"/>
      <c r="M33" s="90"/>
      <c r="N33" s="89"/>
      <c r="O33" s="91"/>
      <c r="P33" s="82"/>
      <c r="Q33" s="82"/>
      <c r="R33" s="90"/>
      <c r="S33" s="82"/>
    </row>
    <row r="34" spans="2:19" s="142" customFormat="1">
      <c r="B34" s="132" t="s">
        <v>236</v>
      </c>
      <c r="C34" s="84"/>
      <c r="D34" s="84"/>
      <c r="E34" s="84"/>
      <c r="F34" s="84"/>
      <c r="G34" s="84"/>
      <c r="H34" s="84"/>
      <c r="I34" s="84"/>
      <c r="J34" s="94">
        <v>2.42</v>
      </c>
      <c r="K34" s="84"/>
      <c r="L34" s="84"/>
      <c r="M34" s="93">
        <v>4.6799999999999994E-2</v>
      </c>
      <c r="N34" s="92"/>
      <c r="O34" s="94"/>
      <c r="P34" s="92">
        <v>49.549910000000004</v>
      </c>
      <c r="Q34" s="84"/>
      <c r="R34" s="93">
        <v>2.6741561957340607E-2</v>
      </c>
      <c r="S34" s="93">
        <f>P34/'סכום נכסי הקרן'!$C$42</f>
        <v>4.2067237443620044E-4</v>
      </c>
    </row>
    <row r="35" spans="2:19" s="143" customFormat="1">
      <c r="B35" s="109" t="s">
        <v>71</v>
      </c>
      <c r="C35" s="84"/>
      <c r="D35" s="84"/>
      <c r="E35" s="84"/>
      <c r="F35" s="84"/>
      <c r="G35" s="84"/>
      <c r="H35" s="84"/>
      <c r="I35" s="84"/>
      <c r="J35" s="94">
        <v>2.42</v>
      </c>
      <c r="K35" s="84"/>
      <c r="L35" s="84"/>
      <c r="M35" s="93">
        <v>4.6799999999999994E-2</v>
      </c>
      <c r="N35" s="92"/>
      <c r="O35" s="94"/>
      <c r="P35" s="92">
        <v>49.549910000000004</v>
      </c>
      <c r="Q35" s="84"/>
      <c r="R35" s="93">
        <v>2.6741561957340607E-2</v>
      </c>
      <c r="S35" s="93">
        <f>P35/'סכום נכסי הקרן'!$C$42</f>
        <v>4.2067237443620044E-4</v>
      </c>
    </row>
    <row r="36" spans="2:19" s="143" customFormat="1">
      <c r="B36" s="110" t="s">
        <v>1362</v>
      </c>
      <c r="C36" s="82">
        <v>4279</v>
      </c>
      <c r="D36" s="95" t="s">
        <v>1324</v>
      </c>
      <c r="E36" s="82"/>
      <c r="F36" s="95" t="s">
        <v>1239</v>
      </c>
      <c r="G36" s="82" t="s">
        <v>1363</v>
      </c>
      <c r="H36" s="82" t="s">
        <v>1364</v>
      </c>
      <c r="I36" s="114">
        <v>43465</v>
      </c>
      <c r="J36" s="91">
        <v>2.42</v>
      </c>
      <c r="K36" s="95" t="s">
        <v>168</v>
      </c>
      <c r="L36" s="96">
        <v>0.06</v>
      </c>
      <c r="M36" s="90">
        <v>4.6799999999999994E-2</v>
      </c>
      <c r="N36" s="89">
        <v>12613.64</v>
      </c>
      <c r="O36" s="91">
        <v>104.81</v>
      </c>
      <c r="P36" s="89">
        <v>49.549910000000004</v>
      </c>
      <c r="Q36" s="90">
        <v>1.5289260606060605E-5</v>
      </c>
      <c r="R36" s="90">
        <v>2.6741561957340607E-2</v>
      </c>
      <c r="S36" s="90">
        <f>P36/'סכום נכסי הקרן'!$C$42</f>
        <v>4.2067237443620044E-4</v>
      </c>
    </row>
    <row r="37" spans="2:19" s="143" customFormat="1">
      <c r="B37" s="112"/>
      <c r="C37" s="113"/>
      <c r="D37" s="113"/>
      <c r="E37" s="113"/>
      <c r="F37" s="113"/>
      <c r="G37" s="113"/>
      <c r="H37" s="113"/>
      <c r="I37" s="113"/>
      <c r="J37" s="115"/>
      <c r="K37" s="113"/>
      <c r="L37" s="113"/>
      <c r="M37" s="116"/>
      <c r="N37" s="117"/>
      <c r="O37" s="115"/>
      <c r="P37" s="113"/>
      <c r="Q37" s="113"/>
      <c r="R37" s="116"/>
      <c r="S37" s="113"/>
    </row>
    <row r="38" spans="2:19" s="143" customForma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 s="143" customForma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 s="143" customFormat="1">
      <c r="B40" s="149" t="s">
        <v>256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 s="143" customFormat="1">
      <c r="B41" s="149" t="s">
        <v>118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97" t="s">
        <v>239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97" t="s">
        <v>247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</row>
    <row r="119" spans="2:19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</row>
    <row r="120" spans="2:19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2:19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</row>
    <row r="122" spans="2:19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</row>
    <row r="123" spans="2:19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</row>
    <row r="124" spans="2:19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</row>
    <row r="125" spans="2:19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</row>
    <row r="126" spans="2:19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</row>
    <row r="127" spans="2:19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</row>
    <row r="128" spans="2:19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</row>
    <row r="129" spans="2:19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</row>
    <row r="130" spans="2:19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</row>
    <row r="131" spans="2:19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</row>
    <row r="132" spans="2:19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</row>
    <row r="133" spans="2:19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</row>
    <row r="134" spans="2:19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</row>
    <row r="135" spans="2:19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</row>
    <row r="136" spans="2:19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9 B44:B136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AH32:XFD35 D36:XFD1048576 D1:XFD31 D32:AF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184</v>
      </c>
      <c r="C1" s="80" t="s" vm="1">
        <v>257</v>
      </c>
    </row>
    <row r="2" spans="2:98">
      <c r="B2" s="58" t="s">
        <v>183</v>
      </c>
      <c r="C2" s="80" t="s">
        <v>258</v>
      </c>
    </row>
    <row r="3" spans="2:98">
      <c r="B3" s="58" t="s">
        <v>185</v>
      </c>
      <c r="C3" s="80" t="s">
        <v>259</v>
      </c>
    </row>
    <row r="4" spans="2:98">
      <c r="B4" s="58" t="s">
        <v>186</v>
      </c>
      <c r="C4" s="80">
        <v>2208</v>
      </c>
    </row>
    <row r="6" spans="2:98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8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8" s="3" customFormat="1" ht="63">
      <c r="B8" s="23" t="s">
        <v>122</v>
      </c>
      <c r="C8" s="31" t="s">
        <v>44</v>
      </c>
      <c r="D8" s="31" t="s">
        <v>124</v>
      </c>
      <c r="E8" s="31" t="s">
        <v>123</v>
      </c>
      <c r="F8" s="31" t="s">
        <v>66</v>
      </c>
      <c r="G8" s="31" t="s">
        <v>106</v>
      </c>
      <c r="H8" s="31" t="s">
        <v>241</v>
      </c>
      <c r="I8" s="31" t="s">
        <v>240</v>
      </c>
      <c r="J8" s="31" t="s">
        <v>115</v>
      </c>
      <c r="K8" s="31" t="s">
        <v>60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248</v>
      </c>
      <c r="I9" s="33"/>
      <c r="J9" s="33" t="s">
        <v>244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29</v>
      </c>
      <c r="C11" s="123"/>
      <c r="D11" s="123"/>
      <c r="E11" s="123"/>
      <c r="F11" s="123"/>
      <c r="G11" s="123"/>
      <c r="H11" s="124"/>
      <c r="I11" s="124"/>
      <c r="J11" s="124">
        <v>356.11473999999998</v>
      </c>
      <c r="K11" s="123"/>
      <c r="L11" s="125">
        <v>1</v>
      </c>
      <c r="M11" s="125">
        <f>J11/'סכום נכסי הקרן'!$C$42</f>
        <v>3.0233684228191363E-3</v>
      </c>
      <c r="N11" s="142"/>
      <c r="O11" s="142"/>
      <c r="P11" s="142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98" customFormat="1" ht="17.25" customHeight="1">
      <c r="B12" s="126" t="s">
        <v>237</v>
      </c>
      <c r="C12" s="123"/>
      <c r="D12" s="123"/>
      <c r="E12" s="123"/>
      <c r="F12" s="123"/>
      <c r="G12" s="123"/>
      <c r="H12" s="124"/>
      <c r="I12" s="124"/>
      <c r="J12" s="124">
        <v>3.0395400000000001</v>
      </c>
      <c r="K12" s="123"/>
      <c r="L12" s="125">
        <v>8.5352827574618241E-3</v>
      </c>
      <c r="M12" s="125">
        <f>J12/'סכום נכסי הקרן'!$C$42</f>
        <v>2.5805304368742722E-5</v>
      </c>
      <c r="N12" s="142"/>
      <c r="O12" s="142"/>
      <c r="P12" s="142"/>
    </row>
    <row r="13" spans="2:98">
      <c r="B13" s="101" t="s">
        <v>237</v>
      </c>
      <c r="C13" s="84"/>
      <c r="D13" s="84"/>
      <c r="E13" s="84"/>
      <c r="F13" s="84"/>
      <c r="G13" s="84"/>
      <c r="H13" s="92"/>
      <c r="I13" s="92"/>
      <c r="J13" s="92">
        <v>3.0395400000000001</v>
      </c>
      <c r="K13" s="84"/>
      <c r="L13" s="93">
        <v>8.5352827574618241E-3</v>
      </c>
      <c r="M13" s="93">
        <f>J13/'סכום נכסי הקרן'!$C$42</f>
        <v>2.5805304368742722E-5</v>
      </c>
      <c r="N13" s="143"/>
      <c r="O13" s="143"/>
      <c r="P13" s="143"/>
    </row>
    <row r="14" spans="2:98">
      <c r="B14" s="88" t="s">
        <v>1365</v>
      </c>
      <c r="C14" s="82">
        <v>5992</v>
      </c>
      <c r="D14" s="95" t="s">
        <v>27</v>
      </c>
      <c r="E14" s="82" t="s">
        <v>1340</v>
      </c>
      <c r="F14" s="95" t="s">
        <v>845</v>
      </c>
      <c r="G14" s="95" t="s">
        <v>169</v>
      </c>
      <c r="H14" s="89">
        <v>221</v>
      </c>
      <c r="I14" s="89">
        <v>150.63999999999999</v>
      </c>
      <c r="J14" s="89">
        <v>0.33291999999999999</v>
      </c>
      <c r="K14" s="90">
        <v>8.0952380952380949E-6</v>
      </c>
      <c r="L14" s="90">
        <v>9.3486722846687002E-4</v>
      </c>
      <c r="M14" s="90">
        <f>J14/'סכום נכסי הקרן'!$C$42</f>
        <v>2.8264480580751778E-6</v>
      </c>
      <c r="N14" s="143"/>
      <c r="O14" s="143"/>
      <c r="P14" s="143"/>
    </row>
    <row r="15" spans="2:98">
      <c r="B15" s="88" t="s">
        <v>1367</v>
      </c>
      <c r="C15" s="82" t="s">
        <v>1368</v>
      </c>
      <c r="D15" s="95" t="s">
        <v>27</v>
      </c>
      <c r="E15" s="82" t="s">
        <v>1361</v>
      </c>
      <c r="F15" s="95" t="s">
        <v>550</v>
      </c>
      <c r="G15" s="95" t="s">
        <v>168</v>
      </c>
      <c r="H15" s="89">
        <v>49.79</v>
      </c>
      <c r="I15" s="89">
        <v>1450.4</v>
      </c>
      <c r="J15" s="89">
        <v>2.70662</v>
      </c>
      <c r="K15" s="90">
        <v>5.0779569086881646E-6</v>
      </c>
      <c r="L15" s="90">
        <v>7.600415528994953E-3</v>
      </c>
      <c r="M15" s="90">
        <f>J15/'סכום נכסי הקרן'!$C$42</f>
        <v>2.2978856310667542E-5</v>
      </c>
      <c r="N15" s="143"/>
      <c r="O15" s="143"/>
      <c r="P15" s="143"/>
    </row>
    <row r="16" spans="2:98">
      <c r="B16" s="85"/>
      <c r="C16" s="82"/>
      <c r="D16" s="82"/>
      <c r="E16" s="82"/>
      <c r="F16" s="82"/>
      <c r="G16" s="82"/>
      <c r="H16" s="89"/>
      <c r="I16" s="89"/>
      <c r="J16" s="82"/>
      <c r="K16" s="82"/>
      <c r="L16" s="90"/>
      <c r="M16" s="82"/>
      <c r="N16" s="143"/>
      <c r="O16" s="143"/>
      <c r="P16" s="143"/>
    </row>
    <row r="17" spans="2:16" s="98" customFormat="1">
      <c r="B17" s="126" t="s">
        <v>236</v>
      </c>
      <c r="C17" s="123"/>
      <c r="D17" s="123"/>
      <c r="E17" s="123"/>
      <c r="F17" s="123"/>
      <c r="G17" s="123"/>
      <c r="H17" s="124"/>
      <c r="I17" s="124"/>
      <c r="J17" s="124">
        <v>353.0752</v>
      </c>
      <c r="K17" s="123"/>
      <c r="L17" s="125">
        <v>0.99146471724253826</v>
      </c>
      <c r="M17" s="125">
        <f>J17/'סכום נכסי הקרן'!$C$42</f>
        <v>2.9975631184503936E-3</v>
      </c>
      <c r="N17" s="142"/>
      <c r="O17" s="142"/>
      <c r="P17" s="142"/>
    </row>
    <row r="18" spans="2:16">
      <c r="B18" s="101" t="s">
        <v>64</v>
      </c>
      <c r="C18" s="84"/>
      <c r="D18" s="84"/>
      <c r="E18" s="84"/>
      <c r="F18" s="84"/>
      <c r="G18" s="84"/>
      <c r="H18" s="92"/>
      <c r="I18" s="92"/>
      <c r="J18" s="92">
        <v>353.0752</v>
      </c>
      <c r="K18" s="84"/>
      <c r="L18" s="93">
        <v>0.99146471724253826</v>
      </c>
      <c r="M18" s="93">
        <f>J18/'סכום נכסי הקרן'!$C$42</f>
        <v>2.9975631184503936E-3</v>
      </c>
      <c r="N18" s="143"/>
      <c r="O18" s="143"/>
      <c r="P18" s="143"/>
    </row>
    <row r="19" spans="2:16">
      <c r="B19" s="88" t="s">
        <v>1369</v>
      </c>
      <c r="C19" s="82">
        <v>5691</v>
      </c>
      <c r="D19" s="95" t="s">
        <v>27</v>
      </c>
      <c r="E19" s="82"/>
      <c r="F19" s="95" t="s">
        <v>1370</v>
      </c>
      <c r="G19" s="95" t="s">
        <v>168</v>
      </c>
      <c r="H19" s="89">
        <v>35268.5</v>
      </c>
      <c r="I19" s="89">
        <v>118.2774</v>
      </c>
      <c r="J19" s="89">
        <v>156.34654</v>
      </c>
      <c r="K19" s="90">
        <v>4.0148149850101735E-4</v>
      </c>
      <c r="L19" s="90">
        <v>0.43903417196378902</v>
      </c>
      <c r="M19" s="90">
        <f>J19/'סכום נכסי הקרן'!$C$42</f>
        <v>1.3273620520538663E-3</v>
      </c>
      <c r="N19" s="143"/>
      <c r="O19" s="143"/>
      <c r="P19" s="143"/>
    </row>
    <row r="20" spans="2:16">
      <c r="B20" s="88" t="s">
        <v>1371</v>
      </c>
      <c r="C20" s="82">
        <v>4811</v>
      </c>
      <c r="D20" s="95" t="s">
        <v>27</v>
      </c>
      <c r="E20" s="82"/>
      <c r="F20" s="95" t="s">
        <v>1370</v>
      </c>
      <c r="G20" s="95" t="s">
        <v>168</v>
      </c>
      <c r="H20" s="89">
        <v>7962</v>
      </c>
      <c r="I20" s="89">
        <v>264.4074</v>
      </c>
      <c r="J20" s="89">
        <v>78.90334</v>
      </c>
      <c r="K20" s="90">
        <v>4.1104315032490437E-4</v>
      </c>
      <c r="L20" s="90">
        <v>0.22156718365547015</v>
      </c>
      <c r="M20" s="90">
        <f>J20/'סכום נכסי הקרן'!$C$42</f>
        <v>6.6987922659691676E-4</v>
      </c>
      <c r="N20" s="143"/>
      <c r="O20" s="143"/>
      <c r="P20" s="143"/>
    </row>
    <row r="21" spans="2:16">
      <c r="B21" s="88" t="s">
        <v>1372</v>
      </c>
      <c r="C21" s="82">
        <v>5356</v>
      </c>
      <c r="D21" s="95" t="s">
        <v>27</v>
      </c>
      <c r="E21" s="82"/>
      <c r="F21" s="95" t="s">
        <v>1370</v>
      </c>
      <c r="G21" s="95" t="s">
        <v>168</v>
      </c>
      <c r="H21" s="89">
        <v>10102</v>
      </c>
      <c r="I21" s="89">
        <v>311.1943</v>
      </c>
      <c r="J21" s="89">
        <v>117.82532</v>
      </c>
      <c r="K21" s="90">
        <v>4.2628154315366851E-4</v>
      </c>
      <c r="L21" s="90">
        <v>0.33086336162327906</v>
      </c>
      <c r="M21" s="90">
        <f>J21/'סכום נכסי הקרן'!$C$42</f>
        <v>1.0003218397996109E-3</v>
      </c>
      <c r="N21" s="143"/>
      <c r="O21" s="143"/>
      <c r="P21" s="143"/>
    </row>
    <row r="22" spans="2:16">
      <c r="B22" s="85"/>
      <c r="C22" s="82"/>
      <c r="D22" s="82"/>
      <c r="E22" s="82"/>
      <c r="F22" s="82"/>
      <c r="G22" s="82"/>
      <c r="H22" s="89"/>
      <c r="I22" s="89"/>
      <c r="J22" s="82"/>
      <c r="K22" s="82"/>
      <c r="L22" s="90"/>
      <c r="M22" s="82"/>
      <c r="N22" s="143"/>
      <c r="O22" s="143"/>
      <c r="P22" s="143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43"/>
      <c r="O23" s="143"/>
      <c r="P23" s="143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43"/>
      <c r="O24" s="143"/>
      <c r="P24" s="143"/>
    </row>
    <row r="25" spans="2:16">
      <c r="B25" s="97" t="s">
        <v>256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43"/>
      <c r="O25" s="143"/>
      <c r="P25" s="143"/>
    </row>
    <row r="26" spans="2:16">
      <c r="B26" s="97" t="s">
        <v>118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6">
      <c r="B27" s="97" t="s">
        <v>239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6">
      <c r="B28" s="97" t="s">
        <v>247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7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8" t="s">
        <v>184</v>
      </c>
      <c r="C1" s="80" t="s" vm="1">
        <v>257</v>
      </c>
    </row>
    <row r="2" spans="2:43">
      <c r="B2" s="58" t="s">
        <v>183</v>
      </c>
      <c r="C2" s="80" t="s">
        <v>258</v>
      </c>
    </row>
    <row r="3" spans="2:43">
      <c r="B3" s="58" t="s">
        <v>185</v>
      </c>
      <c r="C3" s="80" t="s">
        <v>259</v>
      </c>
    </row>
    <row r="4" spans="2:43">
      <c r="B4" s="58" t="s">
        <v>186</v>
      </c>
      <c r="C4" s="80">
        <v>2208</v>
      </c>
    </row>
    <row r="6" spans="2:43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43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43" s="3" customFormat="1" ht="78.75">
      <c r="B8" s="23" t="s">
        <v>122</v>
      </c>
      <c r="C8" s="31" t="s">
        <v>44</v>
      </c>
      <c r="D8" s="31" t="s">
        <v>106</v>
      </c>
      <c r="E8" s="31" t="s">
        <v>107</v>
      </c>
      <c r="F8" s="31" t="s">
        <v>241</v>
      </c>
      <c r="G8" s="31" t="s">
        <v>240</v>
      </c>
      <c r="H8" s="31" t="s">
        <v>115</v>
      </c>
      <c r="I8" s="31" t="s">
        <v>60</v>
      </c>
      <c r="J8" s="31" t="s">
        <v>187</v>
      </c>
      <c r="K8" s="32" t="s">
        <v>189</v>
      </c>
      <c r="AQ8" s="1"/>
    </row>
    <row r="9" spans="2:43" s="3" customFormat="1" ht="21" customHeight="1">
      <c r="B9" s="16"/>
      <c r="C9" s="17"/>
      <c r="D9" s="17"/>
      <c r="E9" s="33" t="s">
        <v>22</v>
      </c>
      <c r="F9" s="33" t="s">
        <v>248</v>
      </c>
      <c r="G9" s="33"/>
      <c r="H9" s="33" t="s">
        <v>244</v>
      </c>
      <c r="I9" s="33" t="s">
        <v>20</v>
      </c>
      <c r="J9" s="33" t="s">
        <v>20</v>
      </c>
      <c r="K9" s="34" t="s">
        <v>20</v>
      </c>
      <c r="AQ9" s="1"/>
    </row>
    <row r="10" spans="2:43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Q10" s="1"/>
    </row>
    <row r="11" spans="2:43" s="141" customFormat="1" ht="18" customHeight="1">
      <c r="B11" s="99" t="s">
        <v>1373</v>
      </c>
      <c r="C11" s="100"/>
      <c r="D11" s="100"/>
      <c r="E11" s="100"/>
      <c r="F11" s="102"/>
      <c r="G11" s="104"/>
      <c r="H11" s="102">
        <v>1942.0807299999999</v>
      </c>
      <c r="I11" s="100"/>
      <c r="J11" s="105">
        <v>1</v>
      </c>
      <c r="K11" s="105">
        <f>H11/'סכום נכסי הקרן'!$C$42</f>
        <v>1.6488016063720183E-2</v>
      </c>
      <c r="L11" s="145"/>
      <c r="AQ11" s="143"/>
    </row>
    <row r="12" spans="2:43" s="143" customFormat="1" ht="21" customHeight="1">
      <c r="B12" s="83" t="s">
        <v>1374</v>
      </c>
      <c r="C12" s="84"/>
      <c r="D12" s="84"/>
      <c r="E12" s="84"/>
      <c r="F12" s="92"/>
      <c r="G12" s="94"/>
      <c r="H12" s="92">
        <v>125.36472000000001</v>
      </c>
      <c r="I12" s="84"/>
      <c r="J12" s="93">
        <v>6.4551755271265165E-2</v>
      </c>
      <c r="K12" s="93">
        <f>H12/'סכום נכסי הקרן'!$C$42</f>
        <v>1.0643303778539543E-3</v>
      </c>
      <c r="L12" s="145"/>
    </row>
    <row r="13" spans="2:43" s="143" customFormat="1">
      <c r="B13" s="101" t="s">
        <v>232</v>
      </c>
      <c r="C13" s="84"/>
      <c r="D13" s="84"/>
      <c r="E13" s="84"/>
      <c r="F13" s="92"/>
      <c r="G13" s="94"/>
      <c r="H13" s="92">
        <v>23.969540000000002</v>
      </c>
      <c r="I13" s="84"/>
      <c r="J13" s="93">
        <v>1.2342195476086107E-2</v>
      </c>
      <c r="K13" s="93">
        <f>H13/'סכום נכסי הקרן'!$C$42</f>
        <v>2.0349831727128231E-4</v>
      </c>
      <c r="L13" s="145"/>
    </row>
    <row r="14" spans="2:43" s="143" customFormat="1">
      <c r="B14" s="88" t="s">
        <v>1375</v>
      </c>
      <c r="C14" s="82">
        <v>5277</v>
      </c>
      <c r="D14" s="95" t="s">
        <v>168</v>
      </c>
      <c r="E14" s="114">
        <v>42545</v>
      </c>
      <c r="F14" s="89">
        <v>6119.21</v>
      </c>
      <c r="G14" s="91">
        <v>104.5117</v>
      </c>
      <c r="H14" s="89">
        <v>23.969540000000002</v>
      </c>
      <c r="I14" s="90">
        <v>8.3333333333333331E-5</v>
      </c>
      <c r="J14" s="90">
        <v>1.2342195476086107E-2</v>
      </c>
      <c r="K14" s="90">
        <f>H14/'סכום נכסי הקרן'!$C$42</f>
        <v>2.0349831727128231E-4</v>
      </c>
      <c r="L14" s="145"/>
    </row>
    <row r="15" spans="2:43" s="143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5"/>
    </row>
    <row r="16" spans="2:43" s="143" customFormat="1">
      <c r="B16" s="101" t="s">
        <v>235</v>
      </c>
      <c r="C16" s="84"/>
      <c r="D16" s="84"/>
      <c r="E16" s="84"/>
      <c r="F16" s="92"/>
      <c r="G16" s="94"/>
      <c r="H16" s="92">
        <v>101.39518</v>
      </c>
      <c r="I16" s="84"/>
      <c r="J16" s="93">
        <v>5.2209559795179064E-2</v>
      </c>
      <c r="K16" s="93">
        <f>H16/'סכום נכסי הקרן'!$C$42</f>
        <v>8.6083206058267187E-4</v>
      </c>
      <c r="L16" s="145"/>
    </row>
    <row r="17" spans="2:12" s="143" customFormat="1">
      <c r="B17" s="88" t="s">
        <v>1376</v>
      </c>
      <c r="C17" s="82">
        <v>5322</v>
      </c>
      <c r="D17" s="95" t="s">
        <v>170</v>
      </c>
      <c r="E17" s="114">
        <v>43191</v>
      </c>
      <c r="F17" s="89">
        <v>17684.38</v>
      </c>
      <c r="G17" s="91">
        <v>105.372</v>
      </c>
      <c r="H17" s="89">
        <v>79.971310000000003</v>
      </c>
      <c r="I17" s="90">
        <v>1.9667272E-4</v>
      </c>
      <c r="J17" s="90">
        <v>4.1178159468170002E-2</v>
      </c>
      <c r="K17" s="90">
        <f>H17/'סכום נכסי הקרן'!$C$42</f>
        <v>6.7894615478561839E-4</v>
      </c>
      <c r="L17" s="145"/>
    </row>
    <row r="18" spans="2:12" s="143" customFormat="1">
      <c r="B18" s="88" t="s">
        <v>1377</v>
      </c>
      <c r="C18" s="82">
        <v>5310</v>
      </c>
      <c r="D18" s="95" t="s">
        <v>168</v>
      </c>
      <c r="E18" s="114">
        <v>43116</v>
      </c>
      <c r="F18" s="89">
        <v>5809.24</v>
      </c>
      <c r="G18" s="91">
        <v>98.396299999999997</v>
      </c>
      <c r="H18" s="89">
        <v>21.423869999999997</v>
      </c>
      <c r="I18" s="90">
        <v>8.3821381441491114E-5</v>
      </c>
      <c r="J18" s="90">
        <v>1.1031400327009062E-2</v>
      </c>
      <c r="K18" s="90">
        <f>H18/'סכום נכסי הקרן'!$C$42</f>
        <v>1.818859057970535E-4</v>
      </c>
      <c r="L18" s="145"/>
    </row>
    <row r="19" spans="2:12" s="143" customFormat="1">
      <c r="B19" s="85"/>
      <c r="C19" s="82"/>
      <c r="D19" s="82"/>
      <c r="E19" s="82"/>
      <c r="F19" s="89"/>
      <c r="G19" s="91"/>
      <c r="H19" s="82"/>
      <c r="I19" s="82"/>
      <c r="J19" s="90"/>
      <c r="K19" s="82"/>
      <c r="L19" s="145"/>
    </row>
    <row r="20" spans="2:12" s="143" customFormat="1">
      <c r="B20" s="83" t="s">
        <v>1378</v>
      </c>
      <c r="C20" s="84"/>
      <c r="D20" s="84"/>
      <c r="E20" s="84"/>
      <c r="F20" s="92"/>
      <c r="G20" s="94"/>
      <c r="H20" s="92">
        <v>1816.7160100000001</v>
      </c>
      <c r="I20" s="84"/>
      <c r="J20" s="93">
        <v>0.93544824472873489</v>
      </c>
      <c r="K20" s="93">
        <f>H20/'סכום נכסי הקרן'!$C$42</f>
        <v>1.5423685685866231E-2</v>
      </c>
      <c r="L20" s="145"/>
    </row>
    <row r="21" spans="2:12" s="143" customFormat="1">
      <c r="B21" s="101" t="s">
        <v>232</v>
      </c>
      <c r="C21" s="84"/>
      <c r="D21" s="84"/>
      <c r="E21" s="84"/>
      <c r="F21" s="92"/>
      <c r="G21" s="94"/>
      <c r="H21" s="92">
        <v>84.633399999999995</v>
      </c>
      <c r="I21" s="84"/>
      <c r="J21" s="93">
        <v>4.3578723939040373E-2</v>
      </c>
      <c r="K21" s="93">
        <f>H21/'סכום נכסי הקרן'!$C$42</f>
        <v>7.1852670034332504E-4</v>
      </c>
      <c r="L21" s="145"/>
    </row>
    <row r="22" spans="2:12" s="143" customFormat="1" ht="16.5" customHeight="1">
      <c r="B22" s="88" t="s">
        <v>1379</v>
      </c>
      <c r="C22" s="82">
        <v>5295</v>
      </c>
      <c r="D22" s="95" t="s">
        <v>168</v>
      </c>
      <c r="E22" s="114">
        <v>43003</v>
      </c>
      <c r="F22" s="89">
        <v>6490.08</v>
      </c>
      <c r="G22" s="91">
        <v>98.068600000000004</v>
      </c>
      <c r="H22" s="89">
        <v>23.85501</v>
      </c>
      <c r="I22" s="90">
        <v>2.3819619759491716E-5</v>
      </c>
      <c r="J22" s="90">
        <v>1.2283222644405725E-2</v>
      </c>
      <c r="K22" s="90">
        <f>H22/'סכום נכסי הקרן'!$C$42</f>
        <v>2.0252597227521312E-4</v>
      </c>
      <c r="L22" s="145"/>
    </row>
    <row r="23" spans="2:12" s="143" customFormat="1" ht="16.5" customHeight="1">
      <c r="B23" s="88" t="s">
        <v>1380</v>
      </c>
      <c r="C23" s="82">
        <v>5288</v>
      </c>
      <c r="D23" s="95" t="s">
        <v>168</v>
      </c>
      <c r="E23" s="114">
        <v>42768</v>
      </c>
      <c r="F23" s="89">
        <v>13782.34</v>
      </c>
      <c r="G23" s="91">
        <v>117.65940000000001</v>
      </c>
      <c r="H23" s="89">
        <v>60.778390000000002</v>
      </c>
      <c r="I23" s="90">
        <v>6.7483937045458294E-5</v>
      </c>
      <c r="J23" s="90">
        <v>3.1295501294634646E-2</v>
      </c>
      <c r="K23" s="90">
        <f>H23/'סכום נכסי הקרן'!$C$42</f>
        <v>5.1600072806811195E-4</v>
      </c>
      <c r="L23" s="145"/>
    </row>
    <row r="24" spans="2:12" s="143" customFormat="1" ht="16.5" customHeight="1">
      <c r="B24" s="85"/>
      <c r="C24" s="82"/>
      <c r="D24" s="82"/>
      <c r="E24" s="82"/>
      <c r="F24" s="89"/>
      <c r="G24" s="91"/>
      <c r="H24" s="82"/>
      <c r="I24" s="82"/>
      <c r="J24" s="90"/>
      <c r="K24" s="82"/>
      <c r="L24" s="145"/>
    </row>
    <row r="25" spans="2:12" s="143" customFormat="1">
      <c r="B25" s="101" t="s">
        <v>234</v>
      </c>
      <c r="C25" s="84"/>
      <c r="D25" s="84"/>
      <c r="E25" s="84"/>
      <c r="F25" s="92"/>
      <c r="G25" s="94"/>
      <c r="H25" s="92">
        <v>94.806899999999999</v>
      </c>
      <c r="I25" s="84"/>
      <c r="J25" s="93">
        <v>4.881717764636901E-2</v>
      </c>
      <c r="K25" s="93">
        <f>H25/'סכום נכסי הקרן'!$C$42</f>
        <v>8.0489840921881407E-4</v>
      </c>
      <c r="L25" s="145"/>
    </row>
    <row r="26" spans="2:12" s="143" customFormat="1">
      <c r="B26" s="88" t="s">
        <v>1381</v>
      </c>
      <c r="C26" s="82">
        <v>5343</v>
      </c>
      <c r="D26" s="95" t="s">
        <v>168</v>
      </c>
      <c r="E26" s="114">
        <v>43437</v>
      </c>
      <c r="F26" s="89">
        <v>14495.64</v>
      </c>
      <c r="G26" s="91">
        <v>100</v>
      </c>
      <c r="H26" s="89">
        <v>54.329660000000004</v>
      </c>
      <c r="I26" s="90">
        <v>1.3430578202715838E-7</v>
      </c>
      <c r="J26" s="90">
        <v>2.7974975067076642E-2</v>
      </c>
      <c r="K26" s="90">
        <f>H26/'סכום נכסי הקרן'!$C$42</f>
        <v>4.6125183828813133E-4</v>
      </c>
      <c r="L26" s="145"/>
    </row>
    <row r="27" spans="2:12" s="143" customFormat="1">
      <c r="B27" s="88" t="s">
        <v>1382</v>
      </c>
      <c r="C27" s="82">
        <v>5299</v>
      </c>
      <c r="D27" s="95" t="s">
        <v>168</v>
      </c>
      <c r="E27" s="114">
        <v>43002</v>
      </c>
      <c r="F27" s="89">
        <v>11146.23</v>
      </c>
      <c r="G27" s="91">
        <v>96.890900000000002</v>
      </c>
      <c r="H27" s="89">
        <v>40.477239999999995</v>
      </c>
      <c r="I27" s="90">
        <v>5.0439999999999998E-5</v>
      </c>
      <c r="J27" s="90">
        <v>2.0842202579292365E-2</v>
      </c>
      <c r="K27" s="90">
        <f>H27/'סכום נכסי הקרן'!$C$42</f>
        <v>3.4364657093068275E-4</v>
      </c>
      <c r="L27" s="145"/>
    </row>
    <row r="28" spans="2:12" s="143" customFormat="1">
      <c r="B28" s="85"/>
      <c r="C28" s="82"/>
      <c r="D28" s="82"/>
      <c r="E28" s="82"/>
      <c r="F28" s="89"/>
      <c r="G28" s="91"/>
      <c r="H28" s="82"/>
      <c r="I28" s="82"/>
      <c r="J28" s="90"/>
      <c r="K28" s="82"/>
      <c r="L28" s="145"/>
    </row>
    <row r="29" spans="2:12" s="143" customFormat="1">
      <c r="B29" s="101" t="s">
        <v>235</v>
      </c>
      <c r="C29" s="84"/>
      <c r="D29" s="84"/>
      <c r="E29" s="84"/>
      <c r="F29" s="92"/>
      <c r="G29" s="94"/>
      <c r="H29" s="92">
        <v>1637.2757099999999</v>
      </c>
      <c r="I29" s="84"/>
      <c r="J29" s="93">
        <v>0.84305234314332544</v>
      </c>
      <c r="K29" s="93">
        <f>H29/'סכום נכסי הקרן'!$C$42</f>
        <v>1.3900260576304091E-2</v>
      </c>
      <c r="L29" s="145"/>
    </row>
    <row r="30" spans="2:12" s="143" customFormat="1">
      <c r="B30" s="88" t="s">
        <v>1383</v>
      </c>
      <c r="C30" s="82">
        <v>5335</v>
      </c>
      <c r="D30" s="95" t="s">
        <v>168</v>
      </c>
      <c r="E30" s="114">
        <v>43355</v>
      </c>
      <c r="F30" s="89">
        <v>17307.79</v>
      </c>
      <c r="G30" s="91">
        <v>100</v>
      </c>
      <c r="H30" s="89">
        <v>64.869600000000005</v>
      </c>
      <c r="I30" s="90">
        <v>4.829296411592224E-5</v>
      </c>
      <c r="J30" s="90">
        <v>3.3402113000729899E-2</v>
      </c>
      <c r="K30" s="90">
        <f>H30/'סכום נכסי הקרן'!$C$42</f>
        <v>5.5073457571823132E-4</v>
      </c>
      <c r="L30" s="145"/>
    </row>
    <row r="31" spans="2:12" s="143" customFormat="1">
      <c r="B31" s="88" t="s">
        <v>1384</v>
      </c>
      <c r="C31" s="82">
        <v>5304</v>
      </c>
      <c r="D31" s="95" t="s">
        <v>170</v>
      </c>
      <c r="E31" s="114">
        <v>43080</v>
      </c>
      <c r="F31" s="89">
        <v>10134.73</v>
      </c>
      <c r="G31" s="91">
        <v>106.6037</v>
      </c>
      <c r="H31" s="89">
        <v>46.36645</v>
      </c>
      <c r="I31" s="90">
        <v>1.05884E-5</v>
      </c>
      <c r="J31" s="90">
        <v>2.3874625438459505E-2</v>
      </c>
      <c r="K31" s="90">
        <f>H31/'סכום נכסי הקרן'!$C$42</f>
        <v>3.9364520774462286E-4</v>
      </c>
      <c r="L31" s="145"/>
    </row>
    <row r="32" spans="2:12" s="143" customFormat="1">
      <c r="B32" s="88" t="s">
        <v>1385</v>
      </c>
      <c r="C32" s="82">
        <v>5281</v>
      </c>
      <c r="D32" s="95" t="s">
        <v>168</v>
      </c>
      <c r="E32" s="114">
        <v>42642</v>
      </c>
      <c r="F32" s="89">
        <v>43194.239999999998</v>
      </c>
      <c r="G32" s="91">
        <v>76.128299999999996</v>
      </c>
      <c r="H32" s="89">
        <v>123.24563999999999</v>
      </c>
      <c r="I32" s="90">
        <v>1.9080383828464601E-5</v>
      </c>
      <c r="J32" s="90">
        <v>6.3460616284473401E-2</v>
      </c>
      <c r="K32" s="90">
        <f>H32/'סכום נכסי הקרן'!$C$42</f>
        <v>1.0463396607119802E-3</v>
      </c>
      <c r="L32" s="145"/>
    </row>
    <row r="33" spans="2:12" s="143" customFormat="1">
      <c r="B33" s="88" t="s">
        <v>1386</v>
      </c>
      <c r="C33" s="82">
        <v>5291</v>
      </c>
      <c r="D33" s="95" t="s">
        <v>168</v>
      </c>
      <c r="E33" s="114">
        <v>42908</v>
      </c>
      <c r="F33" s="89">
        <v>17178.150000000001</v>
      </c>
      <c r="G33" s="91">
        <v>101.9233</v>
      </c>
      <c r="H33" s="89">
        <v>65.621970000000005</v>
      </c>
      <c r="I33" s="90">
        <v>3.0235172584462947E-5</v>
      </c>
      <c r="J33" s="90">
        <v>3.3789517081506702E-2</v>
      </c>
      <c r="K33" s="90">
        <f>H33/'סכום נכסי הקרן'!$C$42</f>
        <v>5.5712210042523005E-4</v>
      </c>
      <c r="L33" s="145"/>
    </row>
    <row r="34" spans="2:12" s="143" customFormat="1">
      <c r="B34" s="88" t="s">
        <v>1387</v>
      </c>
      <c r="C34" s="82">
        <v>5307</v>
      </c>
      <c r="D34" s="95" t="s">
        <v>168</v>
      </c>
      <c r="E34" s="114">
        <v>43068</v>
      </c>
      <c r="F34" s="89">
        <v>1708</v>
      </c>
      <c r="G34" s="91">
        <v>100</v>
      </c>
      <c r="H34" s="89">
        <v>6.40158</v>
      </c>
      <c r="I34" s="90">
        <v>1.1618343701193296E-5</v>
      </c>
      <c r="J34" s="90">
        <v>3.2962481430934133E-3</v>
      </c>
      <c r="K34" s="90">
        <f>H34/'סכום נכסי הקרן'!$C$42</f>
        <v>5.4348592333332023E-5</v>
      </c>
      <c r="L34" s="145"/>
    </row>
    <row r="35" spans="2:12" s="143" customFormat="1">
      <c r="B35" s="88" t="s">
        <v>1388</v>
      </c>
      <c r="C35" s="82">
        <v>5294</v>
      </c>
      <c r="D35" s="95" t="s">
        <v>171</v>
      </c>
      <c r="E35" s="114">
        <v>43002</v>
      </c>
      <c r="F35" s="89">
        <v>51355.38</v>
      </c>
      <c r="G35" s="91">
        <v>102.6001</v>
      </c>
      <c r="H35" s="89">
        <v>252.56745999999998</v>
      </c>
      <c r="I35" s="90">
        <v>1.580165723784393E-4</v>
      </c>
      <c r="J35" s="90">
        <v>0.13004992845997704</v>
      </c>
      <c r="K35" s="90">
        <f>H35/'סכום נכסי הקרן'!$C$42</f>
        <v>2.1442653095337621E-3</v>
      </c>
      <c r="L35" s="145"/>
    </row>
    <row r="36" spans="2:12" s="143" customFormat="1">
      <c r="B36" s="88" t="s">
        <v>1389</v>
      </c>
      <c r="C36" s="82">
        <v>5290</v>
      </c>
      <c r="D36" s="95" t="s">
        <v>168</v>
      </c>
      <c r="E36" s="114">
        <v>42779</v>
      </c>
      <c r="F36" s="89">
        <v>19573.61</v>
      </c>
      <c r="G36" s="91">
        <v>82.226699999999994</v>
      </c>
      <c r="H36" s="89">
        <v>60.323050000000002</v>
      </c>
      <c r="I36" s="90">
        <v>1.3172374627934672E-5</v>
      </c>
      <c r="J36" s="90">
        <v>3.106104142230998E-2</v>
      </c>
      <c r="K36" s="90">
        <f>H36/'סכום נכסי הקרן'!$C$42</f>
        <v>5.1213494992692502E-4</v>
      </c>
      <c r="L36" s="145"/>
    </row>
    <row r="37" spans="2:12" s="143" customFormat="1">
      <c r="B37" s="88" t="s">
        <v>1390</v>
      </c>
      <c r="C37" s="82">
        <v>5285</v>
      </c>
      <c r="D37" s="95" t="s">
        <v>168</v>
      </c>
      <c r="E37" s="114">
        <v>42718</v>
      </c>
      <c r="F37" s="89">
        <v>25316.53</v>
      </c>
      <c r="G37" s="91">
        <v>101.82210000000001</v>
      </c>
      <c r="H37" s="89">
        <v>96.615309999999994</v>
      </c>
      <c r="I37" s="90">
        <v>1.0067592982456139E-5</v>
      </c>
      <c r="J37" s="90">
        <v>4.9748349029754287E-2</v>
      </c>
      <c r="K37" s="90">
        <f>H37/'סכום נכסי הקרן'!$C$42</f>
        <v>8.2025157794614713E-4</v>
      </c>
      <c r="L37" s="145"/>
    </row>
    <row r="38" spans="2:12" s="143" customFormat="1">
      <c r="B38" s="88" t="s">
        <v>1391</v>
      </c>
      <c r="C38" s="82">
        <v>5239</v>
      </c>
      <c r="D38" s="95" t="s">
        <v>168</v>
      </c>
      <c r="E38" s="114">
        <v>43223</v>
      </c>
      <c r="F38" s="89">
        <v>774.4</v>
      </c>
      <c r="G38" s="91">
        <v>87.1036</v>
      </c>
      <c r="H38" s="89">
        <v>2.5281400000000001</v>
      </c>
      <c r="I38" s="90">
        <v>6.6981481481481486E-7</v>
      </c>
      <c r="J38" s="90">
        <v>1.3017687477904177E-3</v>
      </c>
      <c r="K38" s="90">
        <f>H38/'סכום נכסי הקרן'!$C$42</f>
        <v>2.1463584024817315E-5</v>
      </c>
      <c r="L38" s="145"/>
    </row>
    <row r="39" spans="2:12" s="143" customFormat="1">
      <c r="B39" s="88" t="s">
        <v>1392</v>
      </c>
      <c r="C39" s="82">
        <v>7000</v>
      </c>
      <c r="D39" s="95" t="s">
        <v>168</v>
      </c>
      <c r="E39" s="114">
        <v>43137</v>
      </c>
      <c r="F39" s="89">
        <v>10.28</v>
      </c>
      <c r="G39" s="91">
        <v>100</v>
      </c>
      <c r="H39" s="89">
        <v>3.8530000000000002E-2</v>
      </c>
      <c r="I39" s="90">
        <v>4.9755689954702489E-5</v>
      </c>
      <c r="J39" s="90">
        <v>1.9839546011045589E-5</v>
      </c>
      <c r="K39" s="90">
        <f>H39/'סכום נכסי הקרן'!$C$42</f>
        <v>3.2711475332703535E-7</v>
      </c>
      <c r="L39" s="145"/>
    </row>
    <row r="40" spans="2:12" s="143" customFormat="1">
      <c r="B40" s="88" t="s">
        <v>1393</v>
      </c>
      <c r="C40" s="82">
        <v>5292</v>
      </c>
      <c r="D40" s="95" t="s">
        <v>170</v>
      </c>
      <c r="E40" s="82"/>
      <c r="F40" s="89">
        <v>1360.34</v>
      </c>
      <c r="G40" s="91"/>
      <c r="H40" s="82"/>
      <c r="I40" s="90">
        <v>6.7139415694021981E-6</v>
      </c>
      <c r="J40" s="90">
        <v>0</v>
      </c>
      <c r="K40" s="82">
        <f>H40/'סכום נכסי הקרן'!$C$42</f>
        <v>0</v>
      </c>
      <c r="L40" s="145"/>
    </row>
    <row r="41" spans="2:12" s="143" customFormat="1">
      <c r="B41" s="88" t="s">
        <v>1394</v>
      </c>
      <c r="C41" s="82">
        <v>5329</v>
      </c>
      <c r="D41" s="95" t="s">
        <v>168</v>
      </c>
      <c r="E41" s="114">
        <v>43261</v>
      </c>
      <c r="F41" s="89">
        <v>2228.81</v>
      </c>
      <c r="G41" s="91">
        <v>100</v>
      </c>
      <c r="H41" s="89">
        <v>8.3535799999999991</v>
      </c>
      <c r="I41" s="90">
        <v>2.4358579234972674E-6</v>
      </c>
      <c r="J41" s="90">
        <v>4.3013556908110609E-3</v>
      </c>
      <c r="K41" s="90">
        <f>H41/'סכום נכסי הקרן'!$C$42</f>
        <v>7.0920821725867003E-5</v>
      </c>
      <c r="L41" s="145"/>
    </row>
    <row r="42" spans="2:12" s="143" customFormat="1">
      <c r="B42" s="88" t="s">
        <v>1395</v>
      </c>
      <c r="C42" s="82">
        <v>5296</v>
      </c>
      <c r="D42" s="95" t="s">
        <v>168</v>
      </c>
      <c r="E42" s="114">
        <v>42912</v>
      </c>
      <c r="F42" s="89">
        <v>1552.64</v>
      </c>
      <c r="G42" s="91">
        <v>136.4023</v>
      </c>
      <c r="H42" s="89">
        <v>7.9376199999999999</v>
      </c>
      <c r="I42" s="90">
        <v>2.4627586090864256E-4</v>
      </c>
      <c r="J42" s="90">
        <v>4.08717303940295E-3</v>
      </c>
      <c r="K42" s="90">
        <f>H42/'סכום נכסי הקרן'!$C$42</f>
        <v>6.7389374728879899E-5</v>
      </c>
      <c r="L42" s="145"/>
    </row>
    <row r="43" spans="2:12" s="143" customFormat="1">
      <c r="B43" s="88" t="s">
        <v>1396</v>
      </c>
      <c r="C43" s="82">
        <v>5297</v>
      </c>
      <c r="D43" s="95" t="s">
        <v>168</v>
      </c>
      <c r="E43" s="114">
        <v>42916</v>
      </c>
      <c r="F43" s="89">
        <v>24425.32</v>
      </c>
      <c r="G43" s="91">
        <v>110.5849</v>
      </c>
      <c r="H43" s="89">
        <v>101.23614000000001</v>
      </c>
      <c r="I43" s="90">
        <v>1.8601750410734081E-5</v>
      </c>
      <c r="J43" s="90">
        <v>5.2127668245799445E-2</v>
      </c>
      <c r="K43" s="90">
        <f>H43/'סכום נכסי הקרן'!$C$42</f>
        <v>8.5948183140101785E-4</v>
      </c>
      <c r="L43" s="145"/>
    </row>
    <row r="44" spans="2:12" s="143" customFormat="1">
      <c r="B44" s="88" t="s">
        <v>1397</v>
      </c>
      <c r="C44" s="82">
        <v>5293</v>
      </c>
      <c r="D44" s="95" t="s">
        <v>168</v>
      </c>
      <c r="E44" s="114">
        <v>42859</v>
      </c>
      <c r="F44" s="89">
        <v>1287.54</v>
      </c>
      <c r="G44" s="91">
        <v>108.7319</v>
      </c>
      <c r="H44" s="89">
        <v>5.2470799999999995</v>
      </c>
      <c r="I44" s="90">
        <v>1.4894848508941794E-6</v>
      </c>
      <c r="J44" s="90">
        <v>2.7017826390770068E-3</v>
      </c>
      <c r="K44" s="90">
        <f>H44/'סכום נכסי הקרן'!$C$42</f>
        <v>4.4547035553782004E-5</v>
      </c>
      <c r="L44" s="145"/>
    </row>
    <row r="45" spans="2:12" s="143" customFormat="1">
      <c r="B45" s="88" t="s">
        <v>1398</v>
      </c>
      <c r="C45" s="82">
        <v>5313</v>
      </c>
      <c r="D45" s="95" t="s">
        <v>168</v>
      </c>
      <c r="E45" s="114">
        <v>43098</v>
      </c>
      <c r="F45" s="89">
        <v>968.28</v>
      </c>
      <c r="G45" s="91">
        <v>82.030500000000004</v>
      </c>
      <c r="H45" s="89">
        <v>2.9769999999999999</v>
      </c>
      <c r="I45" s="90">
        <v>4.8226760324125405E-6</v>
      </c>
      <c r="J45" s="90">
        <v>1.5328919926001223E-3</v>
      </c>
      <c r="K45" s="90">
        <f>H45/'סכום נכסי הקרן'!$C$42</f>
        <v>2.5274347797938858E-5</v>
      </c>
      <c r="L45" s="145"/>
    </row>
    <row r="46" spans="2:12" s="143" customFormat="1">
      <c r="B46" s="88" t="s">
        <v>1399</v>
      </c>
      <c r="C46" s="82">
        <v>5336</v>
      </c>
      <c r="D46" s="95" t="s">
        <v>170</v>
      </c>
      <c r="E46" s="114">
        <v>43363</v>
      </c>
      <c r="F46" s="89">
        <v>422.6</v>
      </c>
      <c r="G46" s="91">
        <v>81.706400000000002</v>
      </c>
      <c r="H46" s="89">
        <v>1.4818499999999999</v>
      </c>
      <c r="I46" s="90">
        <v>1.1179841444141539E-5</v>
      </c>
      <c r="J46" s="90">
        <v>7.6302183380399429E-4</v>
      </c>
      <c r="K46" s="90">
        <f>H46/'סכום נכסי הקרן'!$C$42</f>
        <v>1.2580716252729492E-5</v>
      </c>
      <c r="L46" s="145"/>
    </row>
    <row r="47" spans="2:12" s="143" customFormat="1">
      <c r="B47" s="88" t="s">
        <v>1400</v>
      </c>
      <c r="C47" s="82">
        <v>5308</v>
      </c>
      <c r="D47" s="95" t="s">
        <v>168</v>
      </c>
      <c r="E47" s="114">
        <v>43072</v>
      </c>
      <c r="F47" s="89">
        <v>935.99</v>
      </c>
      <c r="G47" s="91">
        <v>92.405900000000003</v>
      </c>
      <c r="H47" s="89">
        <v>3.2416799999999997</v>
      </c>
      <c r="I47" s="90">
        <v>5.6835158871062057E-6</v>
      </c>
      <c r="J47" s="90">
        <v>1.6691788090601155E-3</v>
      </c>
      <c r="K47" s="90">
        <f>H47/'סכום נכסי הקרן'!$C$42</f>
        <v>2.7521447017004511E-5</v>
      </c>
      <c r="L47" s="145"/>
    </row>
    <row r="48" spans="2:12" s="143" customFormat="1">
      <c r="B48" s="88" t="s">
        <v>1401</v>
      </c>
      <c r="C48" s="82">
        <v>5321</v>
      </c>
      <c r="D48" s="95" t="s">
        <v>168</v>
      </c>
      <c r="E48" s="114">
        <v>43201</v>
      </c>
      <c r="F48" s="89">
        <v>4448.91</v>
      </c>
      <c r="G48" s="91">
        <v>97.498599999999996</v>
      </c>
      <c r="H48" s="89">
        <v>16.257400000000001</v>
      </c>
      <c r="I48" s="90">
        <v>2.0867307692307695E-6</v>
      </c>
      <c r="J48" s="90">
        <v>8.3711247163242297E-3</v>
      </c>
      <c r="K48" s="90">
        <f>H48/'סכום נכסי הקרן'!$C$42</f>
        <v>1.3802323879415896E-4</v>
      </c>
      <c r="L48" s="145"/>
    </row>
    <row r="49" spans="2:12" s="143" customFormat="1">
      <c r="B49" s="88" t="s">
        <v>1402</v>
      </c>
      <c r="C49" s="82">
        <v>5303</v>
      </c>
      <c r="D49" s="95" t="s">
        <v>170</v>
      </c>
      <c r="E49" s="114">
        <v>43034</v>
      </c>
      <c r="F49" s="89">
        <v>25149.439999999999</v>
      </c>
      <c r="G49" s="91">
        <v>104.04819999999999</v>
      </c>
      <c r="H49" s="89">
        <v>112.30062</v>
      </c>
      <c r="I49" s="90">
        <v>6.1204624277456652E-5</v>
      </c>
      <c r="J49" s="90">
        <v>5.7824897938202599E-2</v>
      </c>
      <c r="K49" s="90">
        <f>H49/'סכום נכסי הקרן'!$C$42</f>
        <v>9.5341784608806465E-4</v>
      </c>
      <c r="L49" s="145"/>
    </row>
    <row r="50" spans="2:12" s="143" customFormat="1">
      <c r="B50" s="88" t="s">
        <v>1403</v>
      </c>
      <c r="C50" s="82">
        <v>6644</v>
      </c>
      <c r="D50" s="95" t="s">
        <v>168</v>
      </c>
      <c r="E50" s="114">
        <v>43444</v>
      </c>
      <c r="F50" s="89">
        <v>56.77</v>
      </c>
      <c r="G50" s="91">
        <v>100</v>
      </c>
      <c r="H50" s="89">
        <v>0.21277000000000001</v>
      </c>
      <c r="I50" s="90">
        <v>6.3829411764705884E-6</v>
      </c>
      <c r="J50" s="90">
        <v>1.0955775252453075E-4</v>
      </c>
      <c r="K50" s="90">
        <f>H50/'סכום נכסי הקרן'!$C$42</f>
        <v>1.8063899835295436E-6</v>
      </c>
      <c r="L50" s="145"/>
    </row>
    <row r="51" spans="2:12" s="143" customFormat="1">
      <c r="B51" s="88" t="s">
        <v>1404</v>
      </c>
      <c r="C51" s="82">
        <v>5340</v>
      </c>
      <c r="D51" s="95" t="s">
        <v>171</v>
      </c>
      <c r="E51" s="114">
        <v>43375</v>
      </c>
      <c r="F51" s="89">
        <v>1876.72</v>
      </c>
      <c r="G51" s="91">
        <v>100</v>
      </c>
      <c r="H51" s="89">
        <v>8.99587</v>
      </c>
      <c r="I51" s="90">
        <v>8.448565217391304E-6</v>
      </c>
      <c r="J51" s="90">
        <v>4.6320782967657582E-3</v>
      </c>
      <c r="K51" s="90">
        <f>H51/'סכום נכסי הקרן'!$C$42</f>
        <v>7.637378136548346E-5</v>
      </c>
      <c r="L51" s="145"/>
    </row>
    <row r="52" spans="2:12" s="143" customFormat="1">
      <c r="B52" s="88" t="s">
        <v>1405</v>
      </c>
      <c r="C52" s="82">
        <v>5280</v>
      </c>
      <c r="D52" s="95" t="s">
        <v>171</v>
      </c>
      <c r="E52" s="114">
        <v>42604</v>
      </c>
      <c r="F52" s="89">
        <v>1122.4000000000001</v>
      </c>
      <c r="G52" s="91">
        <v>109.6354</v>
      </c>
      <c r="H52" s="89">
        <v>5.8985200000000004</v>
      </c>
      <c r="I52" s="90">
        <v>2.9614775725593669E-5</v>
      </c>
      <c r="J52" s="90">
        <v>3.0372166866616305E-3</v>
      </c>
      <c r="K52" s="90">
        <f>H52/'סכום נכסי הקרן'!$C$42</f>
        <v>5.0077677518675957E-5</v>
      </c>
      <c r="L52" s="145"/>
    </row>
    <row r="53" spans="2:12" s="143" customFormat="1">
      <c r="B53" s="88" t="s">
        <v>1406</v>
      </c>
      <c r="C53" s="82">
        <v>5318</v>
      </c>
      <c r="D53" s="95" t="s">
        <v>170</v>
      </c>
      <c r="E53" s="114">
        <v>43165</v>
      </c>
      <c r="F53" s="89">
        <v>1145.46</v>
      </c>
      <c r="G53" s="91">
        <v>96.992699999999999</v>
      </c>
      <c r="H53" s="89">
        <v>4.7680100000000003</v>
      </c>
      <c r="I53" s="90">
        <v>9.3126829268292689E-6</v>
      </c>
      <c r="J53" s="90">
        <v>2.4551039132137418E-3</v>
      </c>
      <c r="K53" s="90">
        <f>H53/'סכום נכסי הקרן'!$C$42</f>
        <v>4.047979275917046E-5</v>
      </c>
      <c r="L53" s="145"/>
    </row>
    <row r="54" spans="2:12" s="143" customFormat="1">
      <c r="B54" s="88" t="s">
        <v>1407</v>
      </c>
      <c r="C54" s="82">
        <v>5319</v>
      </c>
      <c r="D54" s="95" t="s">
        <v>168</v>
      </c>
      <c r="E54" s="114">
        <v>43165</v>
      </c>
      <c r="F54" s="89">
        <v>946.31</v>
      </c>
      <c r="G54" s="91">
        <v>148.20259999999999</v>
      </c>
      <c r="H54" s="89">
        <v>5.2564200000000003</v>
      </c>
      <c r="I54" s="90">
        <v>3.9045115545395351E-5</v>
      </c>
      <c r="J54" s="90">
        <v>2.7065919139211071E-3</v>
      </c>
      <c r="K54" s="90">
        <f>H54/'סכום נכסי הקרן'!$C$42</f>
        <v>4.4626330954666371E-5</v>
      </c>
      <c r="L54" s="145"/>
    </row>
    <row r="55" spans="2:12" s="143" customFormat="1">
      <c r="B55" s="88" t="s">
        <v>1408</v>
      </c>
      <c r="C55" s="82">
        <v>5324</v>
      </c>
      <c r="D55" s="95" t="s">
        <v>170</v>
      </c>
      <c r="E55" s="114">
        <v>43192</v>
      </c>
      <c r="F55" s="89">
        <v>1378.54</v>
      </c>
      <c r="G55" s="91">
        <v>100.9716</v>
      </c>
      <c r="H55" s="89">
        <v>5.9736499999999992</v>
      </c>
      <c r="I55" s="90">
        <v>1.6753690476190476E-5</v>
      </c>
      <c r="J55" s="90">
        <v>3.0759019991923814E-3</v>
      </c>
      <c r="K55" s="90">
        <f>H55/'סכום נכסי הקרן'!$C$42</f>
        <v>5.0715521573113012E-5</v>
      </c>
      <c r="L55" s="145"/>
    </row>
    <row r="56" spans="2:12" s="143" customFormat="1">
      <c r="B56" s="88" t="s">
        <v>1409</v>
      </c>
      <c r="C56" s="82">
        <v>5325</v>
      </c>
      <c r="D56" s="95" t="s">
        <v>168</v>
      </c>
      <c r="E56" s="114">
        <v>43201</v>
      </c>
      <c r="F56" s="89">
        <v>2942.47</v>
      </c>
      <c r="G56" s="91">
        <v>126.7764</v>
      </c>
      <c r="H56" s="89">
        <v>13.981350000000001</v>
      </c>
      <c r="I56" s="90">
        <v>1.7317632449143026E-6</v>
      </c>
      <c r="J56" s="90">
        <v>7.1991600472756873E-3</v>
      </c>
      <c r="K56" s="90">
        <f>H56/'סכום נכסי הקרן'!$C$42</f>
        <v>1.186998665047741E-4</v>
      </c>
      <c r="L56" s="145"/>
    </row>
    <row r="57" spans="2:12" s="143" customFormat="1">
      <c r="B57" s="88" t="s">
        <v>1410</v>
      </c>
      <c r="C57" s="82">
        <v>5330</v>
      </c>
      <c r="D57" s="95" t="s">
        <v>168</v>
      </c>
      <c r="E57" s="114">
        <v>43272</v>
      </c>
      <c r="F57" s="89">
        <v>2955.2</v>
      </c>
      <c r="G57" s="91">
        <v>100</v>
      </c>
      <c r="H57" s="89">
        <v>11.076090000000001</v>
      </c>
      <c r="I57" s="90">
        <v>1.5623784631468897E-6</v>
      </c>
      <c r="J57" s="90">
        <v>5.7032078167008025E-3</v>
      </c>
      <c r="K57" s="90">
        <f>H57/'סכום נכסי הקרן'!$C$42</f>
        <v>9.4034582096497361E-5</v>
      </c>
      <c r="L57" s="145"/>
    </row>
    <row r="58" spans="2:12" s="143" customFormat="1">
      <c r="B58" s="88" t="s">
        <v>1411</v>
      </c>
      <c r="C58" s="82">
        <v>5298</v>
      </c>
      <c r="D58" s="95" t="s">
        <v>168</v>
      </c>
      <c r="E58" s="114">
        <v>43188</v>
      </c>
      <c r="F58" s="89">
        <v>9.35</v>
      </c>
      <c r="G58" s="91">
        <v>100</v>
      </c>
      <c r="H58" s="89">
        <v>3.5040000000000002E-2</v>
      </c>
      <c r="I58" s="90">
        <v>1.4322736007924797E-4</v>
      </c>
      <c r="J58" s="90">
        <v>1.8042504340177457E-5</v>
      </c>
      <c r="K58" s="90">
        <f>H58/'סכום נכסי הקרן'!$C$42</f>
        <v>2.9748510139058708E-7</v>
      </c>
      <c r="L58" s="145"/>
    </row>
    <row r="59" spans="2:12" s="143" customFormat="1">
      <c r="B59" s="88" t="s">
        <v>1412</v>
      </c>
      <c r="C59" s="82">
        <v>5311</v>
      </c>
      <c r="D59" s="95" t="s">
        <v>168</v>
      </c>
      <c r="E59" s="114">
        <v>43089</v>
      </c>
      <c r="F59" s="89">
        <v>2253.81</v>
      </c>
      <c r="G59" s="91">
        <v>96.621399999999994</v>
      </c>
      <c r="H59" s="89">
        <v>8.1618700000000004</v>
      </c>
      <c r="I59" s="90">
        <v>5.63043956043956E-6</v>
      </c>
      <c r="J59" s="90">
        <v>4.2026419777101646E-3</v>
      </c>
      <c r="K59" s="90">
        <f>H59/'סכום נכסי הקרן'!$C$42</f>
        <v>6.9293228438549966E-5</v>
      </c>
      <c r="L59" s="145"/>
    </row>
    <row r="60" spans="2:12" s="143" customFormat="1">
      <c r="B60" s="88" t="s">
        <v>1413</v>
      </c>
      <c r="C60" s="82">
        <v>5331</v>
      </c>
      <c r="D60" s="95" t="s">
        <v>168</v>
      </c>
      <c r="E60" s="114">
        <v>43455</v>
      </c>
      <c r="F60" s="89">
        <v>4694.08</v>
      </c>
      <c r="G60" s="91">
        <v>98.938400000000001</v>
      </c>
      <c r="H60" s="89">
        <v>17.406650000000003</v>
      </c>
      <c r="I60" s="90">
        <v>9.313661428571428E-5</v>
      </c>
      <c r="J60" s="90">
        <v>8.9628869341595307E-3</v>
      </c>
      <c r="K60" s="90">
        <f>H60/'סכום נכסי הקרן'!$C$42</f>
        <v>1.4778022374773011E-4</v>
      </c>
      <c r="L60" s="145"/>
    </row>
    <row r="61" spans="2:12" s="143" customFormat="1">
      <c r="B61" s="88" t="s">
        <v>1414</v>
      </c>
      <c r="C61" s="82">
        <v>5287</v>
      </c>
      <c r="D61" s="95" t="s">
        <v>170</v>
      </c>
      <c r="E61" s="114">
        <v>42809</v>
      </c>
      <c r="F61" s="89">
        <v>41498.69</v>
      </c>
      <c r="G61" s="91">
        <v>97.981099999999998</v>
      </c>
      <c r="H61" s="89">
        <v>174.50019</v>
      </c>
      <c r="I61" s="90">
        <v>2.9516738118853233E-5</v>
      </c>
      <c r="J61" s="90">
        <v>8.9852181376620738E-2</v>
      </c>
      <c r="K61" s="90">
        <f>H61/'סכום נכסי הקרן'!$C$42</f>
        <v>1.4814842098980223E-3</v>
      </c>
      <c r="L61" s="145"/>
    </row>
    <row r="62" spans="2:12" s="143" customFormat="1">
      <c r="B62" s="88" t="s">
        <v>1415</v>
      </c>
      <c r="C62" s="82">
        <v>5306</v>
      </c>
      <c r="D62" s="95" t="s">
        <v>170</v>
      </c>
      <c r="E62" s="114">
        <v>43068</v>
      </c>
      <c r="F62" s="89">
        <v>868.1</v>
      </c>
      <c r="G62" s="91">
        <v>69.165899999999993</v>
      </c>
      <c r="H62" s="89">
        <v>2.57681</v>
      </c>
      <c r="I62" s="90">
        <v>3.5813959892305157E-6</v>
      </c>
      <c r="J62" s="90">
        <v>1.3268294979683981E-3</v>
      </c>
      <c r="K62" s="90">
        <f>H62/'סכום נכסי הקרן'!$C$42</f>
        <v>2.1876786076320737E-5</v>
      </c>
      <c r="L62" s="145"/>
    </row>
    <row r="63" spans="2:12" s="143" customFormat="1">
      <c r="B63" s="88" t="s">
        <v>1416</v>
      </c>
      <c r="C63" s="82">
        <v>5284</v>
      </c>
      <c r="D63" s="95" t="s">
        <v>170</v>
      </c>
      <c r="E63" s="114">
        <v>42662</v>
      </c>
      <c r="F63" s="89">
        <v>35494.639999999999</v>
      </c>
      <c r="G63" s="91">
        <v>89.112399999999994</v>
      </c>
      <c r="H63" s="89">
        <v>135.74382</v>
      </c>
      <c r="I63" s="90">
        <v>5.9731585000000001E-5</v>
      </c>
      <c r="J63" s="90">
        <v>6.989607481456242E-2</v>
      </c>
      <c r="K63" s="90">
        <f>H63/'סכום נכסי הקרן'!$C$42</f>
        <v>1.152447604333493E-3</v>
      </c>
      <c r="L63" s="145"/>
    </row>
    <row r="64" spans="2:12" s="143" customFormat="1">
      <c r="B64" s="88" t="s">
        <v>1417</v>
      </c>
      <c r="C64" s="82">
        <v>5276</v>
      </c>
      <c r="D64" s="95" t="s">
        <v>168</v>
      </c>
      <c r="E64" s="114">
        <v>42521</v>
      </c>
      <c r="F64" s="89">
        <v>36480.629999999997</v>
      </c>
      <c r="G64" s="91">
        <v>106.4999</v>
      </c>
      <c r="H64" s="89">
        <v>145.61666</v>
      </c>
      <c r="I64" s="90">
        <v>5.3333333333333337E-6</v>
      </c>
      <c r="J64" s="90">
        <v>7.4979715184136556E-2</v>
      </c>
      <c r="K64" s="90">
        <f>H64/'סכום נכסי הקרן'!$C$42</f>
        <v>1.2362667484092078E-3</v>
      </c>
      <c r="L64" s="145"/>
    </row>
    <row r="65" spans="2:12" s="143" customFormat="1">
      <c r="B65" s="88" t="s">
        <v>1418</v>
      </c>
      <c r="C65" s="82">
        <v>6642</v>
      </c>
      <c r="D65" s="95" t="s">
        <v>168</v>
      </c>
      <c r="E65" s="114">
        <v>43465</v>
      </c>
      <c r="F65" s="89">
        <v>1477.24</v>
      </c>
      <c r="G65" s="91">
        <v>100</v>
      </c>
      <c r="H65" s="89">
        <v>5.5366999999999997</v>
      </c>
      <c r="I65" s="90">
        <v>3.7375666666666666E-6</v>
      </c>
      <c r="J65" s="90">
        <v>2.8509113521763847E-3</v>
      </c>
      <c r="K65" s="90">
        <f>H65/'סכום נכסי הקרן'!$C$42</f>
        <v>4.7005872170926458E-5</v>
      </c>
      <c r="L65" s="145"/>
    </row>
    <row r="66" spans="2:12" s="143" customFormat="1">
      <c r="B66" s="88" t="s">
        <v>1419</v>
      </c>
      <c r="C66" s="82">
        <v>5312</v>
      </c>
      <c r="D66" s="95" t="s">
        <v>168</v>
      </c>
      <c r="E66" s="114">
        <v>43095</v>
      </c>
      <c r="F66" s="89">
        <v>1067.44</v>
      </c>
      <c r="G66" s="91">
        <v>104.0771</v>
      </c>
      <c r="H66" s="89">
        <v>4.1638799999999998</v>
      </c>
      <c r="I66" s="90">
        <v>4.0740352008793539E-5</v>
      </c>
      <c r="J66" s="90">
        <v>2.1440303359582793E-3</v>
      </c>
      <c r="K66" s="90">
        <f>H66/'סכום נכסי הקרן'!$C$42</f>
        <v>3.5350806620383489E-5</v>
      </c>
      <c r="L66" s="145"/>
    </row>
    <row r="67" spans="2:12" s="143" customFormat="1">
      <c r="B67" s="88" t="s">
        <v>1420</v>
      </c>
      <c r="C67" s="82">
        <v>5286</v>
      </c>
      <c r="D67" s="95" t="s">
        <v>168</v>
      </c>
      <c r="E67" s="114">
        <v>42727</v>
      </c>
      <c r="F67" s="89">
        <v>23913.56</v>
      </c>
      <c r="G67" s="91">
        <v>120.38979999999999</v>
      </c>
      <c r="H67" s="89">
        <v>107.90300999999999</v>
      </c>
      <c r="I67" s="90">
        <v>1.6648202892573243E-5</v>
      </c>
      <c r="J67" s="90">
        <v>5.5560517301461512E-2</v>
      </c>
      <c r="K67" s="90">
        <f>H67/'סכום נכסי הקרן'!$C$42</f>
        <v>9.1608270177510063E-4</v>
      </c>
      <c r="L67" s="145"/>
    </row>
    <row r="68" spans="2:12" s="143" customFormat="1">
      <c r="B68" s="88" t="s">
        <v>1421</v>
      </c>
      <c r="C68" s="82">
        <v>5338</v>
      </c>
      <c r="D68" s="95" t="s">
        <v>168</v>
      </c>
      <c r="E68" s="114">
        <v>43375</v>
      </c>
      <c r="F68" s="89">
        <v>417.22</v>
      </c>
      <c r="G68" s="91">
        <v>100</v>
      </c>
      <c r="H68" s="89">
        <v>1.5637399999999999</v>
      </c>
      <c r="I68" s="90">
        <v>4.879714285714286E-6</v>
      </c>
      <c r="J68" s="90">
        <v>8.0518794911270245E-4</v>
      </c>
      <c r="K68" s="90">
        <f>H68/'סכום נכסי הקרן'!$C$42</f>
        <v>1.3275951839284148E-5</v>
      </c>
      <c r="L68" s="145"/>
    </row>
    <row r="69" spans="2:12" s="143" customFormat="1">
      <c r="B69" s="88" t="s">
        <v>1422</v>
      </c>
      <c r="C69" s="82">
        <v>6641</v>
      </c>
      <c r="D69" s="95" t="s">
        <v>168</v>
      </c>
      <c r="E69" s="114">
        <v>43461</v>
      </c>
      <c r="F69" s="89">
        <v>78.430000000000007</v>
      </c>
      <c r="G69" s="91">
        <v>100</v>
      </c>
      <c r="H69" s="89">
        <v>0.29396</v>
      </c>
      <c r="I69" s="90">
        <v>4.9077586206896552E-6</v>
      </c>
      <c r="J69" s="90">
        <v>1.5136342967575814E-4</v>
      </c>
      <c r="K69" s="90">
        <f>H69/'סכום נכסי הקרן'!$C$42</f>
        <v>2.4956826599536807E-6</v>
      </c>
      <c r="L69" s="145"/>
    </row>
    <row r="70" spans="2:12" s="143" customFormat="1">
      <c r="B70" s="148"/>
      <c r="L70" s="145"/>
    </row>
    <row r="71" spans="2:12" s="143" customFormat="1">
      <c r="B71" s="148"/>
      <c r="L71" s="145"/>
    </row>
    <row r="72" spans="2:12" s="143" customFormat="1">
      <c r="B72" s="148"/>
      <c r="L72" s="145"/>
    </row>
    <row r="73" spans="2:12">
      <c r="B73" s="97" t="s">
        <v>118</v>
      </c>
      <c r="C73" s="1"/>
    </row>
    <row r="74" spans="2:12">
      <c r="B74" s="97" t="s">
        <v>239</v>
      </c>
      <c r="C74" s="1"/>
    </row>
    <row r="75" spans="2:12">
      <c r="B75" s="97" t="s">
        <v>247</v>
      </c>
      <c r="C75" s="1"/>
    </row>
    <row r="76" spans="2:12">
      <c r="C76" s="1"/>
    </row>
    <row r="77" spans="2:12">
      <c r="C77" s="1"/>
    </row>
    <row r="78" spans="2:12">
      <c r="C78" s="1"/>
    </row>
    <row r="79" spans="2:12">
      <c r="C79" s="1"/>
    </row>
    <row r="80" spans="2:12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V39:XFD41 D1:L1048576 M1:XFD38 M42:XFD1048576 M39:T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184</v>
      </c>
      <c r="C1" s="80" t="s" vm="1">
        <v>257</v>
      </c>
    </row>
    <row r="2" spans="2:59">
      <c r="B2" s="58" t="s">
        <v>183</v>
      </c>
      <c r="C2" s="80" t="s">
        <v>258</v>
      </c>
    </row>
    <row r="3" spans="2:59">
      <c r="B3" s="58" t="s">
        <v>185</v>
      </c>
      <c r="C3" s="80" t="s">
        <v>259</v>
      </c>
    </row>
    <row r="4" spans="2:59">
      <c r="B4" s="58" t="s">
        <v>186</v>
      </c>
      <c r="C4" s="80">
        <v>2208</v>
      </c>
    </row>
    <row r="6" spans="2:59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78.75">
      <c r="B8" s="23" t="s">
        <v>122</v>
      </c>
      <c r="C8" s="31" t="s">
        <v>44</v>
      </c>
      <c r="D8" s="31" t="s">
        <v>66</v>
      </c>
      <c r="E8" s="31" t="s">
        <v>106</v>
      </c>
      <c r="F8" s="31" t="s">
        <v>107</v>
      </c>
      <c r="G8" s="31" t="s">
        <v>241</v>
      </c>
      <c r="H8" s="31" t="s">
        <v>240</v>
      </c>
      <c r="I8" s="31" t="s">
        <v>115</v>
      </c>
      <c r="J8" s="31" t="s">
        <v>60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47</v>
      </c>
      <c r="C11" s="123"/>
      <c r="D11" s="123"/>
      <c r="E11" s="123"/>
      <c r="F11" s="123"/>
      <c r="G11" s="124"/>
      <c r="H11" s="128"/>
      <c r="I11" s="124">
        <v>2.4289999999999999E-2</v>
      </c>
      <c r="J11" s="123"/>
      <c r="K11" s="125">
        <v>1</v>
      </c>
      <c r="L11" s="125">
        <f>I11/'סכום נכסי הקרן'!$C$42</f>
        <v>2.0621898152903421E-7</v>
      </c>
      <c r="M11" s="98"/>
      <c r="N11" s="98"/>
      <c r="O11" s="98"/>
      <c r="P11" s="98"/>
      <c r="BG11" s="98"/>
    </row>
    <row r="12" spans="2:59" s="98" customFormat="1" ht="21" customHeight="1">
      <c r="B12" s="126" t="s">
        <v>238</v>
      </c>
      <c r="C12" s="123"/>
      <c r="D12" s="123"/>
      <c r="E12" s="123"/>
      <c r="F12" s="123"/>
      <c r="G12" s="124"/>
      <c r="H12" s="128"/>
      <c r="I12" s="124">
        <v>2.4289999999999999E-2</v>
      </c>
      <c r="J12" s="123"/>
      <c r="K12" s="125">
        <v>1</v>
      </c>
      <c r="L12" s="125">
        <f>I12/'סכום נכסי הקרן'!$C$42</f>
        <v>2.0621898152903421E-7</v>
      </c>
    </row>
    <row r="13" spans="2:59">
      <c r="B13" s="85" t="s">
        <v>1423</v>
      </c>
      <c r="C13" s="82" t="s">
        <v>1424</v>
      </c>
      <c r="D13" s="95" t="s">
        <v>1032</v>
      </c>
      <c r="E13" s="95" t="s">
        <v>168</v>
      </c>
      <c r="F13" s="114">
        <v>42731</v>
      </c>
      <c r="G13" s="89">
        <v>43</v>
      </c>
      <c r="H13" s="91">
        <v>15.0589</v>
      </c>
      <c r="I13" s="89">
        <v>2.4289999999999999E-2</v>
      </c>
      <c r="J13" s="90">
        <v>2.1229766304707381E-6</v>
      </c>
      <c r="K13" s="90">
        <v>1</v>
      </c>
      <c r="L13" s="90">
        <f>I13/'סכום נכסי הקרן'!$C$42</f>
        <v>2.0621898152903421E-7</v>
      </c>
    </row>
    <row r="14" spans="2:59">
      <c r="B14" s="81"/>
      <c r="C14" s="82"/>
      <c r="D14" s="82"/>
      <c r="E14" s="82"/>
      <c r="F14" s="82"/>
      <c r="G14" s="89"/>
      <c r="H14" s="91"/>
      <c r="I14" s="82"/>
      <c r="J14" s="82"/>
      <c r="K14" s="90"/>
      <c r="L14" s="82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18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18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18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89</v>
      </c>
      <c r="C6" s="14" t="s">
        <v>44</v>
      </c>
      <c r="E6" s="14" t="s">
        <v>123</v>
      </c>
      <c r="I6" s="14" t="s">
        <v>15</v>
      </c>
      <c r="J6" s="14" t="s">
        <v>67</v>
      </c>
      <c r="M6" s="14" t="s">
        <v>106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91</v>
      </c>
      <c r="C8" s="31" t="s">
        <v>44</v>
      </c>
      <c r="D8" s="31" t="s">
        <v>126</v>
      </c>
      <c r="I8" s="31" t="s">
        <v>15</v>
      </c>
      <c r="J8" s="31" t="s">
        <v>67</v>
      </c>
      <c r="K8" s="31" t="s">
        <v>107</v>
      </c>
      <c r="L8" s="31" t="s">
        <v>18</v>
      </c>
      <c r="M8" s="31" t="s">
        <v>106</v>
      </c>
      <c r="Q8" s="31" t="s">
        <v>17</v>
      </c>
      <c r="R8" s="31" t="s">
        <v>19</v>
      </c>
      <c r="S8" s="31" t="s">
        <v>0</v>
      </c>
      <c r="T8" s="31" t="s">
        <v>110</v>
      </c>
      <c r="U8" s="31" t="s">
        <v>63</v>
      </c>
      <c r="V8" s="31" t="s">
        <v>60</v>
      </c>
      <c r="W8" s="32" t="s">
        <v>117</v>
      </c>
    </row>
    <row r="9" spans="2:25" ht="31.5">
      <c r="B9" s="50" t="str">
        <f>'תעודות חוב מסחריות '!B7:T7</f>
        <v>2. תעודות חוב מסחריות</v>
      </c>
      <c r="C9" s="14" t="s">
        <v>44</v>
      </c>
      <c r="D9" s="14" t="s">
        <v>126</v>
      </c>
      <c r="E9" s="43" t="s">
        <v>123</v>
      </c>
      <c r="G9" s="14" t="s">
        <v>66</v>
      </c>
      <c r="I9" s="14" t="s">
        <v>15</v>
      </c>
      <c r="J9" s="14" t="s">
        <v>67</v>
      </c>
      <c r="K9" s="14" t="s">
        <v>107</v>
      </c>
      <c r="L9" s="14" t="s">
        <v>18</v>
      </c>
      <c r="M9" s="14" t="s">
        <v>106</v>
      </c>
      <c r="Q9" s="14" t="s">
        <v>17</v>
      </c>
      <c r="R9" s="14" t="s">
        <v>19</v>
      </c>
      <c r="S9" s="14" t="s">
        <v>0</v>
      </c>
      <c r="T9" s="14" t="s">
        <v>110</v>
      </c>
      <c r="U9" s="14" t="s">
        <v>63</v>
      </c>
      <c r="V9" s="14" t="s">
        <v>60</v>
      </c>
      <c r="W9" s="40" t="s">
        <v>117</v>
      </c>
    </row>
    <row r="10" spans="2:25" ht="31.5">
      <c r="B10" s="50" t="str">
        <f>'אג"ח קונצרני'!B7:U7</f>
        <v>3. אג"ח קונצרני</v>
      </c>
      <c r="C10" s="31" t="s">
        <v>44</v>
      </c>
      <c r="D10" s="14" t="s">
        <v>126</v>
      </c>
      <c r="E10" s="43" t="s">
        <v>123</v>
      </c>
      <c r="G10" s="31" t="s">
        <v>66</v>
      </c>
      <c r="I10" s="31" t="s">
        <v>15</v>
      </c>
      <c r="J10" s="31" t="s">
        <v>67</v>
      </c>
      <c r="K10" s="31" t="s">
        <v>107</v>
      </c>
      <c r="L10" s="31" t="s">
        <v>18</v>
      </c>
      <c r="M10" s="31" t="s">
        <v>106</v>
      </c>
      <c r="Q10" s="31" t="s">
        <v>17</v>
      </c>
      <c r="R10" s="31" t="s">
        <v>19</v>
      </c>
      <c r="S10" s="31" t="s">
        <v>0</v>
      </c>
      <c r="T10" s="31" t="s">
        <v>110</v>
      </c>
      <c r="U10" s="31" t="s">
        <v>63</v>
      </c>
      <c r="V10" s="14" t="s">
        <v>60</v>
      </c>
      <c r="W10" s="32" t="s">
        <v>117</v>
      </c>
    </row>
    <row r="11" spans="2:25" ht="31.5">
      <c r="B11" s="50" t="str">
        <f>מניות!B7</f>
        <v>4. מניות</v>
      </c>
      <c r="C11" s="31" t="s">
        <v>44</v>
      </c>
      <c r="D11" s="14" t="s">
        <v>126</v>
      </c>
      <c r="E11" s="43" t="s">
        <v>123</v>
      </c>
      <c r="H11" s="31" t="s">
        <v>106</v>
      </c>
      <c r="S11" s="31" t="s">
        <v>0</v>
      </c>
      <c r="T11" s="14" t="s">
        <v>110</v>
      </c>
      <c r="U11" s="14" t="s">
        <v>63</v>
      </c>
      <c r="V11" s="14" t="s">
        <v>60</v>
      </c>
      <c r="W11" s="15" t="s">
        <v>117</v>
      </c>
    </row>
    <row r="12" spans="2:25" ht="31.5">
      <c r="B12" s="50" t="str">
        <f>'תעודות סל'!B7:N7</f>
        <v>5. תעודות סל</v>
      </c>
      <c r="C12" s="31" t="s">
        <v>44</v>
      </c>
      <c r="D12" s="14" t="s">
        <v>126</v>
      </c>
      <c r="E12" s="43" t="s">
        <v>123</v>
      </c>
      <c r="H12" s="31" t="s">
        <v>106</v>
      </c>
      <c r="S12" s="31" t="s">
        <v>0</v>
      </c>
      <c r="T12" s="31" t="s">
        <v>110</v>
      </c>
      <c r="U12" s="31" t="s">
        <v>63</v>
      </c>
      <c r="V12" s="31" t="s">
        <v>60</v>
      </c>
      <c r="W12" s="32" t="s">
        <v>117</v>
      </c>
    </row>
    <row r="13" spans="2:25" ht="31.5">
      <c r="B13" s="50" t="str">
        <f>'קרנות נאמנות'!B7:O7</f>
        <v>6. קרנות נאמנות</v>
      </c>
      <c r="C13" s="31" t="s">
        <v>44</v>
      </c>
      <c r="D13" s="31" t="s">
        <v>126</v>
      </c>
      <c r="G13" s="31" t="s">
        <v>66</v>
      </c>
      <c r="H13" s="31" t="s">
        <v>106</v>
      </c>
      <c r="S13" s="31" t="s">
        <v>0</v>
      </c>
      <c r="T13" s="31" t="s">
        <v>110</v>
      </c>
      <c r="U13" s="31" t="s">
        <v>63</v>
      </c>
      <c r="V13" s="31" t="s">
        <v>60</v>
      </c>
      <c r="W13" s="32" t="s">
        <v>117</v>
      </c>
    </row>
    <row r="14" spans="2:25" ht="31.5">
      <c r="B14" s="50" t="str">
        <f>'כתבי אופציה'!B7:L7</f>
        <v>7. כתבי אופציה</v>
      </c>
      <c r="C14" s="31" t="s">
        <v>44</v>
      </c>
      <c r="D14" s="31" t="s">
        <v>126</v>
      </c>
      <c r="G14" s="31" t="s">
        <v>66</v>
      </c>
      <c r="H14" s="31" t="s">
        <v>106</v>
      </c>
      <c r="S14" s="31" t="s">
        <v>0</v>
      </c>
      <c r="T14" s="31" t="s">
        <v>110</v>
      </c>
      <c r="U14" s="31" t="s">
        <v>63</v>
      </c>
      <c r="V14" s="31" t="s">
        <v>60</v>
      </c>
      <c r="W14" s="32" t="s">
        <v>117</v>
      </c>
    </row>
    <row r="15" spans="2:25" ht="31.5">
      <c r="B15" s="50" t="str">
        <f>אופציות!B7</f>
        <v>8. אופציות</v>
      </c>
      <c r="C15" s="31" t="s">
        <v>44</v>
      </c>
      <c r="D15" s="31" t="s">
        <v>126</v>
      </c>
      <c r="G15" s="31" t="s">
        <v>66</v>
      </c>
      <c r="H15" s="31" t="s">
        <v>106</v>
      </c>
      <c r="S15" s="31" t="s">
        <v>0</v>
      </c>
      <c r="T15" s="31" t="s">
        <v>110</v>
      </c>
      <c r="U15" s="31" t="s">
        <v>63</v>
      </c>
      <c r="V15" s="31" t="s">
        <v>60</v>
      </c>
      <c r="W15" s="32" t="s">
        <v>117</v>
      </c>
    </row>
    <row r="16" spans="2:25" ht="31.5">
      <c r="B16" s="50" t="str">
        <f>'חוזים עתידיים'!B7:I7</f>
        <v>9. חוזים עתידיים</v>
      </c>
      <c r="C16" s="31" t="s">
        <v>44</v>
      </c>
      <c r="D16" s="31" t="s">
        <v>126</v>
      </c>
      <c r="G16" s="31" t="s">
        <v>66</v>
      </c>
      <c r="H16" s="31" t="s">
        <v>106</v>
      </c>
      <c r="S16" s="31" t="s">
        <v>0</v>
      </c>
      <c r="T16" s="32" t="s">
        <v>110</v>
      </c>
    </row>
    <row r="17" spans="2:25" ht="31.5">
      <c r="B17" s="50" t="str">
        <f>'מוצרים מובנים'!B7:Q7</f>
        <v>10. מוצרים מובנים</v>
      </c>
      <c r="C17" s="31" t="s">
        <v>44</v>
      </c>
      <c r="F17" s="14" t="s">
        <v>51</v>
      </c>
      <c r="I17" s="31" t="s">
        <v>15</v>
      </c>
      <c r="J17" s="31" t="s">
        <v>67</v>
      </c>
      <c r="K17" s="31" t="s">
        <v>107</v>
      </c>
      <c r="L17" s="31" t="s">
        <v>18</v>
      </c>
      <c r="M17" s="31" t="s">
        <v>106</v>
      </c>
      <c r="Q17" s="31" t="s">
        <v>17</v>
      </c>
      <c r="R17" s="31" t="s">
        <v>19</v>
      </c>
      <c r="S17" s="31" t="s">
        <v>0</v>
      </c>
      <c r="T17" s="31" t="s">
        <v>110</v>
      </c>
      <c r="U17" s="31" t="s">
        <v>63</v>
      </c>
      <c r="V17" s="31" t="s">
        <v>60</v>
      </c>
      <c r="W17" s="32" t="s">
        <v>117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67</v>
      </c>
      <c r="K19" s="31" t="s">
        <v>107</v>
      </c>
      <c r="L19" s="31" t="s">
        <v>18</v>
      </c>
      <c r="M19" s="31" t="s">
        <v>106</v>
      </c>
      <c r="Q19" s="31" t="s">
        <v>17</v>
      </c>
      <c r="R19" s="31" t="s">
        <v>19</v>
      </c>
      <c r="S19" s="31" t="s">
        <v>0</v>
      </c>
      <c r="T19" s="31" t="s">
        <v>110</v>
      </c>
      <c r="U19" s="31" t="s">
        <v>115</v>
      </c>
      <c r="V19" s="31" t="s">
        <v>60</v>
      </c>
      <c r="W19" s="32" t="s">
        <v>117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44</v>
      </c>
      <c r="D20" s="43" t="s">
        <v>124</v>
      </c>
      <c r="E20" s="43" t="s">
        <v>123</v>
      </c>
      <c r="G20" s="31" t="s">
        <v>66</v>
      </c>
      <c r="I20" s="31" t="s">
        <v>15</v>
      </c>
      <c r="J20" s="31" t="s">
        <v>67</v>
      </c>
      <c r="K20" s="31" t="s">
        <v>107</v>
      </c>
      <c r="L20" s="31" t="s">
        <v>18</v>
      </c>
      <c r="M20" s="31" t="s">
        <v>106</v>
      </c>
      <c r="Q20" s="31" t="s">
        <v>17</v>
      </c>
      <c r="R20" s="31" t="s">
        <v>19</v>
      </c>
      <c r="S20" s="31" t="s">
        <v>0</v>
      </c>
      <c r="T20" s="31" t="s">
        <v>110</v>
      </c>
      <c r="U20" s="31" t="s">
        <v>115</v>
      </c>
      <c r="V20" s="31" t="s">
        <v>60</v>
      </c>
      <c r="W20" s="32" t="s">
        <v>117</v>
      </c>
    </row>
    <row r="21" spans="2:25" ht="31.5">
      <c r="B21" s="50" t="str">
        <f>'לא סחיר - אג"ח קונצרני'!B7:S7</f>
        <v>3. אג"ח קונצרני</v>
      </c>
      <c r="C21" s="31" t="s">
        <v>44</v>
      </c>
      <c r="D21" s="43" t="s">
        <v>124</v>
      </c>
      <c r="E21" s="43" t="s">
        <v>123</v>
      </c>
      <c r="G21" s="31" t="s">
        <v>66</v>
      </c>
      <c r="I21" s="31" t="s">
        <v>15</v>
      </c>
      <c r="J21" s="31" t="s">
        <v>67</v>
      </c>
      <c r="K21" s="31" t="s">
        <v>107</v>
      </c>
      <c r="L21" s="31" t="s">
        <v>18</v>
      </c>
      <c r="M21" s="31" t="s">
        <v>106</v>
      </c>
      <c r="Q21" s="31" t="s">
        <v>17</v>
      </c>
      <c r="R21" s="31" t="s">
        <v>19</v>
      </c>
      <c r="S21" s="31" t="s">
        <v>0</v>
      </c>
      <c r="T21" s="31" t="s">
        <v>110</v>
      </c>
      <c r="U21" s="31" t="s">
        <v>115</v>
      </c>
      <c r="V21" s="31" t="s">
        <v>60</v>
      </c>
      <c r="W21" s="32" t="s">
        <v>117</v>
      </c>
    </row>
    <row r="22" spans="2:25" ht="31.5">
      <c r="B22" s="50" t="str">
        <f>'לא סחיר - מניות'!B7:M7</f>
        <v>4. מניות</v>
      </c>
      <c r="C22" s="31" t="s">
        <v>44</v>
      </c>
      <c r="D22" s="43" t="s">
        <v>124</v>
      </c>
      <c r="E22" s="43" t="s">
        <v>123</v>
      </c>
      <c r="G22" s="31" t="s">
        <v>66</v>
      </c>
      <c r="H22" s="31" t="s">
        <v>106</v>
      </c>
      <c r="S22" s="31" t="s">
        <v>0</v>
      </c>
      <c r="T22" s="31" t="s">
        <v>110</v>
      </c>
      <c r="U22" s="31" t="s">
        <v>115</v>
      </c>
      <c r="V22" s="31" t="s">
        <v>60</v>
      </c>
      <c r="W22" s="32" t="s">
        <v>117</v>
      </c>
    </row>
    <row r="23" spans="2:25" ht="31.5">
      <c r="B23" s="50" t="str">
        <f>'לא סחיר - קרנות השקעה'!B7:K7</f>
        <v>5. קרנות השקעה</v>
      </c>
      <c r="C23" s="31" t="s">
        <v>44</v>
      </c>
      <c r="G23" s="31" t="s">
        <v>66</v>
      </c>
      <c r="H23" s="31" t="s">
        <v>106</v>
      </c>
      <c r="K23" s="31" t="s">
        <v>107</v>
      </c>
      <c r="S23" s="31" t="s">
        <v>0</v>
      </c>
      <c r="T23" s="31" t="s">
        <v>110</v>
      </c>
      <c r="U23" s="31" t="s">
        <v>115</v>
      </c>
      <c r="V23" s="31" t="s">
        <v>60</v>
      </c>
      <c r="W23" s="32" t="s">
        <v>117</v>
      </c>
    </row>
    <row r="24" spans="2:25" ht="31.5">
      <c r="B24" s="50" t="str">
        <f>'לא סחיר - כתבי אופציה'!B7:L7</f>
        <v>6. כתבי אופציה</v>
      </c>
      <c r="C24" s="31" t="s">
        <v>44</v>
      </c>
      <c r="G24" s="31" t="s">
        <v>66</v>
      </c>
      <c r="H24" s="31" t="s">
        <v>106</v>
      </c>
      <c r="K24" s="31" t="s">
        <v>107</v>
      </c>
      <c r="S24" s="31" t="s">
        <v>0</v>
      </c>
      <c r="T24" s="31" t="s">
        <v>110</v>
      </c>
      <c r="U24" s="31" t="s">
        <v>115</v>
      </c>
      <c r="V24" s="31" t="s">
        <v>60</v>
      </c>
      <c r="W24" s="32" t="s">
        <v>117</v>
      </c>
    </row>
    <row r="25" spans="2:25" ht="31.5">
      <c r="B25" s="50" t="str">
        <f>'לא סחיר - אופציות'!B7:L7</f>
        <v>7. אופציות</v>
      </c>
      <c r="C25" s="31" t="s">
        <v>44</v>
      </c>
      <c r="G25" s="31" t="s">
        <v>66</v>
      </c>
      <c r="H25" s="31" t="s">
        <v>106</v>
      </c>
      <c r="K25" s="31" t="s">
        <v>107</v>
      </c>
      <c r="S25" s="31" t="s">
        <v>0</v>
      </c>
      <c r="T25" s="31" t="s">
        <v>110</v>
      </c>
      <c r="U25" s="31" t="s">
        <v>115</v>
      </c>
      <c r="V25" s="31" t="s">
        <v>60</v>
      </c>
      <c r="W25" s="32" t="s">
        <v>117</v>
      </c>
    </row>
    <row r="26" spans="2:25" ht="31.5">
      <c r="B26" s="50" t="str">
        <f>'לא סחיר - חוזים עתידיים'!B7:K7</f>
        <v>8. חוזים עתידיים</v>
      </c>
      <c r="C26" s="31" t="s">
        <v>44</v>
      </c>
      <c r="G26" s="31" t="s">
        <v>66</v>
      </c>
      <c r="H26" s="31" t="s">
        <v>106</v>
      </c>
      <c r="K26" s="31" t="s">
        <v>107</v>
      </c>
      <c r="S26" s="31" t="s">
        <v>0</v>
      </c>
      <c r="T26" s="31" t="s">
        <v>110</v>
      </c>
      <c r="U26" s="31" t="s">
        <v>115</v>
      </c>
      <c r="V26" s="32" t="s">
        <v>117</v>
      </c>
    </row>
    <row r="27" spans="2:25" ht="31.5">
      <c r="B27" s="50" t="str">
        <f>'לא סחיר - מוצרים מובנים'!B7:Q7</f>
        <v>9. מוצרים מובנים</v>
      </c>
      <c r="C27" s="31" t="s">
        <v>44</v>
      </c>
      <c r="F27" s="31" t="s">
        <v>51</v>
      </c>
      <c r="I27" s="31" t="s">
        <v>15</v>
      </c>
      <c r="J27" s="31" t="s">
        <v>67</v>
      </c>
      <c r="K27" s="31" t="s">
        <v>107</v>
      </c>
      <c r="L27" s="31" t="s">
        <v>18</v>
      </c>
      <c r="M27" s="31" t="s">
        <v>106</v>
      </c>
      <c r="Q27" s="31" t="s">
        <v>17</v>
      </c>
      <c r="R27" s="31" t="s">
        <v>19</v>
      </c>
      <c r="S27" s="31" t="s">
        <v>0</v>
      </c>
      <c r="T27" s="31" t="s">
        <v>110</v>
      </c>
      <c r="U27" s="31" t="s">
        <v>115</v>
      </c>
      <c r="V27" s="31" t="s">
        <v>60</v>
      </c>
      <c r="W27" s="32" t="s">
        <v>117</v>
      </c>
    </row>
    <row r="28" spans="2:25" ht="31.5">
      <c r="B28" s="54" t="str">
        <f>הלוואות!B6</f>
        <v>1.ד. הלוואות:</v>
      </c>
      <c r="C28" s="31" t="s">
        <v>44</v>
      </c>
      <c r="I28" s="31" t="s">
        <v>15</v>
      </c>
      <c r="J28" s="31" t="s">
        <v>67</v>
      </c>
      <c r="L28" s="31" t="s">
        <v>18</v>
      </c>
      <c r="M28" s="31" t="s">
        <v>106</v>
      </c>
      <c r="Q28" s="14" t="s">
        <v>34</v>
      </c>
      <c r="R28" s="31" t="s">
        <v>19</v>
      </c>
      <c r="S28" s="31" t="s">
        <v>0</v>
      </c>
      <c r="T28" s="31" t="s">
        <v>110</v>
      </c>
      <c r="U28" s="31" t="s">
        <v>115</v>
      </c>
      <c r="V28" s="32" t="s">
        <v>117</v>
      </c>
    </row>
    <row r="29" spans="2:25" ht="47.25">
      <c r="B29" s="54" t="str">
        <f>'פקדונות מעל 3 חודשים'!B6:O6</f>
        <v>1.ה. פקדונות מעל 3 חודשים:</v>
      </c>
      <c r="C29" s="31" t="s">
        <v>44</v>
      </c>
      <c r="E29" s="31" t="s">
        <v>123</v>
      </c>
      <c r="I29" s="31" t="s">
        <v>15</v>
      </c>
      <c r="J29" s="31" t="s">
        <v>67</v>
      </c>
      <c r="L29" s="31" t="s">
        <v>18</v>
      </c>
      <c r="M29" s="31" t="s">
        <v>106</v>
      </c>
      <c r="O29" s="51" t="s">
        <v>53</v>
      </c>
      <c r="P29" s="52"/>
      <c r="R29" s="31" t="s">
        <v>19</v>
      </c>
      <c r="S29" s="31" t="s">
        <v>0</v>
      </c>
      <c r="T29" s="31" t="s">
        <v>110</v>
      </c>
      <c r="U29" s="31" t="s">
        <v>115</v>
      </c>
      <c r="V29" s="32" t="s">
        <v>117</v>
      </c>
    </row>
    <row r="30" spans="2:25" ht="63">
      <c r="B30" s="54" t="str">
        <f>'זכויות מקרקעין'!B6</f>
        <v>1. ו. זכויות במקרקעין:</v>
      </c>
      <c r="C30" s="14" t="s">
        <v>55</v>
      </c>
      <c r="N30" s="51" t="s">
        <v>90</v>
      </c>
      <c r="P30" s="52" t="s">
        <v>56</v>
      </c>
      <c r="U30" s="31" t="s">
        <v>115</v>
      </c>
      <c r="V30" s="15" t="s">
        <v>59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54</v>
      </c>
      <c r="U31" s="31" t="s">
        <v>115</v>
      </c>
      <c r="V31" s="15" t="s">
        <v>59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112</v>
      </c>
      <c r="Y32" s="15" t="s">
        <v>111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184</v>
      </c>
      <c r="C1" s="80" t="s" vm="1">
        <v>257</v>
      </c>
    </row>
    <row r="2" spans="2:54">
      <c r="B2" s="58" t="s">
        <v>183</v>
      </c>
      <c r="C2" s="80" t="s">
        <v>258</v>
      </c>
    </row>
    <row r="3" spans="2:54">
      <c r="B3" s="58" t="s">
        <v>185</v>
      </c>
      <c r="C3" s="80" t="s">
        <v>259</v>
      </c>
    </row>
    <row r="4" spans="2:54">
      <c r="B4" s="58" t="s">
        <v>186</v>
      </c>
      <c r="C4" s="80">
        <v>2208</v>
      </c>
    </row>
    <row r="6" spans="2:54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122</v>
      </c>
      <c r="C8" s="31" t="s">
        <v>44</v>
      </c>
      <c r="D8" s="31" t="s">
        <v>66</v>
      </c>
      <c r="E8" s="31" t="s">
        <v>106</v>
      </c>
      <c r="F8" s="31" t="s">
        <v>107</v>
      </c>
      <c r="G8" s="31" t="s">
        <v>241</v>
      </c>
      <c r="H8" s="31" t="s">
        <v>240</v>
      </c>
      <c r="I8" s="31" t="s">
        <v>115</v>
      </c>
      <c r="J8" s="31" t="s">
        <v>60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2"/>
  <sheetViews>
    <sheetView rightToLeft="1" zoomScale="90" zoomScaleNormal="90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855468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184</v>
      </c>
      <c r="C1" s="80" t="s" vm="1">
        <v>257</v>
      </c>
    </row>
    <row r="2" spans="2:51">
      <c r="B2" s="58" t="s">
        <v>183</v>
      </c>
      <c r="C2" s="80" t="s">
        <v>258</v>
      </c>
    </row>
    <row r="3" spans="2:51">
      <c r="B3" s="58" t="s">
        <v>185</v>
      </c>
      <c r="C3" s="80" t="s">
        <v>259</v>
      </c>
    </row>
    <row r="4" spans="2:51">
      <c r="B4" s="58" t="s">
        <v>186</v>
      </c>
      <c r="C4" s="80">
        <v>2208</v>
      </c>
    </row>
    <row r="6" spans="2:5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122</v>
      </c>
      <c r="C8" s="31" t="s">
        <v>44</v>
      </c>
      <c r="D8" s="31" t="s">
        <v>66</v>
      </c>
      <c r="E8" s="31" t="s">
        <v>106</v>
      </c>
      <c r="F8" s="31" t="s">
        <v>107</v>
      </c>
      <c r="G8" s="31" t="s">
        <v>241</v>
      </c>
      <c r="H8" s="31" t="s">
        <v>240</v>
      </c>
      <c r="I8" s="31" t="s">
        <v>115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2" t="s">
        <v>48</v>
      </c>
      <c r="C11" s="123"/>
      <c r="D11" s="123"/>
      <c r="E11" s="123"/>
      <c r="F11" s="123"/>
      <c r="G11" s="124"/>
      <c r="H11" s="128"/>
      <c r="I11" s="124">
        <v>-352.1417899999999</v>
      </c>
      <c r="J11" s="125">
        <v>1</v>
      </c>
      <c r="K11" s="125">
        <f>I11/'סכום נכסי הקרן'!$C$42</f>
        <v>-2.9896385873862093E-3</v>
      </c>
      <c r="L11" s="141"/>
      <c r="M11" s="141"/>
      <c r="N11" s="141"/>
      <c r="O11" s="141"/>
      <c r="AW11" s="98"/>
    </row>
    <row r="12" spans="2:51" s="98" customFormat="1" ht="19.5" customHeight="1">
      <c r="B12" s="126" t="s">
        <v>33</v>
      </c>
      <c r="C12" s="123"/>
      <c r="D12" s="123"/>
      <c r="E12" s="123"/>
      <c r="F12" s="123"/>
      <c r="G12" s="124"/>
      <c r="H12" s="128"/>
      <c r="I12" s="124">
        <v>-352.1417899999999</v>
      </c>
      <c r="J12" s="125">
        <v>1</v>
      </c>
      <c r="K12" s="125">
        <f>I12/'סכום נכסי הקרן'!$C$42</f>
        <v>-2.9896385873862093E-3</v>
      </c>
      <c r="L12" s="142"/>
      <c r="M12" s="142"/>
      <c r="N12" s="142"/>
      <c r="O12" s="142"/>
    </row>
    <row r="13" spans="2:51">
      <c r="B13" s="101" t="s">
        <v>1425</v>
      </c>
      <c r="C13" s="84"/>
      <c r="D13" s="84"/>
      <c r="E13" s="84"/>
      <c r="F13" s="84"/>
      <c r="G13" s="92"/>
      <c r="H13" s="94"/>
      <c r="I13" s="92">
        <v>-363.24197999999996</v>
      </c>
      <c r="J13" s="93">
        <v>1.0315219332530798</v>
      </c>
      <c r="K13" s="93">
        <f>I13/'סכום נכסי הקרן'!$C$42</f>
        <v>-3.0838777753886297E-3</v>
      </c>
      <c r="L13" s="143"/>
      <c r="M13" s="143"/>
      <c r="N13" s="143"/>
      <c r="O13" s="143"/>
    </row>
    <row r="14" spans="2:51">
      <c r="B14" s="88" t="s">
        <v>1426</v>
      </c>
      <c r="C14" s="82" t="s">
        <v>1427</v>
      </c>
      <c r="D14" s="95" t="s">
        <v>1366</v>
      </c>
      <c r="E14" s="95" t="s">
        <v>168</v>
      </c>
      <c r="F14" s="114">
        <v>43171</v>
      </c>
      <c r="G14" s="89">
        <v>1691950</v>
      </c>
      <c r="H14" s="91">
        <v>-10.7126</v>
      </c>
      <c r="I14" s="89">
        <v>-181.25173000000001</v>
      </c>
      <c r="J14" s="90">
        <v>0.51471235492953016</v>
      </c>
      <c r="K14" s="90">
        <f>I14/'סכום נכסי הקרן'!$C$42</f>
        <v>-1.5388039177017497E-3</v>
      </c>
      <c r="L14" s="143"/>
      <c r="M14" s="143"/>
      <c r="N14" s="143"/>
      <c r="O14" s="143"/>
    </row>
    <row r="15" spans="2:51">
      <c r="B15" s="88" t="s">
        <v>1426</v>
      </c>
      <c r="C15" s="82" t="s">
        <v>1428</v>
      </c>
      <c r="D15" s="95" t="s">
        <v>1366</v>
      </c>
      <c r="E15" s="95" t="s">
        <v>168</v>
      </c>
      <c r="F15" s="114">
        <v>43171</v>
      </c>
      <c r="G15" s="89">
        <v>3704898</v>
      </c>
      <c r="H15" s="91">
        <v>9.5736000000000008</v>
      </c>
      <c r="I15" s="89">
        <v>354.69382000000002</v>
      </c>
      <c r="J15" s="90">
        <v>-1.0072471659782274</v>
      </c>
      <c r="K15" s="90">
        <f>I15/'סכום נכסי הקרן'!$C$42</f>
        <v>3.0113049944439107E-3</v>
      </c>
      <c r="L15" s="143"/>
      <c r="M15" s="143"/>
      <c r="N15" s="143"/>
      <c r="O15" s="143"/>
    </row>
    <row r="16" spans="2:51" s="7" customFormat="1">
      <c r="B16" s="88" t="s">
        <v>1426</v>
      </c>
      <c r="C16" s="82" t="s">
        <v>1429</v>
      </c>
      <c r="D16" s="95" t="s">
        <v>1366</v>
      </c>
      <c r="E16" s="95" t="s">
        <v>168</v>
      </c>
      <c r="F16" s="114">
        <v>43349</v>
      </c>
      <c r="G16" s="89">
        <v>158332.5</v>
      </c>
      <c r="H16" s="91">
        <v>-5.4717000000000002</v>
      </c>
      <c r="I16" s="89">
        <v>-8.6635000000000009</v>
      </c>
      <c r="J16" s="90">
        <v>2.460230579278876E-2</v>
      </c>
      <c r="K16" s="90">
        <f>I16/'סכום נכסי הקרן'!$C$42</f>
        <v>-7.3552002736796551E-5</v>
      </c>
      <c r="L16" s="150"/>
      <c r="M16" s="150"/>
      <c r="N16" s="150"/>
      <c r="O16" s="150"/>
      <c r="AW16" s="1"/>
      <c r="AY16" s="1"/>
    </row>
    <row r="17" spans="2:51" s="7" customFormat="1">
      <c r="B17" s="88" t="s">
        <v>1426</v>
      </c>
      <c r="C17" s="82" t="s">
        <v>1430</v>
      </c>
      <c r="D17" s="95" t="s">
        <v>1366</v>
      </c>
      <c r="E17" s="95" t="s">
        <v>168</v>
      </c>
      <c r="F17" s="114">
        <v>43103</v>
      </c>
      <c r="G17" s="89">
        <v>3199314.15</v>
      </c>
      <c r="H17" s="91">
        <v>-10.511100000000001</v>
      </c>
      <c r="I17" s="89">
        <v>-336.28255999999999</v>
      </c>
      <c r="J17" s="90">
        <v>0.95496351057907691</v>
      </c>
      <c r="K17" s="90">
        <f>I17/'סכום נכסי הקרן'!$C$42</f>
        <v>-2.854995760773007E-3</v>
      </c>
      <c r="L17" s="150"/>
      <c r="M17" s="150"/>
      <c r="N17" s="150"/>
      <c r="O17" s="150"/>
      <c r="AW17" s="1"/>
      <c r="AY17" s="1"/>
    </row>
    <row r="18" spans="2:51" s="7" customFormat="1">
      <c r="B18" s="88" t="s">
        <v>1426</v>
      </c>
      <c r="C18" s="82" t="s">
        <v>1431</v>
      </c>
      <c r="D18" s="95" t="s">
        <v>1366</v>
      </c>
      <c r="E18" s="95" t="s">
        <v>168</v>
      </c>
      <c r="F18" s="114">
        <v>43390</v>
      </c>
      <c r="G18" s="89">
        <v>108258</v>
      </c>
      <c r="H18" s="91">
        <v>-3.4849000000000001</v>
      </c>
      <c r="I18" s="89">
        <v>-3.7726299999999999</v>
      </c>
      <c r="J18" s="90">
        <v>1.0713383378894055E-2</v>
      </c>
      <c r="K18" s="90">
        <f>I18/'סכום נכסי הקרן'!$C$42</f>
        <v>-3.2029144351003719E-5</v>
      </c>
      <c r="L18" s="150"/>
      <c r="M18" s="150"/>
      <c r="N18" s="150"/>
      <c r="O18" s="150"/>
      <c r="AW18" s="1"/>
      <c r="AY18" s="1"/>
    </row>
    <row r="19" spans="2:51">
      <c r="B19" s="88" t="s">
        <v>1426</v>
      </c>
      <c r="C19" s="82" t="s">
        <v>1432</v>
      </c>
      <c r="D19" s="95" t="s">
        <v>1366</v>
      </c>
      <c r="E19" s="95" t="s">
        <v>168</v>
      </c>
      <c r="F19" s="114">
        <v>43396</v>
      </c>
      <c r="G19" s="89">
        <v>252665</v>
      </c>
      <c r="H19" s="91">
        <v>-2.8586</v>
      </c>
      <c r="I19" s="89">
        <v>-7.2227600000000001</v>
      </c>
      <c r="J19" s="90">
        <v>2.0510942481436249E-2</v>
      </c>
      <c r="K19" s="90">
        <f>I19/'סכום נכסי הקרן'!$C$42</f>
        <v>-6.1320305106160865E-5</v>
      </c>
      <c r="L19" s="143"/>
      <c r="M19" s="143"/>
      <c r="N19" s="143"/>
      <c r="O19" s="143"/>
    </row>
    <row r="20" spans="2:51">
      <c r="B20" s="88" t="s">
        <v>1426</v>
      </c>
      <c r="C20" s="82" t="s">
        <v>1433</v>
      </c>
      <c r="D20" s="95" t="s">
        <v>1366</v>
      </c>
      <c r="E20" s="95" t="s">
        <v>168</v>
      </c>
      <c r="F20" s="114">
        <v>43255</v>
      </c>
      <c r="G20" s="89">
        <v>2375854</v>
      </c>
      <c r="H20" s="91">
        <v>-6.9934000000000003</v>
      </c>
      <c r="I20" s="89">
        <v>-166.15191000000002</v>
      </c>
      <c r="J20" s="90">
        <v>0.47183241159761258</v>
      </c>
      <c r="K20" s="90">
        <f>I20/'סכום נכסי הקרן'!$C$42</f>
        <v>-1.4106083844917152E-3</v>
      </c>
      <c r="L20" s="143"/>
      <c r="M20" s="143"/>
      <c r="N20" s="143"/>
      <c r="O20" s="143"/>
    </row>
    <row r="21" spans="2:51">
      <c r="B21" s="88" t="s">
        <v>1426</v>
      </c>
      <c r="C21" s="82" t="s">
        <v>1434</v>
      </c>
      <c r="D21" s="95" t="s">
        <v>1366</v>
      </c>
      <c r="E21" s="95" t="s">
        <v>168</v>
      </c>
      <c r="F21" s="114">
        <v>43104</v>
      </c>
      <c r="G21" s="89">
        <v>152370</v>
      </c>
      <c r="H21" s="91">
        <v>-10.670999999999999</v>
      </c>
      <c r="I21" s="89">
        <v>-16.259409999999999</v>
      </c>
      <c r="J21" s="90">
        <v>4.6172906657855076E-2</v>
      </c>
      <c r="K21" s="90">
        <f>I21/'סכום נכסי הקרן'!$C$42</f>
        <v>-1.3804030343610515E-4</v>
      </c>
      <c r="L21" s="143"/>
      <c r="M21" s="143"/>
      <c r="N21" s="143"/>
      <c r="O21" s="143"/>
    </row>
    <row r="22" spans="2:51">
      <c r="B22" s="88" t="s">
        <v>1426</v>
      </c>
      <c r="C22" s="82" t="s">
        <v>1435</v>
      </c>
      <c r="D22" s="95" t="s">
        <v>1366</v>
      </c>
      <c r="E22" s="95" t="s">
        <v>168</v>
      </c>
      <c r="F22" s="114">
        <v>43437</v>
      </c>
      <c r="G22" s="89">
        <v>149920</v>
      </c>
      <c r="H22" s="91">
        <v>1.1131</v>
      </c>
      <c r="I22" s="89">
        <v>1.6687000000000001</v>
      </c>
      <c r="J22" s="90">
        <v>-4.7387161858863745E-3</v>
      </c>
      <c r="K22" s="90">
        <f>I22/'סכום נכסי הקרן'!$C$42</f>
        <v>1.4167048763997506E-5</v>
      </c>
      <c r="L22" s="143"/>
      <c r="M22" s="143"/>
      <c r="N22" s="143"/>
      <c r="O22" s="143"/>
    </row>
    <row r="23" spans="2:51">
      <c r="B23" s="85"/>
      <c r="C23" s="82"/>
      <c r="D23" s="82"/>
      <c r="E23" s="82"/>
      <c r="F23" s="82"/>
      <c r="G23" s="89"/>
      <c r="H23" s="91"/>
      <c r="I23" s="82"/>
      <c r="J23" s="90"/>
      <c r="K23" s="82">
        <f>I23/'סכום נכסי הקרן'!$C$42</f>
        <v>0</v>
      </c>
      <c r="L23" s="143"/>
      <c r="M23" s="143"/>
      <c r="N23" s="143"/>
      <c r="O23" s="143"/>
    </row>
    <row r="24" spans="2:51">
      <c r="B24" s="101" t="s">
        <v>233</v>
      </c>
      <c r="C24" s="84"/>
      <c r="D24" s="84"/>
      <c r="E24" s="84"/>
      <c r="F24" s="84"/>
      <c r="G24" s="92"/>
      <c r="H24" s="94"/>
      <c r="I24" s="92">
        <v>11.100189999999996</v>
      </c>
      <c r="J24" s="93">
        <v>-3.152193325307967E-2</v>
      </c>
      <c r="K24" s="93">
        <f>I24/'סכום נכסי הקרן'!$C$42</f>
        <v>9.4239188002419503E-5</v>
      </c>
      <c r="L24" s="143"/>
      <c r="M24" s="143"/>
      <c r="N24" s="143"/>
      <c r="O24" s="143"/>
    </row>
    <row r="25" spans="2:51">
      <c r="B25" s="88" t="s">
        <v>1436</v>
      </c>
      <c r="C25" s="82" t="s">
        <v>1437</v>
      </c>
      <c r="D25" s="95" t="s">
        <v>1366</v>
      </c>
      <c r="E25" s="95" t="s">
        <v>170</v>
      </c>
      <c r="F25" s="114">
        <v>43306</v>
      </c>
      <c r="G25" s="89">
        <v>31130.06</v>
      </c>
      <c r="H25" s="91">
        <v>3.2675000000000001</v>
      </c>
      <c r="I25" s="89">
        <v>1.01719</v>
      </c>
      <c r="J25" s="90">
        <v>-2.8885807617437293E-3</v>
      </c>
      <c r="K25" s="90">
        <f>I25/'סכום נכסי הקרן'!$C$42</f>
        <v>8.6358125080905034E-6</v>
      </c>
      <c r="L25" s="143"/>
      <c r="M25" s="143"/>
      <c r="N25" s="143"/>
      <c r="O25" s="143"/>
    </row>
    <row r="26" spans="2:51">
      <c r="B26" s="88" t="s">
        <v>1436</v>
      </c>
      <c r="C26" s="82" t="s">
        <v>1438</v>
      </c>
      <c r="D26" s="95" t="s">
        <v>1366</v>
      </c>
      <c r="E26" s="95" t="s">
        <v>170</v>
      </c>
      <c r="F26" s="114">
        <v>43319</v>
      </c>
      <c r="G26" s="89">
        <v>396791.39</v>
      </c>
      <c r="H26" s="91">
        <v>2.2122000000000002</v>
      </c>
      <c r="I26" s="89">
        <v>8.7778200000000002</v>
      </c>
      <c r="J26" s="90">
        <v>-2.4926947750223007E-2</v>
      </c>
      <c r="K26" s="90">
        <f>I26/'סכום נכסי הקרן'!$C$42</f>
        <v>7.4522564859826558E-5</v>
      </c>
      <c r="L26" s="143"/>
      <c r="M26" s="143"/>
      <c r="N26" s="143"/>
      <c r="O26" s="143"/>
    </row>
    <row r="27" spans="2:51">
      <c r="B27" s="88" t="s">
        <v>1436</v>
      </c>
      <c r="C27" s="82" t="s">
        <v>1439</v>
      </c>
      <c r="D27" s="95" t="s">
        <v>1366</v>
      </c>
      <c r="E27" s="95" t="s">
        <v>170</v>
      </c>
      <c r="F27" s="114">
        <v>43390</v>
      </c>
      <c r="G27" s="89">
        <v>9167.0499999999993</v>
      </c>
      <c r="H27" s="91">
        <v>1.4565999999999999</v>
      </c>
      <c r="I27" s="89">
        <v>0.13353000000000001</v>
      </c>
      <c r="J27" s="90">
        <v>-3.7919384688764161E-4</v>
      </c>
      <c r="K27" s="90">
        <f>I27/'סכום נכסי הקרן'!$C$42</f>
        <v>1.1336525567547115E-6</v>
      </c>
      <c r="L27" s="143"/>
      <c r="M27" s="143"/>
      <c r="N27" s="143"/>
      <c r="O27" s="143"/>
    </row>
    <row r="28" spans="2:51">
      <c r="B28" s="88" t="s">
        <v>1436</v>
      </c>
      <c r="C28" s="82" t="s">
        <v>1440</v>
      </c>
      <c r="D28" s="95" t="s">
        <v>1366</v>
      </c>
      <c r="E28" s="95" t="s">
        <v>171</v>
      </c>
      <c r="F28" s="114">
        <v>43430</v>
      </c>
      <c r="G28" s="89">
        <v>247871.17</v>
      </c>
      <c r="H28" s="91">
        <v>0.52290000000000003</v>
      </c>
      <c r="I28" s="89">
        <v>1.29617</v>
      </c>
      <c r="J28" s="90">
        <v>-3.6808184566790563E-3</v>
      </c>
      <c r="K28" s="90">
        <f>I28/'סכום נכסי הקרן'!$C$42</f>
        <v>1.1004316891251062E-5</v>
      </c>
      <c r="L28" s="143"/>
      <c r="M28" s="143"/>
      <c r="N28" s="143"/>
      <c r="O28" s="143"/>
    </row>
    <row r="29" spans="2:51">
      <c r="B29" s="88" t="s">
        <v>1436</v>
      </c>
      <c r="C29" s="82" t="s">
        <v>1441</v>
      </c>
      <c r="D29" s="95" t="s">
        <v>1366</v>
      </c>
      <c r="E29" s="95" t="s">
        <v>170</v>
      </c>
      <c r="F29" s="114">
        <v>43439</v>
      </c>
      <c r="G29" s="89">
        <v>12840.65</v>
      </c>
      <c r="H29" s="91">
        <v>-0.60499999999999998</v>
      </c>
      <c r="I29" s="89">
        <v>-7.7680000000000013E-2</v>
      </c>
      <c r="J29" s="90">
        <v>2.2059296057988468E-4</v>
      </c>
      <c r="K29" s="90">
        <f>I29/'סכום נכסי הקרן'!$C$42</f>
        <v>-6.5949322705538832E-7</v>
      </c>
      <c r="L29" s="143"/>
      <c r="M29" s="143"/>
      <c r="N29" s="143"/>
      <c r="O29" s="143"/>
    </row>
    <row r="30" spans="2:51">
      <c r="B30" s="88" t="s">
        <v>1436</v>
      </c>
      <c r="C30" s="82" t="s">
        <v>1442</v>
      </c>
      <c r="D30" s="95" t="s">
        <v>1366</v>
      </c>
      <c r="E30" s="95" t="s">
        <v>170</v>
      </c>
      <c r="F30" s="114">
        <v>43440</v>
      </c>
      <c r="G30" s="89">
        <v>9445.33</v>
      </c>
      <c r="H30" s="91">
        <v>-0.29849999999999999</v>
      </c>
      <c r="I30" s="89">
        <v>-2.819E-2</v>
      </c>
      <c r="J30" s="90">
        <v>8.0052980931345888E-5</v>
      </c>
      <c r="K30" s="90">
        <f>I30/'סכום נכסי הקרן'!$C$42</f>
        <v>-2.3932948082764408E-7</v>
      </c>
      <c r="L30" s="143"/>
      <c r="M30" s="143"/>
      <c r="N30" s="143"/>
      <c r="O30" s="143"/>
    </row>
    <row r="31" spans="2:51">
      <c r="B31" s="88" t="s">
        <v>1436</v>
      </c>
      <c r="C31" s="82" t="s">
        <v>1443</v>
      </c>
      <c r="D31" s="95" t="s">
        <v>1366</v>
      </c>
      <c r="E31" s="95" t="s">
        <v>170</v>
      </c>
      <c r="F31" s="114">
        <v>43447</v>
      </c>
      <c r="G31" s="89">
        <v>3455.96</v>
      </c>
      <c r="H31" s="91">
        <v>-0.58040000000000003</v>
      </c>
      <c r="I31" s="89">
        <v>-2.0059999999999998E-2</v>
      </c>
      <c r="J31" s="90">
        <v>5.6965689871684939E-5</v>
      </c>
      <c r="K31" s="90">
        <f>I31/'סכום נכסי הקרן'!$C$42</f>
        <v>-1.7030682459746505E-7</v>
      </c>
      <c r="L31" s="143"/>
      <c r="M31" s="143"/>
      <c r="N31" s="143"/>
      <c r="O31" s="143"/>
    </row>
    <row r="32" spans="2:51">
      <c r="B32" s="88" t="s">
        <v>1436</v>
      </c>
      <c r="C32" s="82" t="s">
        <v>1444</v>
      </c>
      <c r="D32" s="95" t="s">
        <v>1366</v>
      </c>
      <c r="E32" s="95" t="s">
        <v>170</v>
      </c>
      <c r="F32" s="114">
        <v>43465</v>
      </c>
      <c r="G32" s="89">
        <v>3912.24</v>
      </c>
      <c r="H32" s="91">
        <v>3.5999999999999997E-2</v>
      </c>
      <c r="I32" s="89">
        <v>1.41E-3</v>
      </c>
      <c r="J32" s="90">
        <v>-4.0040689291662893E-6</v>
      </c>
      <c r="K32" s="90">
        <f>I32/'סכום נכסי הקרן'!$C$42</f>
        <v>1.1970718977189719E-8</v>
      </c>
      <c r="L32" s="143"/>
      <c r="M32" s="143"/>
      <c r="N32" s="143"/>
      <c r="O32" s="143"/>
    </row>
    <row r="33" spans="2:15">
      <c r="B33" s="85"/>
      <c r="C33" s="82"/>
      <c r="D33" s="82"/>
      <c r="E33" s="82"/>
      <c r="F33" s="82"/>
      <c r="G33" s="89"/>
      <c r="H33" s="91"/>
      <c r="I33" s="82"/>
      <c r="J33" s="90"/>
      <c r="K33" s="82"/>
      <c r="L33" s="143"/>
      <c r="M33" s="143"/>
      <c r="N33" s="143"/>
      <c r="O33" s="143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143"/>
      <c r="M34" s="143"/>
      <c r="N34" s="143"/>
      <c r="O34" s="143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5">
      <c r="B36" s="97" t="s">
        <v>256</v>
      </c>
      <c r="C36" s="81"/>
      <c r="D36" s="81"/>
      <c r="E36" s="81"/>
      <c r="F36" s="81"/>
      <c r="G36" s="81"/>
      <c r="H36" s="81"/>
      <c r="I36" s="81"/>
      <c r="J36" s="81"/>
      <c r="K36" s="81"/>
    </row>
    <row r="37" spans="2:15">
      <c r="B37" s="97" t="s">
        <v>118</v>
      </c>
      <c r="C37" s="81"/>
      <c r="D37" s="81"/>
      <c r="E37" s="81"/>
      <c r="F37" s="81"/>
      <c r="G37" s="81"/>
      <c r="H37" s="81"/>
      <c r="I37" s="81"/>
      <c r="J37" s="81"/>
      <c r="K37" s="81"/>
    </row>
    <row r="38" spans="2:15">
      <c r="B38" s="97" t="s">
        <v>239</v>
      </c>
      <c r="C38" s="81"/>
      <c r="D38" s="81"/>
      <c r="E38" s="81"/>
      <c r="F38" s="81"/>
      <c r="G38" s="81"/>
      <c r="H38" s="81"/>
      <c r="I38" s="81"/>
      <c r="J38" s="81"/>
      <c r="K38" s="81"/>
    </row>
    <row r="39" spans="2:15">
      <c r="B39" s="97" t="s">
        <v>247</v>
      </c>
      <c r="C39" s="81"/>
      <c r="D39" s="81"/>
      <c r="E39" s="81"/>
      <c r="F39" s="81"/>
      <c r="G39" s="81"/>
      <c r="H39" s="81"/>
      <c r="I39" s="81"/>
      <c r="J39" s="81"/>
      <c r="K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B130" s="81"/>
      <c r="C130" s="81"/>
      <c r="D130" s="81"/>
      <c r="E130" s="81"/>
      <c r="F130" s="81"/>
      <c r="G130" s="81"/>
      <c r="H130" s="81"/>
      <c r="I130" s="81"/>
      <c r="J130" s="81"/>
      <c r="K130" s="81"/>
    </row>
    <row r="131" spans="2:11"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spans="2:11">
      <c r="B132" s="81"/>
      <c r="C132" s="81"/>
      <c r="D132" s="81"/>
      <c r="E132" s="81"/>
      <c r="F132" s="81"/>
      <c r="G132" s="81"/>
      <c r="H132" s="81"/>
      <c r="I132" s="81"/>
      <c r="J132" s="81"/>
      <c r="K132" s="8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D43:XFD1048576 D39:AF42 AH39:XFD42 C5:C1048576 A1:B1048576 D1:XFD38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184</v>
      </c>
      <c r="C1" s="80" t="s" vm="1">
        <v>257</v>
      </c>
    </row>
    <row r="2" spans="2:78">
      <c r="B2" s="58" t="s">
        <v>183</v>
      </c>
      <c r="C2" s="80" t="s">
        <v>258</v>
      </c>
    </row>
    <row r="3" spans="2:78">
      <c r="B3" s="58" t="s">
        <v>185</v>
      </c>
      <c r="C3" s="80" t="s">
        <v>259</v>
      </c>
    </row>
    <row r="4" spans="2:78">
      <c r="B4" s="58" t="s">
        <v>186</v>
      </c>
      <c r="C4" s="80">
        <v>2208</v>
      </c>
    </row>
    <row r="6" spans="2:78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122</v>
      </c>
      <c r="C8" s="31" t="s">
        <v>44</v>
      </c>
      <c r="D8" s="31" t="s">
        <v>51</v>
      </c>
      <c r="E8" s="31" t="s">
        <v>15</v>
      </c>
      <c r="F8" s="31" t="s">
        <v>67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115</v>
      </c>
      <c r="O8" s="31" t="s">
        <v>60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248</v>
      </c>
      <c r="M9" s="17"/>
      <c r="N9" s="17" t="s">
        <v>244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R202"/>
  <sheetViews>
    <sheetView rightToLeft="1" zoomScale="90" zoomScaleNormal="90" workbookViewId="0">
      <selection activeCell="B15" sqref="B15"/>
    </sheetView>
  </sheetViews>
  <sheetFormatPr defaultColWidth="9.140625" defaultRowHeight="18"/>
  <cols>
    <col min="1" max="1" width="10.57031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27" width="5.7109375" style="1" customWidth="1"/>
    <col min="2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18" s="3" customFormat="1" ht="63">
      <c r="B7" s="23" t="s">
        <v>122</v>
      </c>
      <c r="C7" s="31" t="s">
        <v>228</v>
      </c>
      <c r="D7" s="31" t="s">
        <v>44</v>
      </c>
      <c r="E7" s="31" t="s">
        <v>123</v>
      </c>
      <c r="F7" s="31" t="s">
        <v>15</v>
      </c>
      <c r="G7" s="31" t="s">
        <v>107</v>
      </c>
      <c r="H7" s="31" t="s">
        <v>67</v>
      </c>
      <c r="I7" s="31" t="s">
        <v>18</v>
      </c>
      <c r="J7" s="31" t="s">
        <v>106</v>
      </c>
      <c r="K7" s="14" t="s">
        <v>34</v>
      </c>
      <c r="L7" s="73" t="s">
        <v>19</v>
      </c>
      <c r="M7" s="31" t="s">
        <v>241</v>
      </c>
      <c r="N7" s="31" t="s">
        <v>240</v>
      </c>
      <c r="O7" s="31" t="s">
        <v>115</v>
      </c>
      <c r="P7" s="31" t="s">
        <v>187</v>
      </c>
      <c r="Q7" s="32" t="s">
        <v>189</v>
      </c>
      <c r="R7" s="1"/>
    </row>
    <row r="8" spans="2:1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248</v>
      </c>
      <c r="N8" s="17"/>
      <c r="O8" s="17" t="s">
        <v>244</v>
      </c>
      <c r="P8" s="33" t="s">
        <v>20</v>
      </c>
      <c r="Q8" s="18" t="s">
        <v>20</v>
      </c>
      <c r="R8" s="1"/>
    </row>
    <row r="9" spans="2:1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119</v>
      </c>
      <c r="R9" s="1"/>
    </row>
    <row r="10" spans="2:18" s="141" customFormat="1" ht="18" customHeight="1">
      <c r="B10" s="99" t="s">
        <v>40</v>
      </c>
      <c r="C10" s="100"/>
      <c r="D10" s="100"/>
      <c r="E10" s="100"/>
      <c r="F10" s="100"/>
      <c r="G10" s="100"/>
      <c r="H10" s="100"/>
      <c r="I10" s="102">
        <v>5.1739593181559016</v>
      </c>
      <c r="J10" s="100"/>
      <c r="K10" s="100"/>
      <c r="L10" s="103">
        <v>3.4689515203921106E-2</v>
      </c>
      <c r="M10" s="102"/>
      <c r="N10" s="104"/>
      <c r="O10" s="102">
        <f>O11+O158</f>
        <v>4529.1845400000011</v>
      </c>
      <c r="P10" s="105">
        <f>O10/$O$10</f>
        <v>1</v>
      </c>
      <c r="Q10" s="105">
        <f>O10/'סכום נכסי הקרן'!$C$42</f>
        <v>3.8452195265370422E-2</v>
      </c>
      <c r="R10" s="143"/>
    </row>
    <row r="11" spans="2:18" s="143" customFormat="1" ht="21.75" customHeight="1">
      <c r="B11" s="83" t="s">
        <v>38</v>
      </c>
      <c r="C11" s="84"/>
      <c r="D11" s="84"/>
      <c r="E11" s="84"/>
      <c r="F11" s="84"/>
      <c r="G11" s="84"/>
      <c r="H11" s="84"/>
      <c r="I11" s="92">
        <v>5.3212509562330457</v>
      </c>
      <c r="J11" s="84"/>
      <c r="K11" s="84"/>
      <c r="L11" s="106">
        <v>3.1883801080709651E-2</v>
      </c>
      <c r="M11" s="92"/>
      <c r="N11" s="94"/>
      <c r="O11" s="92">
        <f>O12+O22+O154</f>
        <v>4174.0818600000011</v>
      </c>
      <c r="P11" s="93">
        <f t="shared" ref="P11:P20" si="0">O11/$O$10</f>
        <v>0.92159677379804894</v>
      </c>
      <c r="Q11" s="93">
        <f>O11/'סכום נכסי הקרן'!$C$42</f>
        <v>3.5437419102017996E-2</v>
      </c>
    </row>
    <row r="12" spans="2:18" s="143" customFormat="1">
      <c r="B12" s="101" t="s">
        <v>35</v>
      </c>
      <c r="C12" s="84"/>
      <c r="D12" s="84"/>
      <c r="E12" s="84"/>
      <c r="F12" s="84"/>
      <c r="G12" s="84"/>
      <c r="H12" s="84"/>
      <c r="I12" s="92">
        <v>7.9943156116844625</v>
      </c>
      <c r="J12" s="84"/>
      <c r="K12" s="84"/>
      <c r="L12" s="106">
        <v>3.2388293360716428E-2</v>
      </c>
      <c r="M12" s="92"/>
      <c r="N12" s="94"/>
      <c r="O12" s="92">
        <f>SUM(O13:O20)</f>
        <v>868.02965000000006</v>
      </c>
      <c r="P12" s="93">
        <f t="shared" si="0"/>
        <v>0.19165252427537427</v>
      </c>
      <c r="Q12" s="93">
        <f>O12/'סכום נכסי הקרן'!$C$42</f>
        <v>7.3694602865378364E-3</v>
      </c>
    </row>
    <row r="13" spans="2:18" s="143" customFormat="1">
      <c r="B13" s="88" t="s">
        <v>1521</v>
      </c>
      <c r="C13" s="95" t="s">
        <v>1476</v>
      </c>
      <c r="D13" s="82">
        <v>5212</v>
      </c>
      <c r="E13" s="82"/>
      <c r="F13" s="82" t="s">
        <v>1341</v>
      </c>
      <c r="G13" s="114">
        <v>42643</v>
      </c>
      <c r="H13" s="82"/>
      <c r="I13" s="89">
        <v>8.35</v>
      </c>
      <c r="J13" s="95" t="s">
        <v>169</v>
      </c>
      <c r="K13" s="96">
        <v>3.4500000000000003E-2</v>
      </c>
      <c r="L13" s="96">
        <v>3.4500000000000003E-2</v>
      </c>
      <c r="M13" s="89">
        <v>129332.23</v>
      </c>
      <c r="N13" s="91">
        <v>98.35</v>
      </c>
      <c r="O13" s="89">
        <v>127.19825</v>
      </c>
      <c r="P13" s="90">
        <f t="shared" si="0"/>
        <v>2.8084139402277473E-2</v>
      </c>
      <c r="Q13" s="90">
        <f>O13/'סכום נכסי הקרן'!$C$42</f>
        <v>1.0798968121562569E-3</v>
      </c>
    </row>
    <row r="14" spans="2:18" s="143" customFormat="1">
      <c r="B14" s="88" t="s">
        <v>1521</v>
      </c>
      <c r="C14" s="95" t="s">
        <v>1476</v>
      </c>
      <c r="D14" s="82">
        <v>5211</v>
      </c>
      <c r="E14" s="82"/>
      <c r="F14" s="82" t="s">
        <v>1341</v>
      </c>
      <c r="G14" s="114">
        <v>42643</v>
      </c>
      <c r="H14" s="82"/>
      <c r="I14" s="89">
        <v>5.8900000000000006</v>
      </c>
      <c r="J14" s="95" t="s">
        <v>169</v>
      </c>
      <c r="K14" s="96">
        <v>3.5299999999999998E-2</v>
      </c>
      <c r="L14" s="96">
        <v>3.5299999999999998E-2</v>
      </c>
      <c r="M14" s="89">
        <v>130341.49</v>
      </c>
      <c r="N14" s="91">
        <v>101.96</v>
      </c>
      <c r="O14" s="89">
        <v>132.89617999999999</v>
      </c>
      <c r="P14" s="90">
        <f t="shared" si="0"/>
        <v>2.9342187059571645E-2</v>
      </c>
      <c r="Q14" s="90">
        <f>O14/'סכום נכסי הקרן'!$C$42</f>
        <v>1.1282715063276742E-3</v>
      </c>
    </row>
    <row r="15" spans="2:18" s="143" customFormat="1">
      <c r="B15" s="88" t="s">
        <v>1521</v>
      </c>
      <c r="C15" s="95" t="s">
        <v>1476</v>
      </c>
      <c r="D15" s="82">
        <v>5025</v>
      </c>
      <c r="E15" s="82"/>
      <c r="F15" s="82" t="s">
        <v>1341</v>
      </c>
      <c r="G15" s="114">
        <v>42551</v>
      </c>
      <c r="H15" s="82"/>
      <c r="I15" s="89">
        <v>9.2199999999999989</v>
      </c>
      <c r="J15" s="95" t="s">
        <v>169</v>
      </c>
      <c r="K15" s="96">
        <v>3.7299999999999993E-2</v>
      </c>
      <c r="L15" s="96">
        <v>3.7299999999999993E-2</v>
      </c>
      <c r="M15" s="89">
        <v>129659.17</v>
      </c>
      <c r="N15" s="91">
        <v>96.76</v>
      </c>
      <c r="O15" s="89">
        <v>125.45821000000001</v>
      </c>
      <c r="P15" s="90">
        <f t="shared" si="0"/>
        <v>2.7699955453791242E-2</v>
      </c>
      <c r="Q15" s="90">
        <f>O15/'סכום נכסי הקרן'!$C$42</f>
        <v>1.0651240959512432E-3</v>
      </c>
    </row>
    <row r="16" spans="2:18" s="143" customFormat="1">
      <c r="B16" s="88" t="s">
        <v>1521</v>
      </c>
      <c r="C16" s="95" t="s">
        <v>1476</v>
      </c>
      <c r="D16" s="82">
        <v>5024</v>
      </c>
      <c r="E16" s="82"/>
      <c r="F16" s="82" t="s">
        <v>1341</v>
      </c>
      <c r="G16" s="114">
        <v>42551</v>
      </c>
      <c r="H16" s="82"/>
      <c r="I16" s="89">
        <v>7</v>
      </c>
      <c r="J16" s="95" t="s">
        <v>169</v>
      </c>
      <c r="K16" s="96">
        <v>3.8900000000000004E-2</v>
      </c>
      <c r="L16" s="96">
        <v>3.8900000000000004E-2</v>
      </c>
      <c r="M16" s="89">
        <v>105138.38</v>
      </c>
      <c r="N16" s="91">
        <v>103.46</v>
      </c>
      <c r="O16" s="89">
        <v>108.77616999999999</v>
      </c>
      <c r="P16" s="90">
        <f t="shared" si="0"/>
        <v>2.4016722886720788E-2</v>
      </c>
      <c r="Q16" s="90">
        <f>O16/'סכום נכסי הקרן'!$C$42</f>
        <v>9.2349571807447866E-4</v>
      </c>
    </row>
    <row r="17" spans="1:17" s="143" customFormat="1">
      <c r="B17" s="88" t="s">
        <v>1521</v>
      </c>
      <c r="C17" s="95" t="s">
        <v>1476</v>
      </c>
      <c r="D17" s="82">
        <v>5023</v>
      </c>
      <c r="E17" s="82"/>
      <c r="F17" s="82" t="s">
        <v>1341</v>
      </c>
      <c r="G17" s="114">
        <v>42551</v>
      </c>
      <c r="H17" s="82"/>
      <c r="I17" s="89">
        <v>9.56</v>
      </c>
      <c r="J17" s="95" t="s">
        <v>169</v>
      </c>
      <c r="K17" s="96">
        <v>3.1500000000000007E-2</v>
      </c>
      <c r="L17" s="96">
        <v>3.1500000000000007E-2</v>
      </c>
      <c r="M17" s="89">
        <v>116293.01</v>
      </c>
      <c r="N17" s="91">
        <v>97.63</v>
      </c>
      <c r="O17" s="89">
        <v>113.53681</v>
      </c>
      <c r="P17" s="90">
        <f t="shared" si="0"/>
        <v>2.5067826006489012E-2</v>
      </c>
      <c r="Q17" s="90">
        <f>O17/'סכום נכסי הקרן'!$C$42</f>
        <v>9.6391294047984638E-4</v>
      </c>
    </row>
    <row r="18" spans="1:17" s="143" customFormat="1">
      <c r="B18" s="88" t="s">
        <v>1521</v>
      </c>
      <c r="C18" s="95" t="s">
        <v>1476</v>
      </c>
      <c r="D18" s="82">
        <v>5210</v>
      </c>
      <c r="E18" s="82"/>
      <c r="F18" s="82" t="s">
        <v>1341</v>
      </c>
      <c r="G18" s="114">
        <v>42643</v>
      </c>
      <c r="H18" s="82"/>
      <c r="I18" s="89">
        <v>8.82</v>
      </c>
      <c r="J18" s="95" t="s">
        <v>169</v>
      </c>
      <c r="K18" s="96">
        <v>2.3900000000000001E-2</v>
      </c>
      <c r="L18" s="96">
        <v>2.3900000000000001E-2</v>
      </c>
      <c r="M18" s="89">
        <v>94349.49</v>
      </c>
      <c r="N18" s="91">
        <v>103.7</v>
      </c>
      <c r="O18" s="89">
        <v>97.84038000000001</v>
      </c>
      <c r="P18" s="90">
        <f t="shared" si="0"/>
        <v>2.1602206564098177E-2</v>
      </c>
      <c r="Q18" s="90">
        <f>O18/'סכום נכסי הקרן'!$C$42</f>
        <v>8.3065226496556986E-4</v>
      </c>
    </row>
    <row r="19" spans="1:17" s="143" customFormat="1">
      <c r="B19" s="88" t="s">
        <v>1521</v>
      </c>
      <c r="C19" s="95" t="s">
        <v>1476</v>
      </c>
      <c r="D19" s="82">
        <v>5022</v>
      </c>
      <c r="E19" s="82"/>
      <c r="F19" s="82" t="s">
        <v>1341</v>
      </c>
      <c r="G19" s="114">
        <v>42551</v>
      </c>
      <c r="H19" s="82"/>
      <c r="I19" s="89">
        <v>8.15</v>
      </c>
      <c r="J19" s="95" t="s">
        <v>169</v>
      </c>
      <c r="K19" s="96">
        <v>2.7600000000000003E-2</v>
      </c>
      <c r="L19" s="96">
        <v>2.7600000000000003E-2</v>
      </c>
      <c r="M19" s="89">
        <v>86237.85</v>
      </c>
      <c r="N19" s="91">
        <v>100.78</v>
      </c>
      <c r="O19" s="89">
        <v>86.910479999999993</v>
      </c>
      <c r="P19" s="90">
        <f t="shared" si="0"/>
        <v>1.9188990696325209E-2</v>
      </c>
      <c r="Q19" s="90">
        <f>O19/'סכום נכסי הקרן'!$C$42</f>
        <v>7.3785881720047329E-4</v>
      </c>
    </row>
    <row r="20" spans="1:17" s="143" customFormat="1">
      <c r="B20" s="88" t="s">
        <v>1521</v>
      </c>
      <c r="C20" s="95" t="s">
        <v>1476</v>
      </c>
      <c r="D20" s="82">
        <v>5209</v>
      </c>
      <c r="E20" s="82"/>
      <c r="F20" s="82" t="s">
        <v>1341</v>
      </c>
      <c r="G20" s="114">
        <v>42643</v>
      </c>
      <c r="H20" s="82"/>
      <c r="I20" s="89">
        <v>6.8900000000000006</v>
      </c>
      <c r="J20" s="95" t="s">
        <v>169</v>
      </c>
      <c r="K20" s="96">
        <v>2.4000000000000004E-2</v>
      </c>
      <c r="L20" s="96">
        <v>2.4000000000000004E-2</v>
      </c>
      <c r="M20" s="89">
        <v>73667.23</v>
      </c>
      <c r="N20" s="91">
        <v>102.37</v>
      </c>
      <c r="O20" s="89">
        <v>75.413169999999994</v>
      </c>
      <c r="P20" s="90">
        <f t="shared" si="0"/>
        <v>1.6650496206100707E-2</v>
      </c>
      <c r="Q20" s="90">
        <f>O20/'סכום נכסי הקרן'!$C$42</f>
        <v>6.4024813138229377E-4</v>
      </c>
    </row>
    <row r="21" spans="1:17" s="143" customFormat="1"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9"/>
      <c r="N21" s="91"/>
      <c r="O21" s="82"/>
      <c r="P21" s="90"/>
      <c r="Q21" s="82"/>
    </row>
    <row r="22" spans="1:17" s="143" customFormat="1">
      <c r="B22" s="101" t="s">
        <v>37</v>
      </c>
      <c r="C22" s="84"/>
      <c r="D22" s="84"/>
      <c r="E22" s="84"/>
      <c r="F22" s="84"/>
      <c r="G22" s="84"/>
      <c r="H22" s="84"/>
      <c r="I22" s="92">
        <v>4.6518591061440677</v>
      </c>
      <c r="J22" s="84"/>
      <c r="K22" s="84"/>
      <c r="L22" s="106">
        <v>3.1837473010601552E-2</v>
      </c>
      <c r="M22" s="92"/>
      <c r="N22" s="94"/>
      <c r="O22" s="92">
        <f>SUM(O23:O152)</f>
        <v>3280.7960500000013</v>
      </c>
      <c r="P22" s="93">
        <f t="shared" ref="P22:P89" si="1">O22/$O$10</f>
        <v>0.72436793445382563</v>
      </c>
      <c r="Q22" s="93">
        <f>O22/'סכום נכסי הקרן'!$C$42</f>
        <v>2.7853537259591547E-2</v>
      </c>
    </row>
    <row r="23" spans="1:17" s="143" customFormat="1">
      <c r="A23" s="151"/>
      <c r="B23" s="88" t="s">
        <v>1522</v>
      </c>
      <c r="C23" s="95" t="s">
        <v>1475</v>
      </c>
      <c r="D23" s="82">
        <v>90148620</v>
      </c>
      <c r="E23" s="82"/>
      <c r="F23" s="82" t="s">
        <v>322</v>
      </c>
      <c r="G23" s="114">
        <v>42368</v>
      </c>
      <c r="H23" s="82" t="s">
        <v>337</v>
      </c>
      <c r="I23" s="89">
        <v>9.51</v>
      </c>
      <c r="J23" s="95" t="s">
        <v>169</v>
      </c>
      <c r="K23" s="96">
        <v>3.1699999999999999E-2</v>
      </c>
      <c r="L23" s="96">
        <v>2.5399999999999999E-2</v>
      </c>
      <c r="M23" s="89">
        <v>8299.75</v>
      </c>
      <c r="N23" s="91">
        <v>107.64</v>
      </c>
      <c r="O23" s="89">
        <v>8.9338499999999996</v>
      </c>
      <c r="P23" s="90">
        <f t="shared" si="1"/>
        <v>1.9725073953378806E-3</v>
      </c>
      <c r="Q23" s="90">
        <f>O23/'סכום נכסי הקרן'!$C$42</f>
        <v>7.5847239527919411E-5</v>
      </c>
    </row>
    <row r="24" spans="1:17" s="143" customFormat="1">
      <c r="A24" s="151"/>
      <c r="B24" s="88" t="s">
        <v>1522</v>
      </c>
      <c r="C24" s="95" t="s">
        <v>1475</v>
      </c>
      <c r="D24" s="82">
        <v>90148621</v>
      </c>
      <c r="E24" s="82"/>
      <c r="F24" s="82" t="s">
        <v>322</v>
      </c>
      <c r="G24" s="114">
        <v>42388</v>
      </c>
      <c r="H24" s="82" t="s">
        <v>337</v>
      </c>
      <c r="I24" s="89">
        <v>9.49</v>
      </c>
      <c r="J24" s="95" t="s">
        <v>169</v>
      </c>
      <c r="K24" s="96">
        <v>3.1899999999999998E-2</v>
      </c>
      <c r="L24" s="96">
        <v>2.5399999999999999E-2</v>
      </c>
      <c r="M24" s="89">
        <v>11619.66</v>
      </c>
      <c r="N24" s="91">
        <v>107.91</v>
      </c>
      <c r="O24" s="89">
        <v>12.538770000000001</v>
      </c>
      <c r="P24" s="90">
        <f t="shared" si="1"/>
        <v>2.7684387529945949E-3</v>
      </c>
      <c r="Q24" s="90">
        <f>O24/'סכום נכסי הקרן'!$C$42</f>
        <v>1.0645254751036676E-4</v>
      </c>
    </row>
    <row r="25" spans="1:17" s="143" customFormat="1">
      <c r="A25" s="151"/>
      <c r="B25" s="88" t="s">
        <v>1522</v>
      </c>
      <c r="C25" s="95" t="s">
        <v>1475</v>
      </c>
      <c r="D25" s="82">
        <v>90148622</v>
      </c>
      <c r="E25" s="82"/>
      <c r="F25" s="82" t="s">
        <v>322</v>
      </c>
      <c r="G25" s="114">
        <v>42509</v>
      </c>
      <c r="H25" s="82" t="s">
        <v>337</v>
      </c>
      <c r="I25" s="89">
        <v>9.58</v>
      </c>
      <c r="J25" s="95" t="s">
        <v>169</v>
      </c>
      <c r="K25" s="96">
        <v>2.7400000000000001E-2</v>
      </c>
      <c r="L25" s="96">
        <v>2.75E-2</v>
      </c>
      <c r="M25" s="89">
        <v>11619.66</v>
      </c>
      <c r="N25" s="91">
        <v>102.12</v>
      </c>
      <c r="O25" s="89">
        <v>11.866010000000001</v>
      </c>
      <c r="P25" s="90">
        <f t="shared" si="1"/>
        <v>2.619899872748395E-3</v>
      </c>
      <c r="Q25" s="90">
        <f>O25/'סכום נכסי הקרן'!$C$42</f>
        <v>1.0074090148264041E-4</v>
      </c>
    </row>
    <row r="26" spans="1:17" s="143" customFormat="1">
      <c r="A26" s="151"/>
      <c r="B26" s="88" t="s">
        <v>1522</v>
      </c>
      <c r="C26" s="95" t="s">
        <v>1475</v>
      </c>
      <c r="D26" s="82">
        <v>90148623</v>
      </c>
      <c r="E26" s="82"/>
      <c r="F26" s="82" t="s">
        <v>322</v>
      </c>
      <c r="G26" s="114">
        <v>42723</v>
      </c>
      <c r="H26" s="82" t="s">
        <v>337</v>
      </c>
      <c r="I26" s="89">
        <v>9.370000000000001</v>
      </c>
      <c r="J26" s="95" t="s">
        <v>169</v>
      </c>
      <c r="K26" s="96">
        <v>3.15E-2</v>
      </c>
      <c r="L26" s="96">
        <v>3.1400000000000004E-2</v>
      </c>
      <c r="M26" s="89">
        <v>1659.93</v>
      </c>
      <c r="N26" s="91">
        <v>101.96</v>
      </c>
      <c r="O26" s="89">
        <v>1.6924699999999999</v>
      </c>
      <c r="P26" s="90">
        <f t="shared" si="1"/>
        <v>3.736809540553628E-4</v>
      </c>
      <c r="Q26" s="90">
        <f>O26/'סכום נכסי הקרן'!$C$42</f>
        <v>1.4368853012286725E-5</v>
      </c>
    </row>
    <row r="27" spans="1:17" s="143" customFormat="1">
      <c r="A27" s="151"/>
      <c r="B27" s="88" t="s">
        <v>1522</v>
      </c>
      <c r="C27" s="95" t="s">
        <v>1475</v>
      </c>
      <c r="D27" s="82">
        <v>90148624</v>
      </c>
      <c r="E27" s="82"/>
      <c r="F27" s="82" t="s">
        <v>322</v>
      </c>
      <c r="G27" s="114">
        <v>42918</v>
      </c>
      <c r="H27" s="82" t="s">
        <v>337</v>
      </c>
      <c r="I27" s="89">
        <v>9.23</v>
      </c>
      <c r="J27" s="95" t="s">
        <v>169</v>
      </c>
      <c r="K27" s="96">
        <v>3.1899999999999998E-2</v>
      </c>
      <c r="L27" s="96">
        <v>3.6899999999999995E-2</v>
      </c>
      <c r="M27" s="89">
        <v>8299.75</v>
      </c>
      <c r="N27" s="91">
        <v>96.72</v>
      </c>
      <c r="O27" s="89">
        <v>8.0275099999999995</v>
      </c>
      <c r="P27" s="90">
        <f t="shared" si="1"/>
        <v>1.7723963175057551E-3</v>
      </c>
      <c r="Q27" s="90">
        <f>O27/'סכום נכסי הקרן'!$C$42</f>
        <v>6.815252928835477E-5</v>
      </c>
    </row>
    <row r="28" spans="1:17" s="143" customFormat="1">
      <c r="A28" s="151"/>
      <c r="B28" s="88" t="s">
        <v>1523</v>
      </c>
      <c r="C28" s="95" t="s">
        <v>1475</v>
      </c>
      <c r="D28" s="82">
        <v>90150400</v>
      </c>
      <c r="E28" s="82"/>
      <c r="F28" s="82" t="s">
        <v>351</v>
      </c>
      <c r="G28" s="114">
        <v>42229</v>
      </c>
      <c r="H28" s="82" t="s">
        <v>167</v>
      </c>
      <c r="I28" s="89">
        <v>4.25</v>
      </c>
      <c r="J28" s="95" t="s">
        <v>168</v>
      </c>
      <c r="K28" s="96">
        <v>9.8519999999999996E-2</v>
      </c>
      <c r="L28" s="96">
        <v>4.2099999999999999E-2</v>
      </c>
      <c r="M28" s="89">
        <v>31309.57</v>
      </c>
      <c r="N28" s="91">
        <v>125.18</v>
      </c>
      <c r="O28" s="89">
        <v>146.89655999999999</v>
      </c>
      <c r="P28" s="90">
        <f t="shared" si="1"/>
        <v>3.2433335118643665E-2</v>
      </c>
      <c r="Q28" s="90">
        <f>O28/'סכום נכסי הקרן'!$C$42</f>
        <v>1.2471329350892822E-3</v>
      </c>
    </row>
    <row r="29" spans="1:17" s="143" customFormat="1">
      <c r="A29" s="151"/>
      <c r="B29" s="88" t="s">
        <v>1524</v>
      </c>
      <c r="C29" s="95" t="s">
        <v>1476</v>
      </c>
      <c r="D29" s="82">
        <v>455531</v>
      </c>
      <c r="E29" s="82"/>
      <c r="F29" s="82" t="s">
        <v>1477</v>
      </c>
      <c r="G29" s="114">
        <v>42723</v>
      </c>
      <c r="H29" s="82" t="s">
        <v>1478</v>
      </c>
      <c r="I29" s="89">
        <v>0.02</v>
      </c>
      <c r="J29" s="95" t="s">
        <v>169</v>
      </c>
      <c r="K29" s="96">
        <v>2.0119999999999999E-2</v>
      </c>
      <c r="L29" s="96">
        <v>1.7000000000000001E-2</v>
      </c>
      <c r="M29" s="89">
        <v>292660</v>
      </c>
      <c r="N29" s="91">
        <v>101.08</v>
      </c>
      <c r="O29" s="89">
        <v>295.82071999999999</v>
      </c>
      <c r="P29" s="90">
        <f t="shared" si="1"/>
        <v>6.531434464359448E-2</v>
      </c>
      <c r="Q29" s="90">
        <f>O29/'סכום נכסי הקרן'!$C$42</f>
        <v>2.5114799338651957E-3</v>
      </c>
    </row>
    <row r="30" spans="1:17" s="143" customFormat="1">
      <c r="A30" s="151"/>
      <c r="B30" s="88" t="s">
        <v>1525</v>
      </c>
      <c r="C30" s="95" t="s">
        <v>1476</v>
      </c>
      <c r="D30" s="82">
        <v>14811160</v>
      </c>
      <c r="E30" s="82"/>
      <c r="F30" s="82" t="s">
        <v>1477</v>
      </c>
      <c r="G30" s="114">
        <v>42201</v>
      </c>
      <c r="H30" s="82" t="s">
        <v>1478</v>
      </c>
      <c r="I30" s="89">
        <v>7.16</v>
      </c>
      <c r="J30" s="95" t="s">
        <v>169</v>
      </c>
      <c r="K30" s="96">
        <v>4.2030000000000005E-2</v>
      </c>
      <c r="L30" s="96">
        <v>3.1400000000000004E-2</v>
      </c>
      <c r="M30" s="89">
        <v>3164.75</v>
      </c>
      <c r="N30" s="91">
        <v>109.48</v>
      </c>
      <c r="O30" s="89">
        <v>3.4647700000000001</v>
      </c>
      <c r="P30" s="90">
        <f t="shared" si="1"/>
        <v>7.649875975245644E-4</v>
      </c>
      <c r="Q30" s="90">
        <f>O30/'סכום נכסי הקרן'!$C$42</f>
        <v>2.9415452475601151E-5</v>
      </c>
    </row>
    <row r="31" spans="1:17" s="143" customFormat="1">
      <c r="A31" s="151"/>
      <c r="B31" s="88" t="s">
        <v>1526</v>
      </c>
      <c r="C31" s="95" t="s">
        <v>1475</v>
      </c>
      <c r="D31" s="82">
        <v>14760843</v>
      </c>
      <c r="E31" s="82"/>
      <c r="F31" s="82" t="s">
        <v>1477</v>
      </c>
      <c r="G31" s="114">
        <v>40742</v>
      </c>
      <c r="H31" s="82" t="s">
        <v>1478</v>
      </c>
      <c r="I31" s="89">
        <v>5.3</v>
      </c>
      <c r="J31" s="95" t="s">
        <v>169</v>
      </c>
      <c r="K31" s="96">
        <v>4.4999999999999998E-2</v>
      </c>
      <c r="L31" s="96">
        <v>1.2099999999999998E-2</v>
      </c>
      <c r="M31" s="89">
        <v>40242.160000000003</v>
      </c>
      <c r="N31" s="91">
        <v>123.62</v>
      </c>
      <c r="O31" s="89">
        <v>49.74736</v>
      </c>
      <c r="P31" s="90">
        <f t="shared" si="1"/>
        <v>1.0983734392063431E-2</v>
      </c>
      <c r="Q31" s="90">
        <f>O31/'סכום נכסי הקרן'!$C$42</f>
        <v>4.2234869958658773E-4</v>
      </c>
    </row>
    <row r="32" spans="1:17" s="143" customFormat="1">
      <c r="A32" s="151"/>
      <c r="B32" s="88" t="s">
        <v>1527</v>
      </c>
      <c r="C32" s="95" t="s">
        <v>1475</v>
      </c>
      <c r="D32" s="82">
        <v>11898601</v>
      </c>
      <c r="E32" s="82"/>
      <c r="F32" s="82" t="s">
        <v>452</v>
      </c>
      <c r="G32" s="114">
        <v>43276</v>
      </c>
      <c r="H32" s="82" t="s">
        <v>337</v>
      </c>
      <c r="I32" s="89">
        <v>10.610000000000003</v>
      </c>
      <c r="J32" s="95" t="s">
        <v>169</v>
      </c>
      <c r="K32" s="96">
        <v>3.56E-2</v>
      </c>
      <c r="L32" s="96">
        <v>4.830000000000001E-2</v>
      </c>
      <c r="M32" s="89">
        <v>5766.67</v>
      </c>
      <c r="N32" s="91">
        <v>88.38</v>
      </c>
      <c r="O32" s="89">
        <v>5.0965699999999998</v>
      </c>
      <c r="P32" s="90">
        <f t="shared" si="1"/>
        <v>1.1252732042576475E-3</v>
      </c>
      <c r="Q32" s="90">
        <f>O32/'סכום נכסי הקרן'!$C$42</f>
        <v>4.3269224977004117E-5</v>
      </c>
    </row>
    <row r="33" spans="1:17" s="143" customFormat="1">
      <c r="A33" s="151"/>
      <c r="B33" s="88" t="s">
        <v>1527</v>
      </c>
      <c r="C33" s="95" t="s">
        <v>1475</v>
      </c>
      <c r="D33" s="82">
        <v>11898600</v>
      </c>
      <c r="E33" s="82"/>
      <c r="F33" s="82" t="s">
        <v>452</v>
      </c>
      <c r="G33" s="114">
        <v>43222</v>
      </c>
      <c r="H33" s="82" t="s">
        <v>337</v>
      </c>
      <c r="I33" s="89">
        <v>10.61</v>
      </c>
      <c r="J33" s="95" t="s">
        <v>169</v>
      </c>
      <c r="K33" s="96">
        <v>3.5200000000000002E-2</v>
      </c>
      <c r="L33" s="96">
        <v>4.8300000000000003E-2</v>
      </c>
      <c r="M33" s="89">
        <v>27578.93</v>
      </c>
      <c r="N33" s="91">
        <v>88.76</v>
      </c>
      <c r="O33" s="89">
        <v>24.47906</v>
      </c>
      <c r="P33" s="90">
        <f t="shared" si="1"/>
        <v>5.4047389290081778E-3</v>
      </c>
      <c r="Q33" s="90">
        <f>O33/'סכום נכסי הקרן'!$C$42</f>
        <v>2.0782407665657145E-4</v>
      </c>
    </row>
    <row r="34" spans="1:17" s="143" customFormat="1">
      <c r="A34" s="151"/>
      <c r="B34" s="88" t="s">
        <v>1527</v>
      </c>
      <c r="C34" s="95" t="s">
        <v>1475</v>
      </c>
      <c r="D34" s="82">
        <v>11898602</v>
      </c>
      <c r="E34" s="82"/>
      <c r="F34" s="82" t="s">
        <v>452</v>
      </c>
      <c r="G34" s="114">
        <v>43431</v>
      </c>
      <c r="H34" s="82" t="s">
        <v>337</v>
      </c>
      <c r="I34" s="89">
        <v>10.55</v>
      </c>
      <c r="J34" s="95" t="s">
        <v>169</v>
      </c>
      <c r="K34" s="96">
        <v>3.9599999999999996E-2</v>
      </c>
      <c r="L34" s="96">
        <v>4.7199999999999999E-2</v>
      </c>
      <c r="M34" s="89">
        <v>5742.17</v>
      </c>
      <c r="N34" s="91">
        <v>93.11</v>
      </c>
      <c r="O34" s="89">
        <v>5.3465299999999996</v>
      </c>
      <c r="P34" s="90">
        <f t="shared" si="1"/>
        <v>1.1804619469093212E-3</v>
      </c>
      <c r="Q34" s="90">
        <f>O34/'סכום נכסי הקרן'!$C$42</f>
        <v>4.5391353285896556E-5</v>
      </c>
    </row>
    <row r="35" spans="1:17" s="143" customFormat="1">
      <c r="A35" s="151"/>
      <c r="B35" s="88" t="s">
        <v>1530</v>
      </c>
      <c r="C35" s="95" t="s">
        <v>1476</v>
      </c>
      <c r="D35" s="82">
        <v>472710</v>
      </c>
      <c r="E35" s="82"/>
      <c r="F35" s="82" t="s">
        <v>1479</v>
      </c>
      <c r="G35" s="114">
        <v>42901</v>
      </c>
      <c r="H35" s="82" t="s">
        <v>1478</v>
      </c>
      <c r="I35" s="89">
        <v>3.17</v>
      </c>
      <c r="J35" s="95" t="s">
        <v>169</v>
      </c>
      <c r="K35" s="96">
        <v>0.04</v>
      </c>
      <c r="L35" s="96">
        <v>3.3400000000000006E-2</v>
      </c>
      <c r="M35" s="89">
        <v>174781</v>
      </c>
      <c r="N35" s="91">
        <v>102.32</v>
      </c>
      <c r="O35" s="89">
        <v>178.83591000000001</v>
      </c>
      <c r="P35" s="90">
        <f t="shared" si="1"/>
        <v>3.9485233692862505E-2</v>
      </c>
      <c r="Q35" s="90">
        <f>O35/'סכום נכסי הקרן'!$C$42</f>
        <v>1.5182939160567324E-3</v>
      </c>
    </row>
    <row r="36" spans="1:17" s="143" customFormat="1">
      <c r="A36" s="151"/>
      <c r="B36" s="88" t="s">
        <v>1531</v>
      </c>
      <c r="C36" s="95" t="s">
        <v>1476</v>
      </c>
      <c r="D36" s="82">
        <v>454099</v>
      </c>
      <c r="E36" s="82"/>
      <c r="F36" s="82" t="s">
        <v>1479</v>
      </c>
      <c r="G36" s="114">
        <v>42719</v>
      </c>
      <c r="H36" s="82" t="s">
        <v>1478</v>
      </c>
      <c r="I36" s="89">
        <v>3.1599999999999997</v>
      </c>
      <c r="J36" s="95" t="s">
        <v>169</v>
      </c>
      <c r="K36" s="96">
        <v>4.1500000000000002E-2</v>
      </c>
      <c r="L36" s="96">
        <v>2.9499999999999998E-2</v>
      </c>
      <c r="M36" s="89">
        <v>233260</v>
      </c>
      <c r="N36" s="91">
        <v>104.03</v>
      </c>
      <c r="O36" s="89">
        <v>242.66039000000001</v>
      </c>
      <c r="P36" s="90">
        <f t="shared" si="1"/>
        <v>5.3577059591393895E-2</v>
      </c>
      <c r="Q36" s="90">
        <f>O36/'סכום נכסי הקרן'!$C$42</f>
        <v>2.0601555571526653E-3</v>
      </c>
    </row>
    <row r="37" spans="1:17" s="143" customFormat="1">
      <c r="A37" s="151"/>
      <c r="B37" s="88" t="s">
        <v>1528</v>
      </c>
      <c r="C37" s="95" t="s">
        <v>1476</v>
      </c>
      <c r="D37" s="82">
        <v>22333</v>
      </c>
      <c r="E37" s="82"/>
      <c r="F37" s="82" t="s">
        <v>1479</v>
      </c>
      <c r="G37" s="114">
        <v>41639</v>
      </c>
      <c r="H37" s="82" t="s">
        <v>1478</v>
      </c>
      <c r="I37" s="89">
        <v>2.3899999999999997</v>
      </c>
      <c r="J37" s="95" t="s">
        <v>169</v>
      </c>
      <c r="K37" s="96">
        <v>3.7000000000000005E-2</v>
      </c>
      <c r="L37" s="96">
        <v>1.21E-2</v>
      </c>
      <c r="M37" s="89">
        <v>47221.279999999999</v>
      </c>
      <c r="N37" s="91">
        <v>108.16</v>
      </c>
      <c r="O37" s="89">
        <v>51.074539999999999</v>
      </c>
      <c r="P37" s="90">
        <f>O37/$O$10</f>
        <v>1.1276762858507856E-2</v>
      </c>
      <c r="Q37" s="90">
        <f>O37/'סכום נכסי הקרן'!$C$42</f>
        <v>4.3361628739662083E-4</v>
      </c>
    </row>
    <row r="38" spans="1:17" s="143" customFormat="1">
      <c r="A38" s="151"/>
      <c r="B38" s="88" t="s">
        <v>1528</v>
      </c>
      <c r="C38" s="95" t="s">
        <v>1476</v>
      </c>
      <c r="D38" s="82">
        <v>22334</v>
      </c>
      <c r="E38" s="82"/>
      <c r="F38" s="82" t="s">
        <v>1479</v>
      </c>
      <c r="G38" s="114">
        <v>42004</v>
      </c>
      <c r="H38" s="82" t="s">
        <v>1478</v>
      </c>
      <c r="I38" s="89">
        <v>2.84</v>
      </c>
      <c r="J38" s="95" t="s">
        <v>169</v>
      </c>
      <c r="K38" s="96">
        <v>3.7000000000000005E-2</v>
      </c>
      <c r="L38" s="96">
        <v>1.4699999999999998E-2</v>
      </c>
      <c r="M38" s="89">
        <v>18602.330000000002</v>
      </c>
      <c r="N38" s="91">
        <v>108.67</v>
      </c>
      <c r="O38" s="89">
        <v>20.215150000000001</v>
      </c>
      <c r="P38" s="90">
        <f>O38/$O$10</f>
        <v>4.4633089734957008E-3</v>
      </c>
      <c r="Q38" s="90">
        <f>O38/'סכום נכסי הקרן'!$C$42</f>
        <v>1.716240281785367E-4</v>
      </c>
    </row>
    <row r="39" spans="1:17" s="143" customFormat="1">
      <c r="A39" s="151"/>
      <c r="B39" s="88" t="s">
        <v>1529</v>
      </c>
      <c r="C39" s="95" t="s">
        <v>1476</v>
      </c>
      <c r="D39" s="82">
        <v>458870</v>
      </c>
      <c r="E39" s="82"/>
      <c r="F39" s="82" t="s">
        <v>1479</v>
      </c>
      <c r="G39" s="114">
        <v>42759</v>
      </c>
      <c r="H39" s="82" t="s">
        <v>1478</v>
      </c>
      <c r="I39" s="89">
        <v>4.33</v>
      </c>
      <c r="J39" s="95" t="s">
        <v>169</v>
      </c>
      <c r="K39" s="96">
        <v>2.4E-2</v>
      </c>
      <c r="L39" s="96">
        <v>1.7299999999999996E-2</v>
      </c>
      <c r="M39" s="89">
        <v>33609.230000000003</v>
      </c>
      <c r="N39" s="91">
        <v>104.68</v>
      </c>
      <c r="O39" s="89">
        <v>35.182139999999997</v>
      </c>
      <c r="P39" s="90">
        <f>O39/$O$10</f>
        <v>7.7678751416033025E-3</v>
      </c>
      <c r="Q39" s="90">
        <f>O39/'סכום נכסי הקרן'!$C$42</f>
        <v>2.9869185174194712E-4</v>
      </c>
    </row>
    <row r="40" spans="1:17" s="143" customFormat="1">
      <c r="A40" s="151"/>
      <c r="B40" s="88" t="s">
        <v>1529</v>
      </c>
      <c r="C40" s="95" t="s">
        <v>1476</v>
      </c>
      <c r="D40" s="82">
        <v>458869</v>
      </c>
      <c r="E40" s="82"/>
      <c r="F40" s="82" t="s">
        <v>1479</v>
      </c>
      <c r="G40" s="114">
        <v>42759</v>
      </c>
      <c r="H40" s="82" t="s">
        <v>1478</v>
      </c>
      <c r="I40" s="89">
        <v>4.13</v>
      </c>
      <c r="J40" s="95" t="s">
        <v>169</v>
      </c>
      <c r="K40" s="96">
        <v>3.8800000000000001E-2</v>
      </c>
      <c r="L40" s="96">
        <v>3.8400000000000004E-2</v>
      </c>
      <c r="M40" s="89">
        <v>33609.230000000003</v>
      </c>
      <c r="N40" s="91">
        <v>102</v>
      </c>
      <c r="O40" s="89">
        <v>34.281419999999997</v>
      </c>
      <c r="P40" s="90">
        <f>O40/$O$10</f>
        <v>7.5690049052406219E-3</v>
      </c>
      <c r="Q40" s="90">
        <f>O40/'סכום נכסי הקרן'!$C$42</f>
        <v>2.9104485458085895E-4</v>
      </c>
    </row>
    <row r="41" spans="1:17" s="143" customFormat="1">
      <c r="A41" s="151"/>
      <c r="B41" s="88" t="s">
        <v>1532</v>
      </c>
      <c r="C41" s="95" t="s">
        <v>1475</v>
      </c>
      <c r="D41" s="82">
        <v>90145563</v>
      </c>
      <c r="E41" s="82"/>
      <c r="F41" s="82" t="s">
        <v>452</v>
      </c>
      <c r="G41" s="114">
        <v>42122</v>
      </c>
      <c r="H41" s="82" t="s">
        <v>167</v>
      </c>
      <c r="I41" s="89">
        <v>5.98</v>
      </c>
      <c r="J41" s="95" t="s">
        <v>169</v>
      </c>
      <c r="K41" s="96">
        <v>2.4799999999999999E-2</v>
      </c>
      <c r="L41" s="96">
        <v>2.4499999999999997E-2</v>
      </c>
      <c r="M41" s="89">
        <v>232717.88</v>
      </c>
      <c r="N41" s="91">
        <v>101.95</v>
      </c>
      <c r="O41" s="89">
        <v>237.25587999999999</v>
      </c>
      <c r="P41" s="90">
        <f t="shared" si="1"/>
        <v>5.2383796223061364E-2</v>
      </c>
      <c r="Q41" s="90">
        <f>O41/'סכום נכסי הקרן'!$C$42</f>
        <v>2.0142719611105295E-3</v>
      </c>
    </row>
    <row r="42" spans="1:17" s="143" customFormat="1">
      <c r="A42" s="151"/>
      <c r="B42" s="88" t="s">
        <v>1533</v>
      </c>
      <c r="C42" s="95" t="s">
        <v>1475</v>
      </c>
      <c r="D42" s="82">
        <v>95350502</v>
      </c>
      <c r="E42" s="82"/>
      <c r="F42" s="82" t="s">
        <v>452</v>
      </c>
      <c r="G42" s="114">
        <v>41767</v>
      </c>
      <c r="H42" s="82" t="s">
        <v>167</v>
      </c>
      <c r="I42" s="89">
        <v>6.3900000000000006</v>
      </c>
      <c r="J42" s="95" t="s">
        <v>169</v>
      </c>
      <c r="K42" s="96">
        <v>5.3499999999999999E-2</v>
      </c>
      <c r="L42" s="96">
        <v>2.75E-2</v>
      </c>
      <c r="M42" s="89">
        <v>700.89</v>
      </c>
      <c r="N42" s="91">
        <v>119.59</v>
      </c>
      <c r="O42" s="89">
        <v>0.8381900000000001</v>
      </c>
      <c r="P42" s="90">
        <f t="shared" si="1"/>
        <v>1.8506421908788019E-4</v>
      </c>
      <c r="Q42" s="90">
        <f>O42/'סכום נכסי הקרן'!$C$42</f>
        <v>7.1161254890004616E-6</v>
      </c>
    </row>
    <row r="43" spans="1:17" s="143" customFormat="1">
      <c r="A43" s="151"/>
      <c r="B43" s="88" t="s">
        <v>1533</v>
      </c>
      <c r="C43" s="95" t="s">
        <v>1475</v>
      </c>
      <c r="D43" s="82">
        <v>95350101</v>
      </c>
      <c r="E43" s="82"/>
      <c r="F43" s="82" t="s">
        <v>452</v>
      </c>
      <c r="G43" s="114">
        <v>41269</v>
      </c>
      <c r="H43" s="82" t="s">
        <v>167</v>
      </c>
      <c r="I43" s="89">
        <v>6.55</v>
      </c>
      <c r="J43" s="95" t="s">
        <v>169</v>
      </c>
      <c r="K43" s="96">
        <v>5.3499999999999999E-2</v>
      </c>
      <c r="L43" s="96">
        <v>1.7399999999999999E-2</v>
      </c>
      <c r="M43" s="89">
        <v>3480.98</v>
      </c>
      <c r="N43" s="91">
        <v>129.43</v>
      </c>
      <c r="O43" s="89">
        <v>4.50542</v>
      </c>
      <c r="P43" s="90">
        <f t="shared" si="1"/>
        <v>9.9475302015404284E-4</v>
      </c>
      <c r="Q43" s="90">
        <f>O43/'סכום נכסי הקרן'!$C$42</f>
        <v>3.8250437371780213E-5</v>
      </c>
    </row>
    <row r="44" spans="1:17" s="143" customFormat="1">
      <c r="A44" s="151"/>
      <c r="B44" s="88" t="s">
        <v>1533</v>
      </c>
      <c r="C44" s="95" t="s">
        <v>1475</v>
      </c>
      <c r="D44" s="82">
        <v>95350102</v>
      </c>
      <c r="E44" s="82"/>
      <c r="F44" s="82" t="s">
        <v>452</v>
      </c>
      <c r="G44" s="114">
        <v>41767</v>
      </c>
      <c r="H44" s="82" t="s">
        <v>167</v>
      </c>
      <c r="I44" s="89">
        <v>6.8299999999999992</v>
      </c>
      <c r="J44" s="95" t="s">
        <v>169</v>
      </c>
      <c r="K44" s="96">
        <v>5.3499999999999999E-2</v>
      </c>
      <c r="L44" s="96">
        <v>2.92E-2</v>
      </c>
      <c r="M44" s="89">
        <v>548.5</v>
      </c>
      <c r="N44" s="91">
        <v>119.59</v>
      </c>
      <c r="O44" s="89">
        <v>0.65595000000000003</v>
      </c>
      <c r="P44" s="90">
        <f t="shared" si="1"/>
        <v>1.4482739535271838E-4</v>
      </c>
      <c r="Q44" s="90">
        <f>O44/'סכום נכסי הקרן'!$C$42</f>
        <v>5.5689312858777278E-6</v>
      </c>
    </row>
    <row r="45" spans="1:17" s="143" customFormat="1">
      <c r="A45" s="151"/>
      <c r="B45" s="88" t="s">
        <v>1533</v>
      </c>
      <c r="C45" s="95" t="s">
        <v>1475</v>
      </c>
      <c r="D45" s="82">
        <v>95350202</v>
      </c>
      <c r="E45" s="82"/>
      <c r="F45" s="82" t="s">
        <v>452</v>
      </c>
      <c r="G45" s="114">
        <v>41767</v>
      </c>
      <c r="H45" s="82" t="s">
        <v>167</v>
      </c>
      <c r="I45" s="89">
        <v>6.3899999999999988</v>
      </c>
      <c r="J45" s="95" t="s">
        <v>169</v>
      </c>
      <c r="K45" s="96">
        <v>5.3499999999999999E-2</v>
      </c>
      <c r="L45" s="96">
        <v>2.75E-2</v>
      </c>
      <c r="M45" s="89">
        <v>700.92</v>
      </c>
      <c r="N45" s="91">
        <v>119.59</v>
      </c>
      <c r="O45" s="89">
        <v>0.83823000000000003</v>
      </c>
      <c r="P45" s="90">
        <f t="shared" si="1"/>
        <v>1.8507305069976235E-4</v>
      </c>
      <c r="Q45" s="90">
        <f>O45/'סכום נכסי הקרן'!$C$42</f>
        <v>7.1164650838650621E-6</v>
      </c>
    </row>
    <row r="46" spans="1:17" s="143" customFormat="1">
      <c r="A46" s="151"/>
      <c r="B46" s="88" t="s">
        <v>1533</v>
      </c>
      <c r="C46" s="95" t="s">
        <v>1475</v>
      </c>
      <c r="D46" s="82">
        <v>95350201</v>
      </c>
      <c r="E46" s="82"/>
      <c r="F46" s="82" t="s">
        <v>452</v>
      </c>
      <c r="G46" s="114">
        <v>41269</v>
      </c>
      <c r="H46" s="82" t="s">
        <v>167</v>
      </c>
      <c r="I46" s="89">
        <v>6.5500000000000016</v>
      </c>
      <c r="J46" s="95" t="s">
        <v>169</v>
      </c>
      <c r="K46" s="96">
        <v>5.3499999999999999E-2</v>
      </c>
      <c r="L46" s="96">
        <v>1.7399999999999999E-2</v>
      </c>
      <c r="M46" s="89">
        <v>3698.7</v>
      </c>
      <c r="N46" s="91">
        <v>129.43</v>
      </c>
      <c r="O46" s="89">
        <v>4.7872299999999992</v>
      </c>
      <c r="P46" s="90">
        <f t="shared" si="1"/>
        <v>1.0569739337668936E-3</v>
      </c>
      <c r="Q46" s="90">
        <f>O46/'סכום נכסי הקרן'!$C$42</f>
        <v>4.0642968091611292E-5</v>
      </c>
    </row>
    <row r="47" spans="1:17" s="143" customFormat="1">
      <c r="A47" s="151"/>
      <c r="B47" s="88" t="s">
        <v>1533</v>
      </c>
      <c r="C47" s="95" t="s">
        <v>1475</v>
      </c>
      <c r="D47" s="82">
        <v>95350301</v>
      </c>
      <c r="E47" s="82"/>
      <c r="F47" s="82" t="s">
        <v>452</v>
      </c>
      <c r="G47" s="114">
        <v>41281</v>
      </c>
      <c r="H47" s="82" t="s">
        <v>167</v>
      </c>
      <c r="I47" s="89">
        <v>6.55</v>
      </c>
      <c r="J47" s="95" t="s">
        <v>169</v>
      </c>
      <c r="K47" s="96">
        <v>5.3499999999999999E-2</v>
      </c>
      <c r="L47" s="96">
        <v>1.7600000000000001E-2</v>
      </c>
      <c r="M47" s="89">
        <v>4659.6099999999997</v>
      </c>
      <c r="N47" s="91">
        <v>129.26</v>
      </c>
      <c r="O47" s="89">
        <v>6.0230100000000002</v>
      </c>
      <c r="P47" s="90">
        <f t="shared" si="1"/>
        <v>1.3298221670605629E-3</v>
      </c>
      <c r="Q47" s="90">
        <f>O47/'סכום נכסי הקרן'!$C$42</f>
        <v>5.1134581636030811E-5</v>
      </c>
    </row>
    <row r="48" spans="1:17" s="143" customFormat="1">
      <c r="A48" s="151"/>
      <c r="B48" s="88" t="s">
        <v>1533</v>
      </c>
      <c r="C48" s="95" t="s">
        <v>1475</v>
      </c>
      <c r="D48" s="82">
        <v>95350302</v>
      </c>
      <c r="E48" s="82"/>
      <c r="F48" s="82" t="s">
        <v>452</v>
      </c>
      <c r="G48" s="114">
        <v>41767</v>
      </c>
      <c r="H48" s="82" t="s">
        <v>167</v>
      </c>
      <c r="I48" s="89">
        <v>6.3900000000000006</v>
      </c>
      <c r="J48" s="95" t="s">
        <v>169</v>
      </c>
      <c r="K48" s="96">
        <v>5.3499999999999999E-2</v>
      </c>
      <c r="L48" s="96">
        <v>2.75E-2</v>
      </c>
      <c r="M48" s="89">
        <v>822.75</v>
      </c>
      <c r="N48" s="91">
        <v>119.59</v>
      </c>
      <c r="O48" s="89">
        <v>0.98392999999999997</v>
      </c>
      <c r="P48" s="90">
        <f t="shared" si="1"/>
        <v>2.1724219698056281E-4</v>
      </c>
      <c r="Q48" s="90">
        <f>O48/'סכום נכסי הקרן'!$C$42</f>
        <v>8.3534393781746665E-6</v>
      </c>
    </row>
    <row r="49" spans="1:17" s="143" customFormat="1">
      <c r="A49" s="151"/>
      <c r="B49" s="88" t="s">
        <v>1533</v>
      </c>
      <c r="C49" s="95" t="s">
        <v>1475</v>
      </c>
      <c r="D49" s="82">
        <v>95350401</v>
      </c>
      <c r="E49" s="82"/>
      <c r="F49" s="82" t="s">
        <v>452</v>
      </c>
      <c r="G49" s="114">
        <v>41281</v>
      </c>
      <c r="H49" s="82" t="s">
        <v>167</v>
      </c>
      <c r="I49" s="89">
        <v>6.55</v>
      </c>
      <c r="J49" s="95" t="s">
        <v>169</v>
      </c>
      <c r="K49" s="96">
        <v>5.3499999999999999E-2</v>
      </c>
      <c r="L49" s="96">
        <v>1.7600000000000001E-2</v>
      </c>
      <c r="M49" s="89">
        <v>3356.5</v>
      </c>
      <c r="N49" s="91">
        <v>129.26</v>
      </c>
      <c r="O49" s="89">
        <v>4.3386100000000001</v>
      </c>
      <c r="P49" s="90">
        <f t="shared" si="1"/>
        <v>9.579229907024277E-4</v>
      </c>
      <c r="Q49" s="90">
        <f>O49/'סכום נכסי הקרן'!$C$42</f>
        <v>3.6834241887677362E-5</v>
      </c>
    </row>
    <row r="50" spans="1:17" s="143" customFormat="1">
      <c r="A50" s="151"/>
      <c r="B50" s="88" t="s">
        <v>1533</v>
      </c>
      <c r="C50" s="95" t="s">
        <v>1475</v>
      </c>
      <c r="D50" s="82">
        <v>95350402</v>
      </c>
      <c r="E50" s="82"/>
      <c r="F50" s="82" t="s">
        <v>452</v>
      </c>
      <c r="G50" s="114">
        <v>41767</v>
      </c>
      <c r="H50" s="82" t="s">
        <v>167</v>
      </c>
      <c r="I50" s="89">
        <v>6.39</v>
      </c>
      <c r="J50" s="95" t="s">
        <v>169</v>
      </c>
      <c r="K50" s="96">
        <v>5.3499999999999999E-2</v>
      </c>
      <c r="L50" s="96">
        <v>2.75E-2</v>
      </c>
      <c r="M50" s="89">
        <v>670.4</v>
      </c>
      <c r="N50" s="91">
        <v>119.59</v>
      </c>
      <c r="O50" s="89">
        <v>0.80174000000000001</v>
      </c>
      <c r="P50" s="90">
        <f t="shared" si="1"/>
        <v>1.7701641276025371E-4</v>
      </c>
      <c r="Q50" s="90">
        <f>O50/'סכום נכסי הקרן'!$C$42</f>
        <v>6.8066696686326846E-6</v>
      </c>
    </row>
    <row r="51" spans="1:17" s="143" customFormat="1">
      <c r="A51" s="151"/>
      <c r="B51" s="88" t="s">
        <v>1533</v>
      </c>
      <c r="C51" s="95" t="s">
        <v>1475</v>
      </c>
      <c r="D51" s="82">
        <v>95350501</v>
      </c>
      <c r="E51" s="82"/>
      <c r="F51" s="82" t="s">
        <v>452</v>
      </c>
      <c r="G51" s="114">
        <v>41281</v>
      </c>
      <c r="H51" s="82" t="s">
        <v>167</v>
      </c>
      <c r="I51" s="89">
        <v>6.5500000000000007</v>
      </c>
      <c r="J51" s="95" t="s">
        <v>169</v>
      </c>
      <c r="K51" s="96">
        <v>5.3499999999999999E-2</v>
      </c>
      <c r="L51" s="96">
        <v>1.7600000000000001E-2</v>
      </c>
      <c r="M51" s="89">
        <v>4031.09</v>
      </c>
      <c r="N51" s="91">
        <v>129.26</v>
      </c>
      <c r="O51" s="89">
        <v>5.2105899999999998</v>
      </c>
      <c r="P51" s="90">
        <f t="shared" si="1"/>
        <v>1.15044771392777E-3</v>
      </c>
      <c r="Q51" s="90">
        <f>O51/'סכום נכסי הקרן'!$C$42</f>
        <v>4.4237240138549626E-5</v>
      </c>
    </row>
    <row r="52" spans="1:17" s="143" customFormat="1">
      <c r="A52" s="151"/>
      <c r="B52" s="88" t="s">
        <v>1534</v>
      </c>
      <c r="C52" s="95" t="s">
        <v>1476</v>
      </c>
      <c r="D52" s="82">
        <v>4069</v>
      </c>
      <c r="E52" s="82"/>
      <c r="F52" s="82" t="s">
        <v>554</v>
      </c>
      <c r="G52" s="114">
        <v>42052</v>
      </c>
      <c r="H52" s="82" t="s">
        <v>167</v>
      </c>
      <c r="I52" s="89">
        <v>5.82</v>
      </c>
      <c r="J52" s="95" t="s">
        <v>169</v>
      </c>
      <c r="K52" s="96">
        <v>2.9779E-2</v>
      </c>
      <c r="L52" s="96">
        <v>1.9100000000000002E-2</v>
      </c>
      <c r="M52" s="89">
        <v>27072.76</v>
      </c>
      <c r="N52" s="91">
        <v>108.38</v>
      </c>
      <c r="O52" s="89">
        <v>29.341459999999998</v>
      </c>
      <c r="P52" s="90">
        <f t="shared" si="1"/>
        <v>6.4783096694046366E-3</v>
      </c>
      <c r="Q52" s="90">
        <f>O52/'סכום נכסי הקרן'!$C$42</f>
        <v>2.4910522839748442E-4</v>
      </c>
    </row>
    <row r="53" spans="1:17" s="143" customFormat="1">
      <c r="A53" s="151"/>
      <c r="B53" s="88" t="s">
        <v>1535</v>
      </c>
      <c r="C53" s="95" t="s">
        <v>1476</v>
      </c>
      <c r="D53" s="82">
        <v>2963</v>
      </c>
      <c r="E53" s="82"/>
      <c r="F53" s="82" t="s">
        <v>554</v>
      </c>
      <c r="G53" s="114">
        <v>41423</v>
      </c>
      <c r="H53" s="82" t="s">
        <v>167</v>
      </c>
      <c r="I53" s="89">
        <v>4.97</v>
      </c>
      <c r="J53" s="95" t="s">
        <v>169</v>
      </c>
      <c r="K53" s="96">
        <v>0.05</v>
      </c>
      <c r="L53" s="96">
        <v>1.8800000000000001E-2</v>
      </c>
      <c r="M53" s="89">
        <v>10996.5</v>
      </c>
      <c r="N53" s="91">
        <v>117.74</v>
      </c>
      <c r="O53" s="89">
        <v>12.947280000000001</v>
      </c>
      <c r="P53" s="90">
        <f t="shared" si="1"/>
        <v>2.8586337972442161E-3</v>
      </c>
      <c r="Q53" s="90">
        <f>O53/'סכום נכסי הקרן'!$C$42</f>
        <v>1.0992074496382192E-4</v>
      </c>
    </row>
    <row r="54" spans="1:17" s="143" customFormat="1">
      <c r="A54" s="151"/>
      <c r="B54" s="88" t="s">
        <v>1535</v>
      </c>
      <c r="C54" s="95" t="s">
        <v>1476</v>
      </c>
      <c r="D54" s="82">
        <v>2968</v>
      </c>
      <c r="E54" s="82"/>
      <c r="F54" s="82" t="s">
        <v>554</v>
      </c>
      <c r="G54" s="114">
        <v>41423</v>
      </c>
      <c r="H54" s="82" t="s">
        <v>167</v>
      </c>
      <c r="I54" s="89">
        <v>4.9700000000000006</v>
      </c>
      <c r="J54" s="95" t="s">
        <v>169</v>
      </c>
      <c r="K54" s="96">
        <v>0.05</v>
      </c>
      <c r="L54" s="96">
        <v>1.8799999999999997E-2</v>
      </c>
      <c r="M54" s="89">
        <v>3536.68</v>
      </c>
      <c r="N54" s="91">
        <v>117.74</v>
      </c>
      <c r="O54" s="89">
        <v>4.1640899999999998</v>
      </c>
      <c r="P54" s="90">
        <f t="shared" si="1"/>
        <v>9.193906680605244E-4</v>
      </c>
      <c r="Q54" s="90">
        <f>O54/'סכום נכסי הקרן'!$C$42</f>
        <v>3.5352589493422646E-5</v>
      </c>
    </row>
    <row r="55" spans="1:17" s="143" customFormat="1">
      <c r="A55" s="151"/>
      <c r="B55" s="88" t="s">
        <v>1535</v>
      </c>
      <c r="C55" s="95" t="s">
        <v>1476</v>
      </c>
      <c r="D55" s="82">
        <v>4605</v>
      </c>
      <c r="E55" s="82"/>
      <c r="F55" s="82" t="s">
        <v>554</v>
      </c>
      <c r="G55" s="114">
        <v>42352</v>
      </c>
      <c r="H55" s="82" t="s">
        <v>167</v>
      </c>
      <c r="I55" s="89">
        <v>6.9</v>
      </c>
      <c r="J55" s="95" t="s">
        <v>169</v>
      </c>
      <c r="K55" s="96">
        <v>0.05</v>
      </c>
      <c r="L55" s="96">
        <v>2.9900000000000003E-2</v>
      </c>
      <c r="M55" s="89">
        <v>10745.6</v>
      </c>
      <c r="N55" s="91">
        <v>115.15</v>
      </c>
      <c r="O55" s="89">
        <v>12.373559999999999</v>
      </c>
      <c r="P55" s="90">
        <f t="shared" si="1"/>
        <v>2.7319619880182664E-3</v>
      </c>
      <c r="Q55" s="90">
        <f>O55/'סכום נכסי הקרן'!$C$42</f>
        <v>1.0504993582084794E-4</v>
      </c>
    </row>
    <row r="56" spans="1:17" s="143" customFormat="1">
      <c r="A56" s="151"/>
      <c r="B56" s="88" t="s">
        <v>1535</v>
      </c>
      <c r="C56" s="95" t="s">
        <v>1476</v>
      </c>
      <c r="D56" s="82">
        <v>4606</v>
      </c>
      <c r="E56" s="82"/>
      <c r="F56" s="82" t="s">
        <v>554</v>
      </c>
      <c r="G56" s="114">
        <v>42352</v>
      </c>
      <c r="H56" s="82" t="s">
        <v>167</v>
      </c>
      <c r="I56" s="89">
        <v>8.8699999999999992</v>
      </c>
      <c r="J56" s="95" t="s">
        <v>169</v>
      </c>
      <c r="K56" s="96">
        <v>4.0999999999999995E-2</v>
      </c>
      <c r="L56" s="96">
        <v>3.0200000000000001E-2</v>
      </c>
      <c r="M56" s="89">
        <v>28536.62</v>
      </c>
      <c r="N56" s="91">
        <v>110.69</v>
      </c>
      <c r="O56" s="89">
        <v>31.58718</v>
      </c>
      <c r="P56" s="90">
        <f t="shared" si="1"/>
        <v>6.9741428553052494E-3</v>
      </c>
      <c r="Q56" s="90">
        <f>O56/'סכום נכסי הקרן'!$C$42</f>
        <v>2.6817110288078548E-4</v>
      </c>
    </row>
    <row r="57" spans="1:17" s="143" customFormat="1">
      <c r="A57" s="151"/>
      <c r="B57" s="88" t="s">
        <v>1535</v>
      </c>
      <c r="C57" s="95" t="s">
        <v>1476</v>
      </c>
      <c r="D57" s="82">
        <v>5150</v>
      </c>
      <c r="E57" s="82"/>
      <c r="F57" s="82" t="s">
        <v>554</v>
      </c>
      <c r="G57" s="114">
        <v>42631</v>
      </c>
      <c r="H57" s="82" t="s">
        <v>167</v>
      </c>
      <c r="I57" s="89">
        <v>8.64</v>
      </c>
      <c r="J57" s="95" t="s">
        <v>169</v>
      </c>
      <c r="K57" s="96">
        <v>4.0999999999999995E-2</v>
      </c>
      <c r="L57" s="96">
        <v>3.8199999999999998E-2</v>
      </c>
      <c r="M57" s="89">
        <v>8468.24</v>
      </c>
      <c r="N57" s="91">
        <v>103.89</v>
      </c>
      <c r="O57" s="89">
        <v>8.7976600000000005</v>
      </c>
      <c r="P57" s="90">
        <f t="shared" si="1"/>
        <v>1.9424379647820661E-3</v>
      </c>
      <c r="Q57" s="90">
        <f>O57/'סכום נכסי הקרן'!$C$42</f>
        <v>7.4691003912668726E-5</v>
      </c>
    </row>
    <row r="58" spans="1:17" s="143" customFormat="1">
      <c r="A58" s="151"/>
      <c r="B58" s="88" t="s">
        <v>1536</v>
      </c>
      <c r="C58" s="95" t="s">
        <v>1475</v>
      </c>
      <c r="D58" s="82">
        <v>455954</v>
      </c>
      <c r="E58" s="82"/>
      <c r="F58" s="82" t="s">
        <v>1480</v>
      </c>
      <c r="G58" s="114">
        <v>42732</v>
      </c>
      <c r="H58" s="82" t="s">
        <v>1478</v>
      </c>
      <c r="I58" s="89">
        <v>3.95</v>
      </c>
      <c r="J58" s="95" t="s">
        <v>169</v>
      </c>
      <c r="K58" s="96">
        <v>2.1613000000000004E-2</v>
      </c>
      <c r="L58" s="96">
        <v>2.5599999999999998E-2</v>
      </c>
      <c r="M58" s="89">
        <v>80832.740000000005</v>
      </c>
      <c r="N58" s="91">
        <v>100.05</v>
      </c>
      <c r="O58" s="89">
        <v>80.873159999999999</v>
      </c>
      <c r="P58" s="90">
        <f t="shared" si="1"/>
        <v>1.7856009020113802E-2</v>
      </c>
      <c r="Q58" s="90">
        <f>O58/'סכום נכסי הקרן'!$C$42</f>
        <v>6.8660274550163148E-4</v>
      </c>
    </row>
    <row r="59" spans="1:17" s="143" customFormat="1">
      <c r="A59" s="151"/>
      <c r="B59" s="88" t="s">
        <v>1537</v>
      </c>
      <c r="C59" s="95" t="s">
        <v>1475</v>
      </c>
      <c r="D59" s="82">
        <v>90135664</v>
      </c>
      <c r="E59" s="82"/>
      <c r="F59" s="82" t="s">
        <v>1480</v>
      </c>
      <c r="G59" s="114">
        <v>42093</v>
      </c>
      <c r="H59" s="82" t="s">
        <v>1478</v>
      </c>
      <c r="I59" s="89">
        <v>1.6600000000000004</v>
      </c>
      <c r="J59" s="95" t="s">
        <v>169</v>
      </c>
      <c r="K59" s="96">
        <v>4.4000000000000004E-2</v>
      </c>
      <c r="L59" s="96">
        <v>4.3099999999999999E-2</v>
      </c>
      <c r="M59" s="89">
        <v>3614.55</v>
      </c>
      <c r="N59" s="91">
        <v>100.32</v>
      </c>
      <c r="O59" s="89">
        <v>3.6261199999999998</v>
      </c>
      <c r="P59" s="90">
        <f t="shared" si="1"/>
        <v>8.0061211195426338E-4</v>
      </c>
      <c r="Q59" s="90">
        <f>O59/'סכום נכסי הקרן'!$C$42</f>
        <v>3.0785293260685942E-5</v>
      </c>
    </row>
    <row r="60" spans="1:17" s="143" customFormat="1">
      <c r="A60" s="151"/>
      <c r="B60" s="88" t="s">
        <v>1537</v>
      </c>
      <c r="C60" s="95" t="s">
        <v>1475</v>
      </c>
      <c r="D60" s="82">
        <v>90135667</v>
      </c>
      <c r="E60" s="82"/>
      <c r="F60" s="82" t="s">
        <v>1480</v>
      </c>
      <c r="G60" s="114">
        <v>42093</v>
      </c>
      <c r="H60" s="82" t="s">
        <v>1478</v>
      </c>
      <c r="I60" s="89">
        <v>1.6500000000000001</v>
      </c>
      <c r="J60" s="95" t="s">
        <v>169</v>
      </c>
      <c r="K60" s="96">
        <v>4.4500000000000005E-2</v>
      </c>
      <c r="L60" s="96">
        <v>4.2099999999999999E-2</v>
      </c>
      <c r="M60" s="89">
        <v>2162.54</v>
      </c>
      <c r="N60" s="91">
        <v>101.63</v>
      </c>
      <c r="O60" s="89">
        <v>2.1977899999999999</v>
      </c>
      <c r="P60" s="90">
        <f t="shared" si="1"/>
        <v>4.8525070696280335E-4</v>
      </c>
      <c r="Q60" s="90">
        <f>O60/'סכום נכסי הקרן'!$C$42</f>
        <v>1.8658954936792757E-5</v>
      </c>
    </row>
    <row r="61" spans="1:17" s="143" customFormat="1">
      <c r="A61" s="151"/>
      <c r="B61" s="88" t="s">
        <v>1537</v>
      </c>
      <c r="C61" s="95" t="s">
        <v>1475</v>
      </c>
      <c r="D61" s="82">
        <v>4985</v>
      </c>
      <c r="E61" s="82"/>
      <c r="F61" s="82" t="s">
        <v>1480</v>
      </c>
      <c r="G61" s="114">
        <v>42551</v>
      </c>
      <c r="H61" s="82" t="s">
        <v>1478</v>
      </c>
      <c r="I61" s="89">
        <v>1.6500000000000001</v>
      </c>
      <c r="J61" s="95" t="s">
        <v>169</v>
      </c>
      <c r="K61" s="96">
        <v>4.4500000000000005E-2</v>
      </c>
      <c r="L61" s="96">
        <v>4.2100000000000005E-2</v>
      </c>
      <c r="M61" s="89">
        <v>2475.86</v>
      </c>
      <c r="N61" s="91">
        <v>101.63</v>
      </c>
      <c r="O61" s="89">
        <v>2.5162199999999997</v>
      </c>
      <c r="P61" s="90">
        <f t="shared" si="1"/>
        <v>5.5555696125377993E-4</v>
      </c>
      <c r="Q61" s="90">
        <f>O61/'סכום נכסי הקרן'!$C$42</f>
        <v>2.1362384755166177E-5</v>
      </c>
    </row>
    <row r="62" spans="1:17" s="143" customFormat="1">
      <c r="A62" s="151"/>
      <c r="B62" s="88" t="s">
        <v>1537</v>
      </c>
      <c r="C62" s="95" t="s">
        <v>1475</v>
      </c>
      <c r="D62" s="82">
        <v>4987</v>
      </c>
      <c r="E62" s="82"/>
      <c r="F62" s="82" t="s">
        <v>1480</v>
      </c>
      <c r="G62" s="114">
        <v>42551</v>
      </c>
      <c r="H62" s="82" t="s">
        <v>1478</v>
      </c>
      <c r="I62" s="89">
        <v>2.2200000000000002</v>
      </c>
      <c r="J62" s="95" t="s">
        <v>169</v>
      </c>
      <c r="K62" s="96">
        <v>3.4000000000000002E-2</v>
      </c>
      <c r="L62" s="96">
        <v>3.0799999999999998E-2</v>
      </c>
      <c r="M62" s="89">
        <v>10076.69</v>
      </c>
      <c r="N62" s="91">
        <v>103.59</v>
      </c>
      <c r="O62" s="89">
        <v>10.43844</v>
      </c>
      <c r="P62" s="90">
        <f t="shared" si="1"/>
        <v>2.304706268382696E-3</v>
      </c>
      <c r="Q62" s="90">
        <f>O62/'סכום נכסי הקרן'!$C$42</f>
        <v>8.8621015461174635E-5</v>
      </c>
    </row>
    <row r="63" spans="1:17" s="143" customFormat="1">
      <c r="A63" s="151"/>
      <c r="B63" s="88" t="s">
        <v>1537</v>
      </c>
      <c r="C63" s="95" t="s">
        <v>1475</v>
      </c>
      <c r="D63" s="82">
        <v>90135663</v>
      </c>
      <c r="E63" s="82"/>
      <c r="F63" s="82" t="s">
        <v>1480</v>
      </c>
      <c r="G63" s="114">
        <v>42093</v>
      </c>
      <c r="H63" s="82" t="s">
        <v>1478</v>
      </c>
      <c r="I63" s="89">
        <v>2.2200000000000002</v>
      </c>
      <c r="J63" s="95" t="s">
        <v>169</v>
      </c>
      <c r="K63" s="96">
        <v>3.4000000000000002E-2</v>
      </c>
      <c r="L63" s="96">
        <v>3.0800000000000001E-2</v>
      </c>
      <c r="M63" s="89">
        <v>9162.5499999999993</v>
      </c>
      <c r="N63" s="91">
        <v>103.59</v>
      </c>
      <c r="O63" s="89">
        <v>9.4914799999999993</v>
      </c>
      <c r="P63" s="90">
        <f t="shared" si="1"/>
        <v>2.0956266886842279E-3</v>
      </c>
      <c r="Q63" s="90">
        <f>O63/'סכום נכסי הקרן'!$C$42</f>
        <v>8.0581446636607561E-5</v>
      </c>
    </row>
    <row r="64" spans="1:17" s="143" customFormat="1">
      <c r="A64" s="151"/>
      <c r="B64" s="88" t="s">
        <v>1537</v>
      </c>
      <c r="C64" s="95" t="s">
        <v>1475</v>
      </c>
      <c r="D64" s="82">
        <v>90135666</v>
      </c>
      <c r="E64" s="82"/>
      <c r="F64" s="82" t="s">
        <v>1480</v>
      </c>
      <c r="G64" s="114">
        <v>42093</v>
      </c>
      <c r="H64" s="82" t="s">
        <v>1478</v>
      </c>
      <c r="I64" s="89">
        <v>1.66</v>
      </c>
      <c r="J64" s="95" t="s">
        <v>169</v>
      </c>
      <c r="K64" s="96">
        <v>4.4000000000000004E-2</v>
      </c>
      <c r="L64" s="96">
        <v>4.3100000000000006E-2</v>
      </c>
      <c r="M64" s="89">
        <v>1606.48</v>
      </c>
      <c r="N64" s="91">
        <v>100.32</v>
      </c>
      <c r="O64" s="89">
        <v>1.6116300000000001</v>
      </c>
      <c r="P64" s="90">
        <f t="shared" si="1"/>
        <v>3.5583226644149939E-4</v>
      </c>
      <c r="Q64" s="90">
        <f>O64/'סכום נכסי הקרן'!$C$42</f>
        <v>1.3682531790927849E-5</v>
      </c>
    </row>
    <row r="65" spans="1:17" s="143" customFormat="1">
      <c r="A65" s="151"/>
      <c r="B65" s="88" t="s">
        <v>1537</v>
      </c>
      <c r="C65" s="95" t="s">
        <v>1475</v>
      </c>
      <c r="D65" s="82">
        <v>4983</v>
      </c>
      <c r="E65" s="82"/>
      <c r="F65" s="82" t="s">
        <v>1480</v>
      </c>
      <c r="G65" s="114">
        <v>42551</v>
      </c>
      <c r="H65" s="82" t="s">
        <v>1478</v>
      </c>
      <c r="I65" s="89">
        <v>1.66</v>
      </c>
      <c r="J65" s="95" t="s">
        <v>169</v>
      </c>
      <c r="K65" s="96">
        <v>4.4000000000000004E-2</v>
      </c>
      <c r="L65" s="96">
        <v>4.3099999999999999E-2</v>
      </c>
      <c r="M65" s="89">
        <v>1919.18</v>
      </c>
      <c r="N65" s="91">
        <v>100.32</v>
      </c>
      <c r="O65" s="89">
        <v>1.9253199999999999</v>
      </c>
      <c r="P65" s="90">
        <f t="shared" si="1"/>
        <v>4.2509197472443891E-4</v>
      </c>
      <c r="Q65" s="90">
        <f>O65/'סכום נכסי הקרן'!$C$42</f>
        <v>1.6345719617846032E-5</v>
      </c>
    </row>
    <row r="66" spans="1:17" s="143" customFormat="1">
      <c r="A66" s="151"/>
      <c r="B66" s="88" t="s">
        <v>1537</v>
      </c>
      <c r="C66" s="95" t="s">
        <v>1475</v>
      </c>
      <c r="D66" s="82">
        <v>90135661</v>
      </c>
      <c r="E66" s="82"/>
      <c r="F66" s="82" t="s">
        <v>1480</v>
      </c>
      <c r="G66" s="114">
        <v>42093</v>
      </c>
      <c r="H66" s="82" t="s">
        <v>1478</v>
      </c>
      <c r="I66" s="89">
        <v>2.3200000000000003</v>
      </c>
      <c r="J66" s="95" t="s">
        <v>169</v>
      </c>
      <c r="K66" s="96">
        <v>3.5000000000000003E-2</v>
      </c>
      <c r="L66" s="96">
        <v>3.5099999999999999E-2</v>
      </c>
      <c r="M66" s="89">
        <v>3707.22</v>
      </c>
      <c r="N66" s="91">
        <v>105.41</v>
      </c>
      <c r="O66" s="89">
        <v>3.9077700000000002</v>
      </c>
      <c r="P66" s="90">
        <f t="shared" si="1"/>
        <v>8.6279769911958568E-4</v>
      </c>
      <c r="Q66" s="90">
        <f>O66/'סכום נכסי הקרן'!$C$42</f>
        <v>3.3176465601058632E-5</v>
      </c>
    </row>
    <row r="67" spans="1:17" s="143" customFormat="1">
      <c r="A67" s="151"/>
      <c r="B67" s="88" t="s">
        <v>1537</v>
      </c>
      <c r="C67" s="95" t="s">
        <v>1475</v>
      </c>
      <c r="D67" s="82">
        <v>4989</v>
      </c>
      <c r="E67" s="82"/>
      <c r="F67" s="82" t="s">
        <v>1480</v>
      </c>
      <c r="G67" s="114">
        <v>42551</v>
      </c>
      <c r="H67" s="82" t="s">
        <v>1478</v>
      </c>
      <c r="I67" s="89">
        <v>2.3199999999999998</v>
      </c>
      <c r="J67" s="95" t="s">
        <v>169</v>
      </c>
      <c r="K67" s="96">
        <v>3.5000000000000003E-2</v>
      </c>
      <c r="L67" s="96">
        <v>3.5099999999999999E-2</v>
      </c>
      <c r="M67" s="89">
        <v>3638.01</v>
      </c>
      <c r="N67" s="91">
        <v>105.41</v>
      </c>
      <c r="O67" s="89">
        <v>3.8348299999999997</v>
      </c>
      <c r="P67" s="90">
        <f t="shared" si="1"/>
        <v>8.4669325485245048E-4</v>
      </c>
      <c r="Q67" s="90">
        <f>O67/'סכום נכסי הקרן'!$C$42</f>
        <v>3.2557214365458469E-5</v>
      </c>
    </row>
    <row r="68" spans="1:17" s="143" customFormat="1">
      <c r="A68" s="151"/>
      <c r="B68" s="88" t="s">
        <v>1537</v>
      </c>
      <c r="C68" s="95" t="s">
        <v>1475</v>
      </c>
      <c r="D68" s="82">
        <v>4986</v>
      </c>
      <c r="E68" s="82"/>
      <c r="F68" s="82" t="s">
        <v>1480</v>
      </c>
      <c r="G68" s="114">
        <v>42551</v>
      </c>
      <c r="H68" s="82" t="s">
        <v>1478</v>
      </c>
      <c r="I68" s="89">
        <v>1.66</v>
      </c>
      <c r="J68" s="95" t="s">
        <v>169</v>
      </c>
      <c r="K68" s="96">
        <v>4.4000000000000004E-2</v>
      </c>
      <c r="L68" s="96">
        <v>4.3099999999999999E-2</v>
      </c>
      <c r="M68" s="89">
        <v>4318.1499999999996</v>
      </c>
      <c r="N68" s="91">
        <v>100.32</v>
      </c>
      <c r="O68" s="89">
        <v>4.3319600000000005</v>
      </c>
      <c r="P68" s="90">
        <f t="shared" si="1"/>
        <v>9.564547352270171E-4</v>
      </c>
      <c r="Q68" s="90">
        <f>O68/'סכום נכסי הקרן'!$C$42</f>
        <v>3.6777784241437433E-5</v>
      </c>
    </row>
    <row r="69" spans="1:17" s="143" customFormat="1">
      <c r="A69" s="151"/>
      <c r="B69" s="88" t="s">
        <v>1537</v>
      </c>
      <c r="C69" s="95" t="s">
        <v>1476</v>
      </c>
      <c r="D69" s="82">
        <v>507787</v>
      </c>
      <c r="E69" s="82"/>
      <c r="F69" s="82" t="s">
        <v>1480</v>
      </c>
      <c r="G69" s="114">
        <v>43184</v>
      </c>
      <c r="H69" s="82" t="s">
        <v>1478</v>
      </c>
      <c r="I69" s="89">
        <v>0.23</v>
      </c>
      <c r="J69" s="95" t="s">
        <v>169</v>
      </c>
      <c r="K69" s="96">
        <v>3.15E-2</v>
      </c>
      <c r="L69" s="96">
        <v>4.0599999999999997E-2</v>
      </c>
      <c r="M69" s="89">
        <v>21423.75</v>
      </c>
      <c r="N69" s="91">
        <v>99.86</v>
      </c>
      <c r="O69" s="89">
        <v>21.393750000000001</v>
      </c>
      <c r="P69" s="90">
        <f t="shared" si="1"/>
        <v>4.7235324176038091E-3</v>
      </c>
      <c r="Q69" s="90">
        <f>O69/'סכום נכסי הקרן'!$C$42</f>
        <v>1.816301908640089E-4</v>
      </c>
    </row>
    <row r="70" spans="1:17" s="143" customFormat="1">
      <c r="A70" s="151"/>
      <c r="B70" s="88" t="s">
        <v>1537</v>
      </c>
      <c r="C70" s="95" t="s">
        <v>1476</v>
      </c>
      <c r="D70" s="82">
        <v>469285</v>
      </c>
      <c r="E70" s="82"/>
      <c r="F70" s="82" t="s">
        <v>1480</v>
      </c>
      <c r="G70" s="114">
        <v>42871</v>
      </c>
      <c r="H70" s="82" t="s">
        <v>1478</v>
      </c>
      <c r="I70" s="89">
        <v>2.4</v>
      </c>
      <c r="J70" s="95" t="s">
        <v>169</v>
      </c>
      <c r="K70" s="96">
        <v>4.7E-2</v>
      </c>
      <c r="L70" s="96">
        <v>5.5200000000000006E-2</v>
      </c>
      <c r="M70" s="89">
        <v>25710.98</v>
      </c>
      <c r="N70" s="91">
        <v>99.47</v>
      </c>
      <c r="O70" s="89">
        <v>25.57471</v>
      </c>
      <c r="P70" s="90">
        <f t="shared" si="1"/>
        <v>5.646647817975638E-3</v>
      </c>
      <c r="Q70" s="90">
        <f>O70/'סכום נכסי הקרן'!$C$42</f>
        <v>2.1712600449157705E-4</v>
      </c>
    </row>
    <row r="71" spans="1:17" s="143" customFormat="1">
      <c r="A71" s="151"/>
      <c r="B71" s="88" t="s">
        <v>1538</v>
      </c>
      <c r="C71" s="95" t="s">
        <v>1475</v>
      </c>
      <c r="D71" s="82">
        <v>90840002</v>
      </c>
      <c r="E71" s="82"/>
      <c r="F71" s="82" t="s">
        <v>554</v>
      </c>
      <c r="G71" s="114">
        <v>43011</v>
      </c>
      <c r="H71" s="82" t="s">
        <v>167</v>
      </c>
      <c r="I71" s="89">
        <v>9.24</v>
      </c>
      <c r="J71" s="95" t="s">
        <v>169</v>
      </c>
      <c r="K71" s="96">
        <v>3.9E-2</v>
      </c>
      <c r="L71" s="96">
        <v>5.1299999999999998E-2</v>
      </c>
      <c r="M71" s="89">
        <v>6000.5</v>
      </c>
      <c r="N71" s="91">
        <v>91.28</v>
      </c>
      <c r="O71" s="89">
        <v>5.4772600000000002</v>
      </c>
      <c r="P71" s="90">
        <f t="shared" si="1"/>
        <v>1.2093258624432199E-3</v>
      </c>
      <c r="Q71" s="90">
        <f>O71/'סכום נכסי הקרן'!$C$42</f>
        <v>4.6501234202129194E-5</v>
      </c>
    </row>
    <row r="72" spans="1:17" s="143" customFormat="1">
      <c r="A72" s="151"/>
      <c r="B72" s="88" t="s">
        <v>1538</v>
      </c>
      <c r="C72" s="95" t="s">
        <v>1475</v>
      </c>
      <c r="D72" s="82">
        <v>90840004</v>
      </c>
      <c r="E72" s="82"/>
      <c r="F72" s="82" t="s">
        <v>554</v>
      </c>
      <c r="G72" s="114">
        <v>43104</v>
      </c>
      <c r="H72" s="82" t="s">
        <v>167</v>
      </c>
      <c r="I72" s="89">
        <v>9.24</v>
      </c>
      <c r="J72" s="95" t="s">
        <v>169</v>
      </c>
      <c r="K72" s="96">
        <v>3.8199999999999998E-2</v>
      </c>
      <c r="L72" s="96">
        <v>5.5000000000000007E-2</v>
      </c>
      <c r="M72" s="89">
        <v>10687.59</v>
      </c>
      <c r="N72" s="91">
        <v>85.85</v>
      </c>
      <c r="O72" s="89">
        <v>9.1753</v>
      </c>
      <c r="P72" s="90">
        <f t="shared" si="1"/>
        <v>2.0258172125616233E-3</v>
      </c>
      <c r="Q72" s="90">
        <f>O72/'סכום נכסי הקרן'!$C$42</f>
        <v>7.7897119029367962E-5</v>
      </c>
    </row>
    <row r="73" spans="1:17" s="143" customFormat="1">
      <c r="A73" s="151"/>
      <c r="B73" s="88" t="s">
        <v>1538</v>
      </c>
      <c r="C73" s="95" t="s">
        <v>1475</v>
      </c>
      <c r="D73" s="82">
        <v>90840006</v>
      </c>
      <c r="E73" s="82"/>
      <c r="F73" s="82" t="s">
        <v>554</v>
      </c>
      <c r="G73" s="114">
        <v>43194</v>
      </c>
      <c r="H73" s="82" t="s">
        <v>167</v>
      </c>
      <c r="I73" s="89">
        <v>9.2999999999999989</v>
      </c>
      <c r="J73" s="95" t="s">
        <v>169</v>
      </c>
      <c r="K73" s="96">
        <v>3.7900000000000003E-2</v>
      </c>
      <c r="L73" s="96">
        <v>5.0099999999999999E-2</v>
      </c>
      <c r="M73" s="89">
        <v>6901.76</v>
      </c>
      <c r="N73" s="91">
        <v>89.61</v>
      </c>
      <c r="O73" s="89">
        <v>6.1846800000000002</v>
      </c>
      <c r="P73" s="90">
        <f t="shared" si="1"/>
        <v>1.3655173343853192E-3</v>
      </c>
      <c r="Q73" s="90">
        <f>O73/'סכום נכסי הקרן'!$C$42</f>
        <v>5.2507139180032419E-5</v>
      </c>
    </row>
    <row r="74" spans="1:17" s="143" customFormat="1">
      <c r="A74" s="151"/>
      <c r="B74" s="88" t="s">
        <v>1538</v>
      </c>
      <c r="C74" s="95" t="s">
        <v>1475</v>
      </c>
      <c r="D74" s="82">
        <v>90840008</v>
      </c>
      <c r="E74" s="82"/>
      <c r="F74" s="82" t="s">
        <v>554</v>
      </c>
      <c r="G74" s="114">
        <v>43285</v>
      </c>
      <c r="H74" s="82" t="s">
        <v>167</v>
      </c>
      <c r="I74" s="89">
        <v>9.27</v>
      </c>
      <c r="J74" s="95" t="s">
        <v>169</v>
      </c>
      <c r="K74" s="96">
        <v>4.0099999999999997E-2</v>
      </c>
      <c r="L74" s="96">
        <v>5.0300000000000011E-2</v>
      </c>
      <c r="M74" s="89">
        <v>9147.43</v>
      </c>
      <c r="N74" s="91">
        <v>90.3</v>
      </c>
      <c r="O74" s="89">
        <v>8.2601399999999998</v>
      </c>
      <c r="P74" s="90">
        <f t="shared" si="1"/>
        <v>1.8237587643094794E-3</v>
      </c>
      <c r="Q74" s="90">
        <f>O74/'סכום נכסי הקרן'!$C$42</f>
        <v>7.0127528122158772E-5</v>
      </c>
    </row>
    <row r="75" spans="1:17" s="143" customFormat="1">
      <c r="A75" s="151"/>
      <c r="B75" s="88" t="s">
        <v>1538</v>
      </c>
      <c r="C75" s="95" t="s">
        <v>1475</v>
      </c>
      <c r="D75" s="82">
        <v>90840010</v>
      </c>
      <c r="E75" s="82"/>
      <c r="F75" s="82" t="s">
        <v>554</v>
      </c>
      <c r="G75" s="114">
        <v>43377</v>
      </c>
      <c r="H75" s="82" t="s">
        <v>167</v>
      </c>
      <c r="I75" s="89">
        <v>9.25</v>
      </c>
      <c r="J75" s="95" t="s">
        <v>169</v>
      </c>
      <c r="K75" s="96">
        <v>3.9699999999999999E-2</v>
      </c>
      <c r="L75" s="96">
        <v>5.2200000000000003E-2</v>
      </c>
      <c r="M75" s="89">
        <v>18310.41</v>
      </c>
      <c r="N75" s="91">
        <v>88.32</v>
      </c>
      <c r="O75" s="89">
        <v>16.171749999999999</v>
      </c>
      <c r="P75" s="90">
        <f t="shared" si="1"/>
        <v>3.5705654863866501E-3</v>
      </c>
      <c r="Q75" s="90">
        <f>O75/'סכום נכסי הקרן'!$C$42</f>
        <v>1.3729608129033177E-4</v>
      </c>
    </row>
    <row r="76" spans="1:17" s="143" customFormat="1">
      <c r="A76" s="151"/>
      <c r="B76" s="88" t="s">
        <v>1538</v>
      </c>
      <c r="C76" s="95" t="s">
        <v>1475</v>
      </c>
      <c r="D76" s="82">
        <v>90840000</v>
      </c>
      <c r="E76" s="82"/>
      <c r="F76" s="82" t="s">
        <v>554</v>
      </c>
      <c r="G76" s="114">
        <v>42935</v>
      </c>
      <c r="H76" s="82" t="s">
        <v>167</v>
      </c>
      <c r="I76" s="89">
        <v>10.629999999999999</v>
      </c>
      <c r="J76" s="95" t="s">
        <v>169</v>
      </c>
      <c r="K76" s="96">
        <v>4.0800000000000003E-2</v>
      </c>
      <c r="L76" s="96">
        <v>4.6399999999999997E-2</v>
      </c>
      <c r="M76" s="89">
        <v>27956.59</v>
      </c>
      <c r="N76" s="91">
        <v>94.19</v>
      </c>
      <c r="O76" s="89">
        <v>26.33231</v>
      </c>
      <c r="P76" s="90">
        <f t="shared" si="1"/>
        <v>5.8139185470239179E-3</v>
      </c>
      <c r="Q76" s="90">
        <f>O76/'סכום נכסי הקרן'!$C$42</f>
        <v>2.2355793122712239E-4</v>
      </c>
    </row>
    <row r="77" spans="1:17" s="143" customFormat="1">
      <c r="A77" s="151"/>
      <c r="B77" s="88" t="s">
        <v>1539</v>
      </c>
      <c r="C77" s="95" t="s">
        <v>1476</v>
      </c>
      <c r="D77" s="82">
        <v>4099</v>
      </c>
      <c r="E77" s="82"/>
      <c r="F77" s="82" t="s">
        <v>554</v>
      </c>
      <c r="G77" s="114">
        <v>42052</v>
      </c>
      <c r="H77" s="82" t="s">
        <v>167</v>
      </c>
      <c r="I77" s="89">
        <v>5.8200000000000012</v>
      </c>
      <c r="J77" s="95" t="s">
        <v>169</v>
      </c>
      <c r="K77" s="96">
        <v>2.9779E-2</v>
      </c>
      <c r="L77" s="96">
        <v>1.9100000000000002E-2</v>
      </c>
      <c r="M77" s="89">
        <v>19767.21</v>
      </c>
      <c r="N77" s="91">
        <v>108.36</v>
      </c>
      <c r="O77" s="89">
        <v>21.41976</v>
      </c>
      <c r="P77" s="90">
        <f t="shared" si="1"/>
        <v>4.7292751732301895E-3</v>
      </c>
      <c r="Q77" s="90">
        <f>O77/'סכום נכסי הקרן'!$C$42</f>
        <v>1.8185101242471579E-4</v>
      </c>
    </row>
    <row r="78" spans="1:17" s="143" customFormat="1">
      <c r="A78" s="151"/>
      <c r="B78" s="88" t="s">
        <v>1539</v>
      </c>
      <c r="C78" s="95" t="s">
        <v>1476</v>
      </c>
      <c r="D78" s="82">
        <v>40999</v>
      </c>
      <c r="E78" s="82"/>
      <c r="F78" s="82" t="s">
        <v>554</v>
      </c>
      <c r="G78" s="114">
        <v>42054</v>
      </c>
      <c r="H78" s="82" t="s">
        <v>167</v>
      </c>
      <c r="I78" s="89">
        <v>5.82</v>
      </c>
      <c r="J78" s="95" t="s">
        <v>169</v>
      </c>
      <c r="K78" s="96">
        <v>2.9779E-2</v>
      </c>
      <c r="L78" s="96">
        <v>1.9199999999999998E-2</v>
      </c>
      <c r="M78" s="89">
        <v>559.02</v>
      </c>
      <c r="N78" s="91">
        <v>108.29</v>
      </c>
      <c r="O78" s="89">
        <v>0.60536000000000001</v>
      </c>
      <c r="P78" s="90">
        <f t="shared" si="1"/>
        <v>1.3365761422474515E-4</v>
      </c>
      <c r="Q78" s="90">
        <f>O78/'סכום נכסי הקרן'!$C$42</f>
        <v>5.1394286808734529E-6</v>
      </c>
    </row>
    <row r="79" spans="1:17" s="143" customFormat="1">
      <c r="A79" s="151"/>
      <c r="B79" s="88" t="s">
        <v>1526</v>
      </c>
      <c r="C79" s="95" t="s">
        <v>1476</v>
      </c>
      <c r="D79" s="82">
        <v>14760844</v>
      </c>
      <c r="E79" s="82"/>
      <c r="F79" s="82" t="s">
        <v>1480</v>
      </c>
      <c r="G79" s="114">
        <v>40742</v>
      </c>
      <c r="H79" s="82" t="s">
        <v>1478</v>
      </c>
      <c r="I79" s="89">
        <v>8.08</v>
      </c>
      <c r="J79" s="95" t="s">
        <v>169</v>
      </c>
      <c r="K79" s="96">
        <v>0.06</v>
      </c>
      <c r="L79" s="96">
        <v>1.7800000000000003E-2</v>
      </c>
      <c r="M79" s="89">
        <v>39430.769999999997</v>
      </c>
      <c r="N79" s="91">
        <v>145.16999999999999</v>
      </c>
      <c r="O79" s="89">
        <v>57.24165</v>
      </c>
      <c r="P79" s="90">
        <f t="shared" si="1"/>
        <v>1.2638400907373932E-2</v>
      </c>
      <c r="Q79" s="90">
        <f>O79/'סכום נכסי הקרן'!$C$42</f>
        <v>4.8597425953237722E-4</v>
      </c>
    </row>
    <row r="80" spans="1:17" s="143" customFormat="1">
      <c r="A80" s="151"/>
      <c r="B80" s="88" t="s">
        <v>1540</v>
      </c>
      <c r="C80" s="95" t="s">
        <v>1475</v>
      </c>
      <c r="D80" s="82">
        <v>90136004</v>
      </c>
      <c r="E80" s="82"/>
      <c r="F80" s="82" t="s">
        <v>1480</v>
      </c>
      <c r="G80" s="114">
        <v>42680</v>
      </c>
      <c r="H80" s="82" t="s">
        <v>1478</v>
      </c>
      <c r="I80" s="89">
        <v>4.01</v>
      </c>
      <c r="J80" s="95" t="s">
        <v>169</v>
      </c>
      <c r="K80" s="96">
        <v>2.3E-2</v>
      </c>
      <c r="L80" s="96">
        <v>3.49E-2</v>
      </c>
      <c r="M80" s="89">
        <v>13194.17</v>
      </c>
      <c r="N80" s="91">
        <v>97.44</v>
      </c>
      <c r="O80" s="89">
        <v>12.856389999999999</v>
      </c>
      <c r="P80" s="90">
        <f t="shared" si="1"/>
        <v>2.8385661671449574E-3</v>
      </c>
      <c r="Q80" s="90">
        <f>O80/'סכום נכסי הקרן'!$C$42</f>
        <v>1.09149100532732E-4</v>
      </c>
    </row>
    <row r="81" spans="1:17" s="143" customFormat="1">
      <c r="A81" s="151"/>
      <c r="B81" s="88" t="s">
        <v>1541</v>
      </c>
      <c r="C81" s="95" t="s">
        <v>1476</v>
      </c>
      <c r="D81" s="82">
        <v>4100</v>
      </c>
      <c r="E81" s="82"/>
      <c r="F81" s="82" t="s">
        <v>554</v>
      </c>
      <c r="G81" s="114">
        <v>42052</v>
      </c>
      <c r="H81" s="82" t="s">
        <v>167</v>
      </c>
      <c r="I81" s="89">
        <v>5.81</v>
      </c>
      <c r="J81" s="95" t="s">
        <v>169</v>
      </c>
      <c r="K81" s="96">
        <v>2.9779E-2</v>
      </c>
      <c r="L81" s="96">
        <v>1.9100000000000002E-2</v>
      </c>
      <c r="M81" s="89">
        <v>22518.7</v>
      </c>
      <c r="N81" s="91">
        <v>108.35</v>
      </c>
      <c r="O81" s="89">
        <v>24.39902</v>
      </c>
      <c r="P81" s="90">
        <f t="shared" si="1"/>
        <v>5.387066873631957E-3</v>
      </c>
      <c r="Q81" s="90">
        <f>O81/'סכום נכסי הקרן'!$C$42</f>
        <v>2.071445473325046E-4</v>
      </c>
    </row>
    <row r="82" spans="1:17" s="143" customFormat="1">
      <c r="A82" s="151"/>
      <c r="B82" s="88" t="s">
        <v>1542</v>
      </c>
      <c r="C82" s="95" t="s">
        <v>1475</v>
      </c>
      <c r="D82" s="82">
        <v>90143221</v>
      </c>
      <c r="E82" s="82"/>
      <c r="F82" s="82" t="s">
        <v>554</v>
      </c>
      <c r="G82" s="114">
        <v>42516</v>
      </c>
      <c r="H82" s="82" t="s">
        <v>337</v>
      </c>
      <c r="I82" s="89">
        <v>5.5200000000000005</v>
      </c>
      <c r="J82" s="95" t="s">
        <v>169</v>
      </c>
      <c r="K82" s="96">
        <v>2.3269999999999999E-2</v>
      </c>
      <c r="L82" s="96">
        <v>2.1900000000000003E-2</v>
      </c>
      <c r="M82" s="89">
        <v>139863.57999999999</v>
      </c>
      <c r="N82" s="91">
        <v>102.77</v>
      </c>
      <c r="O82" s="89">
        <v>143.73779999999999</v>
      </c>
      <c r="P82" s="90">
        <f t="shared" si="1"/>
        <v>3.1735911559920664E-2</v>
      </c>
      <c r="Q82" s="90">
        <f>O82/'סכום נכסי הקרן'!$C$42</f>
        <v>1.220315468226596E-3</v>
      </c>
    </row>
    <row r="83" spans="1:17" s="143" customFormat="1">
      <c r="A83" s="151"/>
      <c r="B83" s="88" t="s">
        <v>1543</v>
      </c>
      <c r="C83" s="95" t="s">
        <v>1475</v>
      </c>
      <c r="D83" s="82">
        <v>90839511</v>
      </c>
      <c r="E83" s="82"/>
      <c r="F83" s="82" t="s">
        <v>554</v>
      </c>
      <c r="G83" s="114">
        <v>41816</v>
      </c>
      <c r="H83" s="82" t="s">
        <v>167</v>
      </c>
      <c r="I83" s="89">
        <v>7.5699999999999994</v>
      </c>
      <c r="J83" s="95" t="s">
        <v>169</v>
      </c>
      <c r="K83" s="96">
        <v>4.4999999999999998E-2</v>
      </c>
      <c r="L83" s="96">
        <v>2.6200000000000001E-2</v>
      </c>
      <c r="M83" s="89">
        <v>5196.1499999999996</v>
      </c>
      <c r="N83" s="91">
        <v>114.13</v>
      </c>
      <c r="O83" s="89">
        <v>5.9303599999999994</v>
      </c>
      <c r="P83" s="90">
        <f t="shared" si="1"/>
        <v>1.3093659460384889E-3</v>
      </c>
      <c r="Q83" s="90">
        <f>O83/'סכום נכסי הקרן'!$C$42</f>
        <v>5.0347995030898447E-5</v>
      </c>
    </row>
    <row r="84" spans="1:17" s="143" customFormat="1">
      <c r="A84" s="151"/>
      <c r="B84" s="88" t="s">
        <v>1543</v>
      </c>
      <c r="C84" s="95" t="s">
        <v>1475</v>
      </c>
      <c r="D84" s="82">
        <v>90839541</v>
      </c>
      <c r="E84" s="82"/>
      <c r="F84" s="82" t="s">
        <v>554</v>
      </c>
      <c r="G84" s="114">
        <v>42625</v>
      </c>
      <c r="H84" s="82" t="s">
        <v>167</v>
      </c>
      <c r="I84" s="89">
        <v>7.2499999999999991</v>
      </c>
      <c r="J84" s="95" t="s">
        <v>169</v>
      </c>
      <c r="K84" s="96">
        <v>4.4999999999999998E-2</v>
      </c>
      <c r="L84" s="96">
        <v>4.1599999999999998E-2</v>
      </c>
      <c r="M84" s="89">
        <v>1446.92</v>
      </c>
      <c r="N84" s="91">
        <v>103.92</v>
      </c>
      <c r="O84" s="89">
        <v>1.5036500000000002</v>
      </c>
      <c r="P84" s="90">
        <f t="shared" si="1"/>
        <v>3.3199133016558423E-4</v>
      </c>
      <c r="Q84" s="90">
        <f>O84/'סכום נכסי הקרן'!$C$42</f>
        <v>1.2765795453937108E-5</v>
      </c>
    </row>
    <row r="85" spans="1:17" s="143" customFormat="1">
      <c r="A85" s="151"/>
      <c r="B85" s="88" t="s">
        <v>1543</v>
      </c>
      <c r="C85" s="95" t="s">
        <v>1475</v>
      </c>
      <c r="D85" s="82">
        <v>90839542</v>
      </c>
      <c r="E85" s="82"/>
      <c r="F85" s="82" t="s">
        <v>554</v>
      </c>
      <c r="G85" s="114">
        <v>42716</v>
      </c>
      <c r="H85" s="82" t="s">
        <v>167</v>
      </c>
      <c r="I85" s="89">
        <v>7.3199999999999994</v>
      </c>
      <c r="J85" s="95" t="s">
        <v>169</v>
      </c>
      <c r="K85" s="96">
        <v>4.4999999999999998E-2</v>
      </c>
      <c r="L85" s="96">
        <v>3.8599999999999995E-2</v>
      </c>
      <c r="M85" s="89">
        <v>1094.6500000000001</v>
      </c>
      <c r="N85" s="91">
        <v>106.33</v>
      </c>
      <c r="O85" s="89">
        <v>1.1639300000000001</v>
      </c>
      <c r="P85" s="90">
        <f t="shared" si="1"/>
        <v>2.5698445045032318E-4</v>
      </c>
      <c r="Q85" s="90">
        <f>O85/'סכום נכסי הקרן'!$C$42</f>
        <v>9.8816162688797374E-6</v>
      </c>
    </row>
    <row r="86" spans="1:17" s="143" customFormat="1">
      <c r="A86" s="151"/>
      <c r="B86" s="88" t="s">
        <v>1543</v>
      </c>
      <c r="C86" s="95" t="s">
        <v>1475</v>
      </c>
      <c r="D86" s="82">
        <v>90839544</v>
      </c>
      <c r="E86" s="82"/>
      <c r="F86" s="82" t="s">
        <v>554</v>
      </c>
      <c r="G86" s="114">
        <v>42803</v>
      </c>
      <c r="H86" s="82" t="s">
        <v>167</v>
      </c>
      <c r="I86" s="89">
        <v>7.1800000000000006</v>
      </c>
      <c r="J86" s="95" t="s">
        <v>169</v>
      </c>
      <c r="K86" s="96">
        <v>4.4999999999999998E-2</v>
      </c>
      <c r="L86" s="96">
        <v>4.5100000000000008E-2</v>
      </c>
      <c r="M86" s="89">
        <v>7015.48</v>
      </c>
      <c r="N86" s="91">
        <v>102.2</v>
      </c>
      <c r="O86" s="89">
        <v>7.1698199999999996</v>
      </c>
      <c r="P86" s="90">
        <f t="shared" si="1"/>
        <v>1.5830266876253175E-3</v>
      </c>
      <c r="Q86" s="90">
        <f>O86/'סכום נכסי הקרן'!$C$42</f>
        <v>6.0870851302861265E-5</v>
      </c>
    </row>
    <row r="87" spans="1:17" s="143" customFormat="1">
      <c r="A87" s="151"/>
      <c r="B87" s="88" t="s">
        <v>1543</v>
      </c>
      <c r="C87" s="95" t="s">
        <v>1475</v>
      </c>
      <c r="D87" s="82">
        <v>90839545</v>
      </c>
      <c r="E87" s="82"/>
      <c r="F87" s="82" t="s">
        <v>554</v>
      </c>
      <c r="G87" s="114">
        <v>42898</v>
      </c>
      <c r="H87" s="82" t="s">
        <v>167</v>
      </c>
      <c r="I87" s="89">
        <v>7.04</v>
      </c>
      <c r="J87" s="95" t="s">
        <v>169</v>
      </c>
      <c r="K87" s="96">
        <v>4.4999999999999998E-2</v>
      </c>
      <c r="L87" s="96">
        <v>5.1899999999999995E-2</v>
      </c>
      <c r="M87" s="89">
        <v>1319.43</v>
      </c>
      <c r="N87" s="91">
        <v>97.12</v>
      </c>
      <c r="O87" s="89">
        <v>1.2814300000000001</v>
      </c>
      <c r="P87" s="90">
        <f t="shared" si="1"/>
        <v>2.8292731035419453E-4</v>
      </c>
      <c r="Q87" s="90">
        <f>O87/'סכום נכסי הקרן'!$C$42</f>
        <v>1.0879176183645547E-5</v>
      </c>
    </row>
    <row r="88" spans="1:17" s="143" customFormat="1">
      <c r="A88" s="151"/>
      <c r="B88" s="88" t="s">
        <v>1543</v>
      </c>
      <c r="C88" s="95" t="s">
        <v>1475</v>
      </c>
      <c r="D88" s="82">
        <v>90839546</v>
      </c>
      <c r="E88" s="82"/>
      <c r="F88" s="82" t="s">
        <v>554</v>
      </c>
      <c r="G88" s="114">
        <v>42989</v>
      </c>
      <c r="H88" s="82" t="s">
        <v>167</v>
      </c>
      <c r="I88" s="89">
        <v>6.99</v>
      </c>
      <c r="J88" s="95" t="s">
        <v>169</v>
      </c>
      <c r="K88" s="96">
        <v>4.4999999999999998E-2</v>
      </c>
      <c r="L88" s="96">
        <v>5.4699999999999999E-2</v>
      </c>
      <c r="M88" s="89">
        <v>1662.65</v>
      </c>
      <c r="N88" s="91">
        <v>95.74</v>
      </c>
      <c r="O88" s="89">
        <v>1.5918099999999999</v>
      </c>
      <c r="P88" s="90">
        <f t="shared" si="1"/>
        <v>3.5145620275388458E-4</v>
      </c>
      <c r="Q88" s="90">
        <f>O88/'סכום נכסי הקרן'!$C$42</f>
        <v>1.351426253551799E-5</v>
      </c>
    </row>
    <row r="89" spans="1:17" s="143" customFormat="1">
      <c r="A89" s="151"/>
      <c r="B89" s="88" t="s">
        <v>1543</v>
      </c>
      <c r="C89" s="95" t="s">
        <v>1475</v>
      </c>
      <c r="D89" s="82">
        <v>90839547</v>
      </c>
      <c r="E89" s="82"/>
      <c r="F89" s="82" t="s">
        <v>554</v>
      </c>
      <c r="G89" s="114">
        <v>43080</v>
      </c>
      <c r="H89" s="82" t="s">
        <v>167</v>
      </c>
      <c r="I89" s="89">
        <v>6.84</v>
      </c>
      <c r="J89" s="95" t="s">
        <v>169</v>
      </c>
      <c r="K89" s="96">
        <v>4.4999999999999998E-2</v>
      </c>
      <c r="L89" s="96">
        <v>6.1899999999999997E-2</v>
      </c>
      <c r="M89" s="89">
        <v>515.15</v>
      </c>
      <c r="N89" s="91">
        <v>90.69</v>
      </c>
      <c r="O89" s="89">
        <v>0.46717999999999998</v>
      </c>
      <c r="P89" s="90">
        <f t="shared" si="1"/>
        <v>1.0314881097779246E-4</v>
      </c>
      <c r="Q89" s="90">
        <f>O89/'סכום נכסי הקרן'!$C$42</f>
        <v>3.9662982211088597E-6</v>
      </c>
    </row>
    <row r="90" spans="1:17" s="143" customFormat="1">
      <c r="A90" s="151"/>
      <c r="B90" s="88" t="s">
        <v>1543</v>
      </c>
      <c r="C90" s="95" t="s">
        <v>1475</v>
      </c>
      <c r="D90" s="82">
        <v>90839548</v>
      </c>
      <c r="E90" s="82"/>
      <c r="F90" s="82" t="s">
        <v>554</v>
      </c>
      <c r="G90" s="114">
        <v>43171</v>
      </c>
      <c r="H90" s="82" t="s">
        <v>167</v>
      </c>
      <c r="I90" s="89">
        <v>6.8100000000000005</v>
      </c>
      <c r="J90" s="95" t="s">
        <v>169</v>
      </c>
      <c r="K90" s="96">
        <v>4.4999999999999998E-2</v>
      </c>
      <c r="L90" s="96">
        <v>6.2699999999999992E-2</v>
      </c>
      <c r="M90" s="89">
        <v>547.28</v>
      </c>
      <c r="N90" s="91">
        <v>90.86</v>
      </c>
      <c r="O90" s="89">
        <v>0.49726999999999999</v>
      </c>
      <c r="P90" s="90">
        <f t="shared" ref="P90:P149" si="2">O90/$O$10</f>
        <v>1.0979239101615406E-4</v>
      </c>
      <c r="Q90" s="90">
        <f>O90/'סכום נכסי הקרן'!$C$42</f>
        <v>4.2217584580050575E-6</v>
      </c>
    </row>
    <row r="91" spans="1:17" s="143" customFormat="1">
      <c r="A91" s="151"/>
      <c r="B91" s="88" t="s">
        <v>1543</v>
      </c>
      <c r="C91" s="95" t="s">
        <v>1475</v>
      </c>
      <c r="D91" s="82">
        <v>90839550</v>
      </c>
      <c r="E91" s="82"/>
      <c r="F91" s="82" t="s">
        <v>554</v>
      </c>
      <c r="G91" s="114">
        <v>43341</v>
      </c>
      <c r="H91" s="82" t="s">
        <v>167</v>
      </c>
      <c r="I91" s="89">
        <v>6.89</v>
      </c>
      <c r="J91" s="95" t="s">
        <v>169</v>
      </c>
      <c r="K91" s="96">
        <v>4.4999999999999998E-2</v>
      </c>
      <c r="L91" s="96">
        <v>5.8700000000000002E-2</v>
      </c>
      <c r="M91" s="89">
        <v>965.65</v>
      </c>
      <c r="N91" s="91">
        <v>91.97</v>
      </c>
      <c r="O91" s="89">
        <v>0.8881</v>
      </c>
      <c r="P91" s="90">
        <f t="shared" si="2"/>
        <v>1.9608386281385649E-4</v>
      </c>
      <c r="Q91" s="90">
        <f>O91/'סכום נכסי הקרן'!$C$42</f>
        <v>7.5398549813065172E-6</v>
      </c>
    </row>
    <row r="92" spans="1:17" s="143" customFormat="1">
      <c r="A92" s="151"/>
      <c r="B92" s="88" t="s">
        <v>1543</v>
      </c>
      <c r="C92" s="95" t="s">
        <v>1475</v>
      </c>
      <c r="D92" s="82">
        <v>90839512</v>
      </c>
      <c r="E92" s="82"/>
      <c r="F92" s="82" t="s">
        <v>554</v>
      </c>
      <c r="G92" s="114">
        <v>41893</v>
      </c>
      <c r="H92" s="82" t="s">
        <v>167</v>
      </c>
      <c r="I92" s="89">
        <v>7.5600000000000005</v>
      </c>
      <c r="J92" s="95" t="s">
        <v>169</v>
      </c>
      <c r="K92" s="96">
        <v>4.4999999999999998E-2</v>
      </c>
      <c r="L92" s="96">
        <v>2.69E-2</v>
      </c>
      <c r="M92" s="89">
        <v>1019.45</v>
      </c>
      <c r="N92" s="91">
        <v>114.41</v>
      </c>
      <c r="O92" s="89">
        <v>1.16635</v>
      </c>
      <c r="P92" s="90">
        <f t="shared" si="2"/>
        <v>2.5751876296919437E-4</v>
      </c>
      <c r="Q92" s="90">
        <f>O92/'סכום נכסי הקרן'!$C$42</f>
        <v>9.9021617581881051E-6</v>
      </c>
    </row>
    <row r="93" spans="1:17" s="143" customFormat="1">
      <c r="A93" s="151"/>
      <c r="B93" s="88" t="s">
        <v>1544</v>
      </c>
      <c r="C93" s="95" t="s">
        <v>1475</v>
      </c>
      <c r="D93" s="82">
        <v>90839513</v>
      </c>
      <c r="E93" s="82"/>
      <c r="F93" s="82" t="s">
        <v>554</v>
      </c>
      <c r="G93" s="114">
        <v>42151</v>
      </c>
      <c r="H93" s="82" t="s">
        <v>167</v>
      </c>
      <c r="I93" s="89">
        <v>7.52</v>
      </c>
      <c r="J93" s="95" t="s">
        <v>169</v>
      </c>
      <c r="K93" s="96">
        <v>4.4999999999999998E-2</v>
      </c>
      <c r="L93" s="96">
        <v>2.8799999999999999E-2</v>
      </c>
      <c r="M93" s="89">
        <v>3733.33</v>
      </c>
      <c r="N93" s="91">
        <v>113.9</v>
      </c>
      <c r="O93" s="89">
        <v>4.2522600000000006</v>
      </c>
      <c r="P93" s="90">
        <f t="shared" si="2"/>
        <v>9.388577485517955E-4</v>
      </c>
      <c r="Q93" s="90">
        <f>O93/'סכום נכסי הקרן'!$C$42</f>
        <v>3.6101141473719687E-5</v>
      </c>
    </row>
    <row r="94" spans="1:17" s="143" customFormat="1">
      <c r="A94" s="151"/>
      <c r="B94" s="88" t="s">
        <v>1544</v>
      </c>
      <c r="C94" s="95" t="s">
        <v>1475</v>
      </c>
      <c r="D94" s="82">
        <v>90839515</v>
      </c>
      <c r="E94" s="82"/>
      <c r="F94" s="82" t="s">
        <v>554</v>
      </c>
      <c r="G94" s="114">
        <v>42166</v>
      </c>
      <c r="H94" s="82" t="s">
        <v>167</v>
      </c>
      <c r="I94" s="89">
        <v>7.54</v>
      </c>
      <c r="J94" s="95" t="s">
        <v>169</v>
      </c>
      <c r="K94" s="96">
        <v>4.4999999999999998E-2</v>
      </c>
      <c r="L94" s="96">
        <v>2.7999999999999997E-2</v>
      </c>
      <c r="M94" s="89">
        <v>3512.65</v>
      </c>
      <c r="N94" s="91">
        <v>114.6</v>
      </c>
      <c r="O94" s="89">
        <v>4.0254899999999996</v>
      </c>
      <c r="P94" s="90">
        <f t="shared" si="2"/>
        <v>8.8878913288880886E-4</v>
      </c>
      <c r="Q94" s="90">
        <f>O94/'סכום נכסי הקרן'!$C$42</f>
        <v>3.4175893287579741E-5</v>
      </c>
    </row>
    <row r="95" spans="1:17" s="143" customFormat="1">
      <c r="A95" s="151"/>
      <c r="B95" s="88" t="s">
        <v>1544</v>
      </c>
      <c r="C95" s="95" t="s">
        <v>1475</v>
      </c>
      <c r="D95" s="82">
        <v>90839516</v>
      </c>
      <c r="E95" s="82"/>
      <c r="F95" s="82" t="s">
        <v>554</v>
      </c>
      <c r="G95" s="114">
        <v>42257</v>
      </c>
      <c r="H95" s="82" t="s">
        <v>167</v>
      </c>
      <c r="I95" s="89">
        <v>7.5300000000000011</v>
      </c>
      <c r="J95" s="95" t="s">
        <v>169</v>
      </c>
      <c r="K95" s="96">
        <v>4.4999999999999998E-2</v>
      </c>
      <c r="L95" s="96">
        <v>2.8300000000000002E-2</v>
      </c>
      <c r="M95" s="89">
        <v>1866.66</v>
      </c>
      <c r="N95" s="91">
        <v>113.58</v>
      </c>
      <c r="O95" s="89">
        <v>2.1201399999999997</v>
      </c>
      <c r="P95" s="90">
        <f t="shared" si="2"/>
        <v>4.681063403965428E-4</v>
      </c>
      <c r="Q95" s="90">
        <f>O95/'סכום נכסי הקרן'!$C$42</f>
        <v>1.7999716405885818E-5</v>
      </c>
    </row>
    <row r="96" spans="1:17" s="143" customFormat="1">
      <c r="A96" s="151"/>
      <c r="B96" s="88" t="s">
        <v>1543</v>
      </c>
      <c r="C96" s="95" t="s">
        <v>1475</v>
      </c>
      <c r="D96" s="82">
        <v>90839517</v>
      </c>
      <c r="E96" s="82"/>
      <c r="F96" s="82" t="s">
        <v>554</v>
      </c>
      <c r="G96" s="114">
        <v>42348</v>
      </c>
      <c r="H96" s="82" t="s">
        <v>167</v>
      </c>
      <c r="I96" s="89">
        <v>7.5099999999999989</v>
      </c>
      <c r="J96" s="95" t="s">
        <v>169</v>
      </c>
      <c r="K96" s="96">
        <v>4.4999999999999998E-2</v>
      </c>
      <c r="L96" s="96">
        <v>2.9400000000000009E-2</v>
      </c>
      <c r="M96" s="89">
        <v>3232.43</v>
      </c>
      <c r="N96" s="91">
        <v>113.21</v>
      </c>
      <c r="O96" s="89">
        <v>3.65943</v>
      </c>
      <c r="P96" s="90">
        <f t="shared" si="2"/>
        <v>8.0796663674913966E-4</v>
      </c>
      <c r="Q96" s="90">
        <f>O96/'סכום נכסי הקרן'!$C$42</f>
        <v>3.1068090884182533E-5</v>
      </c>
    </row>
    <row r="97" spans="1:17" s="143" customFormat="1">
      <c r="A97" s="151"/>
      <c r="B97" s="88" t="s">
        <v>1543</v>
      </c>
      <c r="C97" s="95" t="s">
        <v>1475</v>
      </c>
      <c r="D97" s="82">
        <v>90839518</v>
      </c>
      <c r="E97" s="82"/>
      <c r="F97" s="82" t="s">
        <v>554</v>
      </c>
      <c r="G97" s="114">
        <v>42439</v>
      </c>
      <c r="H97" s="82" t="s">
        <v>167</v>
      </c>
      <c r="I97" s="89">
        <v>7.48</v>
      </c>
      <c r="J97" s="95" t="s">
        <v>169</v>
      </c>
      <c r="K97" s="96">
        <v>4.4999999999999998E-2</v>
      </c>
      <c r="L97" s="96">
        <v>3.0800000000000001E-2</v>
      </c>
      <c r="M97" s="89">
        <v>3839.11</v>
      </c>
      <c r="N97" s="91">
        <v>113.23</v>
      </c>
      <c r="O97" s="89">
        <v>4.3470300000000002</v>
      </c>
      <c r="P97" s="90">
        <f t="shared" si="2"/>
        <v>9.5978204500362426E-4</v>
      </c>
      <c r="Q97" s="90">
        <f>O97/'סכום נכסי הקרן'!$C$42</f>
        <v>3.6905726606675903E-5</v>
      </c>
    </row>
    <row r="98" spans="1:17" s="143" customFormat="1">
      <c r="A98" s="151"/>
      <c r="B98" s="88" t="s">
        <v>1543</v>
      </c>
      <c r="C98" s="95" t="s">
        <v>1475</v>
      </c>
      <c r="D98" s="82">
        <v>90839519</v>
      </c>
      <c r="E98" s="82"/>
      <c r="F98" s="82" t="s">
        <v>554</v>
      </c>
      <c r="G98" s="114">
        <v>42549</v>
      </c>
      <c r="H98" s="82" t="s">
        <v>167</v>
      </c>
      <c r="I98" s="89">
        <v>7.35</v>
      </c>
      <c r="J98" s="95" t="s">
        <v>169</v>
      </c>
      <c r="K98" s="96">
        <v>4.4999999999999998E-2</v>
      </c>
      <c r="L98" s="96">
        <v>3.6900000000000002E-2</v>
      </c>
      <c r="M98" s="89">
        <v>2700.38</v>
      </c>
      <c r="N98" s="91">
        <v>108.13</v>
      </c>
      <c r="O98" s="89">
        <v>2.9199200000000003</v>
      </c>
      <c r="P98" s="90">
        <f t="shared" si="2"/>
        <v>6.4469000417457037E-4</v>
      </c>
      <c r="Q98" s="90">
        <f>O98/'סכום נכסי הקרן'!$C$42</f>
        <v>2.4789745926153055E-5</v>
      </c>
    </row>
    <row r="99" spans="1:17" s="143" customFormat="1">
      <c r="A99" s="151"/>
      <c r="B99" s="88" t="s">
        <v>1543</v>
      </c>
      <c r="C99" s="95" t="s">
        <v>1475</v>
      </c>
      <c r="D99" s="82">
        <v>90839520</v>
      </c>
      <c r="E99" s="82"/>
      <c r="F99" s="82" t="s">
        <v>554</v>
      </c>
      <c r="G99" s="114">
        <v>42604</v>
      </c>
      <c r="H99" s="82" t="s">
        <v>167</v>
      </c>
      <c r="I99" s="89">
        <v>7.26</v>
      </c>
      <c r="J99" s="95" t="s">
        <v>169</v>
      </c>
      <c r="K99" s="96">
        <v>4.4999999999999998E-2</v>
      </c>
      <c r="L99" s="96">
        <v>4.1499999999999995E-2</v>
      </c>
      <c r="M99" s="89">
        <v>3531.22</v>
      </c>
      <c r="N99" s="91">
        <v>103.95</v>
      </c>
      <c r="O99" s="89">
        <v>3.6707100000000001</v>
      </c>
      <c r="P99" s="90">
        <f t="shared" si="2"/>
        <v>8.1045715129991129E-4</v>
      </c>
      <c r="Q99" s="90">
        <f>O99/'סכום נכסי הקרן'!$C$42</f>
        <v>3.116385663600005E-5</v>
      </c>
    </row>
    <row r="100" spans="1:17" s="143" customFormat="1">
      <c r="A100" s="151"/>
      <c r="B100" s="88" t="s">
        <v>1540</v>
      </c>
      <c r="C100" s="95" t="s">
        <v>1475</v>
      </c>
      <c r="D100" s="82">
        <v>90136001</v>
      </c>
      <c r="E100" s="82"/>
      <c r="F100" s="82" t="s">
        <v>1480</v>
      </c>
      <c r="G100" s="114">
        <v>42680</v>
      </c>
      <c r="H100" s="82" t="s">
        <v>1478</v>
      </c>
      <c r="I100" s="89">
        <v>2.86</v>
      </c>
      <c r="J100" s="95" t="s">
        <v>169</v>
      </c>
      <c r="K100" s="96">
        <v>2.35E-2</v>
      </c>
      <c r="L100" s="96">
        <v>3.1699999999999999E-2</v>
      </c>
      <c r="M100" s="89">
        <v>27720.69</v>
      </c>
      <c r="N100" s="91">
        <v>97.91</v>
      </c>
      <c r="O100" s="89">
        <v>27.14132</v>
      </c>
      <c r="P100" s="90">
        <f t="shared" si="2"/>
        <v>5.9925401052437566E-3</v>
      </c>
      <c r="Q100" s="90">
        <f>O100/'סכום נכסי הקרן'!$C$42</f>
        <v>2.3042632226239634E-4</v>
      </c>
    </row>
    <row r="101" spans="1:17" s="143" customFormat="1">
      <c r="A101" s="151"/>
      <c r="B101" s="88" t="s">
        <v>1540</v>
      </c>
      <c r="C101" s="95" t="s">
        <v>1475</v>
      </c>
      <c r="D101" s="82">
        <v>90136005</v>
      </c>
      <c r="E101" s="82"/>
      <c r="F101" s="82" t="s">
        <v>1480</v>
      </c>
      <c r="G101" s="114">
        <v>42680</v>
      </c>
      <c r="H101" s="82" t="s">
        <v>1478</v>
      </c>
      <c r="I101" s="89">
        <v>3.97</v>
      </c>
      <c r="J101" s="95" t="s">
        <v>169</v>
      </c>
      <c r="K101" s="96">
        <v>3.3700000000000001E-2</v>
      </c>
      <c r="L101" s="96">
        <v>4.3299999999999998E-2</v>
      </c>
      <c r="M101" s="89">
        <v>6703.5</v>
      </c>
      <c r="N101" s="91">
        <v>96.69</v>
      </c>
      <c r="O101" s="89">
        <v>6.4816099999999999</v>
      </c>
      <c r="P101" s="90">
        <f t="shared" si="2"/>
        <v>1.43107659728963E-3</v>
      </c>
      <c r="Q101" s="90">
        <f>O101/'סכום נכסי הקרן'!$C$42</f>
        <v>5.5028036758682729E-5</v>
      </c>
    </row>
    <row r="102" spans="1:17" s="143" customFormat="1">
      <c r="A102" s="151"/>
      <c r="B102" s="88" t="s">
        <v>1540</v>
      </c>
      <c r="C102" s="95" t="s">
        <v>1475</v>
      </c>
      <c r="D102" s="82">
        <v>90136035</v>
      </c>
      <c r="E102" s="82"/>
      <c r="F102" s="82" t="s">
        <v>1480</v>
      </c>
      <c r="G102" s="114">
        <v>42717</v>
      </c>
      <c r="H102" s="82" t="s">
        <v>1478</v>
      </c>
      <c r="I102" s="89">
        <v>3.5599999999999996</v>
      </c>
      <c r="J102" s="95" t="s">
        <v>169</v>
      </c>
      <c r="K102" s="96">
        <v>3.85E-2</v>
      </c>
      <c r="L102" s="96">
        <v>5.0600000000000006E-2</v>
      </c>
      <c r="M102" s="89">
        <v>1828.17</v>
      </c>
      <c r="N102" s="91">
        <v>96.31</v>
      </c>
      <c r="O102" s="89">
        <v>1.7607200000000001</v>
      </c>
      <c r="P102" s="90">
        <f t="shared" si="2"/>
        <v>3.8874989182931366E-4</v>
      </c>
      <c r="Q102" s="90">
        <f>O102/'סכום נכסי הקרן'!$C$42</f>
        <v>1.4948286750012398E-5</v>
      </c>
    </row>
    <row r="103" spans="1:17" s="143" customFormat="1">
      <c r="A103" s="151"/>
      <c r="B103" s="88" t="s">
        <v>1540</v>
      </c>
      <c r="C103" s="95" t="s">
        <v>1475</v>
      </c>
      <c r="D103" s="82">
        <v>90136025</v>
      </c>
      <c r="E103" s="82"/>
      <c r="F103" s="82" t="s">
        <v>1480</v>
      </c>
      <c r="G103" s="114">
        <v>42710</v>
      </c>
      <c r="H103" s="82" t="s">
        <v>1478</v>
      </c>
      <c r="I103" s="89">
        <v>3.5599999999999996</v>
      </c>
      <c r="J103" s="95" t="s">
        <v>169</v>
      </c>
      <c r="K103" s="96">
        <v>3.8399999999999997E-2</v>
      </c>
      <c r="L103" s="96">
        <v>5.04E-2</v>
      </c>
      <c r="M103" s="89">
        <v>5465.6</v>
      </c>
      <c r="N103" s="91">
        <v>96.31</v>
      </c>
      <c r="O103" s="89">
        <v>5.2639199999999997</v>
      </c>
      <c r="P103" s="90">
        <f t="shared" si="2"/>
        <v>1.1622224604696718E-3</v>
      </c>
      <c r="Q103" s="90">
        <f>O103/'סכום נכסי הקרן'!$C$42</f>
        <v>4.4690004991779079E-5</v>
      </c>
    </row>
    <row r="104" spans="1:17" s="143" customFormat="1">
      <c r="A104" s="151"/>
      <c r="B104" s="88" t="s">
        <v>1540</v>
      </c>
      <c r="C104" s="95" t="s">
        <v>1475</v>
      </c>
      <c r="D104" s="82">
        <v>90136003</v>
      </c>
      <c r="E104" s="82"/>
      <c r="F104" s="82" t="s">
        <v>1480</v>
      </c>
      <c r="G104" s="114">
        <v>42680</v>
      </c>
      <c r="H104" s="82" t="s">
        <v>1478</v>
      </c>
      <c r="I104" s="89">
        <v>4.8900000000000006</v>
      </c>
      <c r="J104" s="95" t="s">
        <v>169</v>
      </c>
      <c r="K104" s="96">
        <v>3.6699999999999997E-2</v>
      </c>
      <c r="L104" s="96">
        <v>4.6700000000000005E-2</v>
      </c>
      <c r="M104" s="89">
        <v>22114.21</v>
      </c>
      <c r="N104" s="91">
        <v>95.8</v>
      </c>
      <c r="O104" s="89">
        <v>21.185419999999997</v>
      </c>
      <c r="P104" s="90">
        <f t="shared" si="2"/>
        <v>4.6775351750185015E-3</v>
      </c>
      <c r="Q104" s="90">
        <f>O104/'סכום נכסי הקרן'!$C$42</f>
        <v>1.7986149591045004E-4</v>
      </c>
    </row>
    <row r="105" spans="1:17" s="143" customFormat="1">
      <c r="A105" s="151"/>
      <c r="B105" s="88" t="s">
        <v>1540</v>
      </c>
      <c r="C105" s="95" t="s">
        <v>1475</v>
      </c>
      <c r="D105" s="82">
        <v>90136002</v>
      </c>
      <c r="E105" s="82"/>
      <c r="F105" s="82" t="s">
        <v>1480</v>
      </c>
      <c r="G105" s="114">
        <v>42680</v>
      </c>
      <c r="H105" s="82" t="s">
        <v>1478</v>
      </c>
      <c r="I105" s="89">
        <v>2.8299999999999996</v>
      </c>
      <c r="J105" s="95" t="s">
        <v>169</v>
      </c>
      <c r="K105" s="96">
        <v>3.1800000000000002E-2</v>
      </c>
      <c r="L105" s="96">
        <v>4.2099999999999999E-2</v>
      </c>
      <c r="M105" s="89">
        <v>28143.81</v>
      </c>
      <c r="N105" s="91">
        <v>97.48</v>
      </c>
      <c r="O105" s="89">
        <v>27.43458</v>
      </c>
      <c r="P105" s="90">
        <f t="shared" si="2"/>
        <v>6.0572890677578779E-3</v>
      </c>
      <c r="Q105" s="90">
        <f>O105/'סכום נכסי הקרן'!$C$42</f>
        <v>2.329160620122195E-4</v>
      </c>
    </row>
    <row r="106" spans="1:17" s="143" customFormat="1">
      <c r="A106" s="151"/>
      <c r="B106" s="88" t="s">
        <v>1545</v>
      </c>
      <c r="C106" s="95" t="s">
        <v>1476</v>
      </c>
      <c r="D106" s="82">
        <v>470540</v>
      </c>
      <c r="E106" s="82"/>
      <c r="F106" s="82" t="s">
        <v>1480</v>
      </c>
      <c r="G106" s="114">
        <v>42884</v>
      </c>
      <c r="H106" s="82" t="s">
        <v>1478</v>
      </c>
      <c r="I106" s="89">
        <v>1.2599999999999998</v>
      </c>
      <c r="J106" s="95" t="s">
        <v>169</v>
      </c>
      <c r="K106" s="96">
        <v>2.2099999999999998E-2</v>
      </c>
      <c r="L106" s="96">
        <v>2.92E-2</v>
      </c>
      <c r="M106" s="89">
        <v>22864.05</v>
      </c>
      <c r="N106" s="91">
        <v>99.34</v>
      </c>
      <c r="O106" s="89">
        <v>22.713150000000002</v>
      </c>
      <c r="P106" s="90">
        <f t="shared" si="2"/>
        <v>5.0148431355371524E-3</v>
      </c>
      <c r="Q106" s="90">
        <f>O106/'סכום נכסי הקרן'!$C$42</f>
        <v>1.9283172747287707E-4</v>
      </c>
    </row>
    <row r="107" spans="1:17" s="143" customFormat="1">
      <c r="A107" s="151"/>
      <c r="B107" s="88" t="s">
        <v>1545</v>
      </c>
      <c r="C107" s="95" t="s">
        <v>1476</v>
      </c>
      <c r="D107" s="82">
        <v>484097</v>
      </c>
      <c r="E107" s="82"/>
      <c r="F107" s="82" t="s">
        <v>1480</v>
      </c>
      <c r="G107" s="114">
        <v>43006</v>
      </c>
      <c r="H107" s="82" t="s">
        <v>1478</v>
      </c>
      <c r="I107" s="89">
        <v>1.46</v>
      </c>
      <c r="J107" s="95" t="s">
        <v>169</v>
      </c>
      <c r="K107" s="96">
        <v>2.0799999999999999E-2</v>
      </c>
      <c r="L107" s="96">
        <v>3.2899999999999999E-2</v>
      </c>
      <c r="M107" s="89">
        <v>25150.46</v>
      </c>
      <c r="N107" s="91">
        <v>98.33</v>
      </c>
      <c r="O107" s="89">
        <v>24.730450000000001</v>
      </c>
      <c r="P107" s="90">
        <f t="shared" si="2"/>
        <v>5.4602434017846386E-3</v>
      </c>
      <c r="Q107" s="90">
        <f>O107/'סכום נכסי הקרן'!$C$42</f>
        <v>2.0995834548187339E-4</v>
      </c>
    </row>
    <row r="108" spans="1:17" s="143" customFormat="1">
      <c r="A108" s="151"/>
      <c r="B108" s="88" t="s">
        <v>1545</v>
      </c>
      <c r="C108" s="95" t="s">
        <v>1476</v>
      </c>
      <c r="D108" s="82">
        <v>465782</v>
      </c>
      <c r="E108" s="82"/>
      <c r="F108" s="82" t="s">
        <v>1480</v>
      </c>
      <c r="G108" s="114">
        <v>42828</v>
      </c>
      <c r="H108" s="82" t="s">
        <v>1478</v>
      </c>
      <c r="I108" s="89">
        <v>1.1000000000000001</v>
      </c>
      <c r="J108" s="95" t="s">
        <v>169</v>
      </c>
      <c r="K108" s="96">
        <v>2.2700000000000001E-2</v>
      </c>
      <c r="L108" s="96">
        <v>2.8200000000000003E-2</v>
      </c>
      <c r="M108" s="89">
        <v>22864.05</v>
      </c>
      <c r="N108" s="91">
        <v>99.98</v>
      </c>
      <c r="O108" s="89">
        <v>22.859479999999998</v>
      </c>
      <c r="P108" s="90">
        <f t="shared" si="2"/>
        <v>5.0471513797050961E-3</v>
      </c>
      <c r="Q108" s="90">
        <f>O108/'סכום נכסי הקרן'!$C$42</f>
        <v>1.9407405038630412E-4</v>
      </c>
    </row>
    <row r="109" spans="1:17" s="143" customFormat="1">
      <c r="A109" s="151"/>
      <c r="B109" s="88" t="s">
        <v>1545</v>
      </c>
      <c r="C109" s="95" t="s">
        <v>1476</v>
      </c>
      <c r="D109" s="82">
        <v>467404</v>
      </c>
      <c r="E109" s="82"/>
      <c r="F109" s="82" t="s">
        <v>1480</v>
      </c>
      <c r="G109" s="114">
        <v>42859</v>
      </c>
      <c r="H109" s="82" t="s">
        <v>1478</v>
      </c>
      <c r="I109" s="89">
        <v>1.1999999999999997</v>
      </c>
      <c r="J109" s="95" t="s">
        <v>169</v>
      </c>
      <c r="K109" s="96">
        <v>2.2799999999999997E-2</v>
      </c>
      <c r="L109" s="96">
        <v>2.8300000000000002E-2</v>
      </c>
      <c r="M109" s="89">
        <v>22864.05</v>
      </c>
      <c r="N109" s="91">
        <v>99.74</v>
      </c>
      <c r="O109" s="89">
        <v>22.80461</v>
      </c>
      <c r="P109" s="90">
        <f t="shared" si="2"/>
        <v>5.0350366161057312E-3</v>
      </c>
      <c r="Q109" s="90">
        <f>O109/'סכום נכסי הקרן'!$C$42</f>
        <v>1.9360821113078753E-4</v>
      </c>
    </row>
    <row r="110" spans="1:17" s="143" customFormat="1">
      <c r="A110" s="151"/>
      <c r="B110" s="88" t="s">
        <v>1546</v>
      </c>
      <c r="C110" s="95" t="s">
        <v>1475</v>
      </c>
      <c r="D110" s="82">
        <v>91102700</v>
      </c>
      <c r="E110" s="82"/>
      <c r="F110" s="82" t="s">
        <v>1481</v>
      </c>
      <c r="G110" s="114">
        <v>43093</v>
      </c>
      <c r="H110" s="82" t="s">
        <v>1478</v>
      </c>
      <c r="I110" s="89">
        <v>4.620000000000001</v>
      </c>
      <c r="J110" s="95" t="s">
        <v>169</v>
      </c>
      <c r="K110" s="96">
        <v>2.6089999999999999E-2</v>
      </c>
      <c r="L110" s="96">
        <v>3.8500000000000006E-2</v>
      </c>
      <c r="M110" s="89">
        <v>34808.949999999997</v>
      </c>
      <c r="N110" s="91">
        <v>95.74</v>
      </c>
      <c r="O110" s="89">
        <v>33.326089999999994</v>
      </c>
      <c r="P110" s="90">
        <f t="shared" si="2"/>
        <v>7.3580773107558093E-3</v>
      </c>
      <c r="Q110" s="90">
        <f>O110/'סכום נכסי הקרן'!$C$42</f>
        <v>2.8293422553087407E-4</v>
      </c>
    </row>
    <row r="111" spans="1:17" s="143" customFormat="1">
      <c r="A111" s="151"/>
      <c r="B111" s="88" t="s">
        <v>1546</v>
      </c>
      <c r="C111" s="95" t="s">
        <v>1475</v>
      </c>
      <c r="D111" s="82">
        <v>91102701</v>
      </c>
      <c r="E111" s="82"/>
      <c r="F111" s="82" t="s">
        <v>1481</v>
      </c>
      <c r="G111" s="114">
        <v>43374</v>
      </c>
      <c r="H111" s="82" t="s">
        <v>1478</v>
      </c>
      <c r="I111" s="89">
        <v>4.6300000000000008</v>
      </c>
      <c r="J111" s="95" t="s">
        <v>169</v>
      </c>
      <c r="K111" s="96">
        <v>2.6849999999999999E-2</v>
      </c>
      <c r="L111" s="96">
        <v>3.5300000000000005E-2</v>
      </c>
      <c r="M111" s="89">
        <v>48732.53</v>
      </c>
      <c r="N111" s="91">
        <v>96.42</v>
      </c>
      <c r="O111" s="89">
        <v>46.987900000000003</v>
      </c>
      <c r="P111" s="90">
        <f t="shared" si="2"/>
        <v>1.0374472398954181E-2</v>
      </c>
      <c r="Q111" s="90">
        <f>O111/'סכום נכסי הקרן'!$C$42</f>
        <v>3.9892123845978214E-4</v>
      </c>
    </row>
    <row r="112" spans="1:17" s="143" customFormat="1">
      <c r="A112" s="151"/>
      <c r="B112" s="88" t="s">
        <v>1547</v>
      </c>
      <c r="C112" s="95" t="s">
        <v>1475</v>
      </c>
      <c r="D112" s="82">
        <v>91040003</v>
      </c>
      <c r="E112" s="82"/>
      <c r="F112" s="82" t="s">
        <v>600</v>
      </c>
      <c r="G112" s="114">
        <v>43301</v>
      </c>
      <c r="H112" s="82" t="s">
        <v>337</v>
      </c>
      <c r="I112" s="89">
        <v>1.9900000000000002</v>
      </c>
      <c r="J112" s="95" t="s">
        <v>168</v>
      </c>
      <c r="K112" s="96">
        <v>6.0296000000000002E-2</v>
      </c>
      <c r="L112" s="96">
        <v>7.5300000000000006E-2</v>
      </c>
      <c r="M112" s="89">
        <v>30725.09</v>
      </c>
      <c r="N112" s="91">
        <v>100.11</v>
      </c>
      <c r="O112" s="89">
        <v>115.28430999999999</v>
      </c>
      <c r="P112" s="90">
        <f t="shared" si="2"/>
        <v>2.5453657050591265E-2</v>
      </c>
      <c r="Q112" s="90">
        <f>O112/'סכום נכסי הקרן'!$C$42</f>
        <v>9.7874899112710811E-4</v>
      </c>
    </row>
    <row r="113" spans="1:17" s="143" customFormat="1">
      <c r="A113" s="151"/>
      <c r="B113" s="88" t="s">
        <v>1547</v>
      </c>
      <c r="C113" s="95" t="s">
        <v>1475</v>
      </c>
      <c r="D113" s="82">
        <v>91040005</v>
      </c>
      <c r="E113" s="82"/>
      <c r="F113" s="82" t="s">
        <v>600</v>
      </c>
      <c r="G113" s="114">
        <v>43444</v>
      </c>
      <c r="H113" s="82" t="s">
        <v>337</v>
      </c>
      <c r="I113" s="89">
        <v>1.99</v>
      </c>
      <c r="J113" s="95" t="s">
        <v>168</v>
      </c>
      <c r="K113" s="96">
        <v>6.0296000000000002E-2</v>
      </c>
      <c r="L113" s="96">
        <v>7.6799999999999993E-2</v>
      </c>
      <c r="M113" s="89">
        <v>11380.76</v>
      </c>
      <c r="N113" s="91">
        <v>99.83</v>
      </c>
      <c r="O113" s="89">
        <v>42.582560000000001</v>
      </c>
      <c r="P113" s="90">
        <f t="shared" si="2"/>
        <v>9.4018160717293259E-3</v>
      </c>
      <c r="Q113" s="90">
        <f>O113/'סכום נכסי הקרן'!$C$42</f>
        <v>3.6152046743923391E-4</v>
      </c>
    </row>
    <row r="114" spans="1:17" s="143" customFormat="1">
      <c r="A114" s="151"/>
      <c r="B114" s="88" t="s">
        <v>1547</v>
      </c>
      <c r="C114" s="95" t="s">
        <v>1475</v>
      </c>
      <c r="D114" s="82">
        <v>91050024</v>
      </c>
      <c r="E114" s="82"/>
      <c r="F114" s="82" t="s">
        <v>600</v>
      </c>
      <c r="G114" s="114">
        <v>43434</v>
      </c>
      <c r="H114" s="82" t="s">
        <v>337</v>
      </c>
      <c r="I114" s="89">
        <v>1.9899999999999998</v>
      </c>
      <c r="J114" s="95" t="s">
        <v>168</v>
      </c>
      <c r="K114" s="96">
        <v>6.2190000000000002E-2</v>
      </c>
      <c r="L114" s="96">
        <v>7.7099999999999988E-2</v>
      </c>
      <c r="M114" s="89">
        <v>2966.23</v>
      </c>
      <c r="N114" s="91">
        <v>99.83</v>
      </c>
      <c r="O114" s="89">
        <v>11.098540000000002</v>
      </c>
      <c r="P114" s="90">
        <f t="shared" si="2"/>
        <v>2.4504499434681898E-3</v>
      </c>
      <c r="Q114" s="90">
        <f>O114/'סכום נכסי הקרן'!$C$42</f>
        <v>9.4225179714254749E-5</v>
      </c>
    </row>
    <row r="115" spans="1:17" s="143" customFormat="1">
      <c r="A115" s="151"/>
      <c r="B115" s="88" t="s">
        <v>1547</v>
      </c>
      <c r="C115" s="95" t="s">
        <v>1475</v>
      </c>
      <c r="D115" s="82">
        <v>91050025</v>
      </c>
      <c r="E115" s="82"/>
      <c r="F115" s="82" t="s">
        <v>600</v>
      </c>
      <c r="G115" s="114">
        <v>43430</v>
      </c>
      <c r="H115" s="82" t="s">
        <v>337</v>
      </c>
      <c r="I115" s="89">
        <v>2</v>
      </c>
      <c r="J115" s="95" t="s">
        <v>168</v>
      </c>
      <c r="K115" s="96">
        <v>6.2001000000000001E-2</v>
      </c>
      <c r="L115" s="96">
        <v>7.5300000000000006E-2</v>
      </c>
      <c r="M115" s="89">
        <v>2078.4299999999998</v>
      </c>
      <c r="N115" s="91">
        <v>99.55</v>
      </c>
      <c r="O115" s="89">
        <v>7.7548699999999995</v>
      </c>
      <c r="P115" s="90">
        <f t="shared" si="2"/>
        <v>1.7122000509168915E-3</v>
      </c>
      <c r="Q115" s="90">
        <f>O115/'סכום נכסי הקרן'!$C$42</f>
        <v>6.5837850691233493E-5</v>
      </c>
    </row>
    <row r="116" spans="1:17" s="143" customFormat="1">
      <c r="A116" s="151"/>
      <c r="B116" s="88" t="s">
        <v>1547</v>
      </c>
      <c r="C116" s="95" t="s">
        <v>1475</v>
      </c>
      <c r="D116" s="82">
        <v>91050026</v>
      </c>
      <c r="E116" s="82"/>
      <c r="F116" s="82" t="s">
        <v>600</v>
      </c>
      <c r="G116" s="114">
        <v>43461</v>
      </c>
      <c r="H116" s="82" t="s">
        <v>337</v>
      </c>
      <c r="I116" s="89">
        <v>2.0100000000000002</v>
      </c>
      <c r="J116" s="95" t="s">
        <v>168</v>
      </c>
      <c r="K116" s="96">
        <v>6.2001000000000001E-2</v>
      </c>
      <c r="L116" s="96">
        <v>6.4699999999999994E-2</v>
      </c>
      <c r="M116" s="89">
        <v>1795.8</v>
      </c>
      <c r="N116" s="91">
        <v>101.02</v>
      </c>
      <c r="O116" s="89">
        <v>6.7993300000000003</v>
      </c>
      <c r="P116" s="90">
        <f t="shared" si="2"/>
        <v>1.5012260904696982E-3</v>
      </c>
      <c r="Q116" s="90">
        <f>O116/'סכום נכסי הקרן'!$C$42</f>
        <v>5.7725438768209483E-5</v>
      </c>
    </row>
    <row r="117" spans="1:17" s="143" customFormat="1">
      <c r="A117" s="151"/>
      <c r="B117" s="88" t="s">
        <v>1548</v>
      </c>
      <c r="C117" s="95" t="s">
        <v>1475</v>
      </c>
      <c r="D117" s="82">
        <v>91102799</v>
      </c>
      <c r="E117" s="82"/>
      <c r="F117" s="82" t="s">
        <v>1481</v>
      </c>
      <c r="G117" s="114">
        <v>41339</v>
      </c>
      <c r="H117" s="82" t="s">
        <v>1478</v>
      </c>
      <c r="I117" s="89">
        <v>3.0500000000000003</v>
      </c>
      <c r="J117" s="95" t="s">
        <v>169</v>
      </c>
      <c r="K117" s="96">
        <v>4.7500000000000001E-2</v>
      </c>
      <c r="L117" s="96">
        <v>1.2699999999999999E-2</v>
      </c>
      <c r="M117" s="89">
        <v>8530.9</v>
      </c>
      <c r="N117" s="91">
        <v>113.15</v>
      </c>
      <c r="O117" s="89">
        <v>9.652709999999999</v>
      </c>
      <c r="P117" s="90">
        <f t="shared" si="2"/>
        <v>2.1312247082782803E-3</v>
      </c>
      <c r="Q117" s="90">
        <f>O117/'סכום נכסי הקרן'!$C$42</f>
        <v>8.1950268637098555E-5</v>
      </c>
    </row>
    <row r="118" spans="1:17" s="143" customFormat="1">
      <c r="A118" s="151"/>
      <c r="B118" s="88" t="s">
        <v>1548</v>
      </c>
      <c r="C118" s="95" t="s">
        <v>1475</v>
      </c>
      <c r="D118" s="82">
        <v>91102798</v>
      </c>
      <c r="E118" s="82"/>
      <c r="F118" s="82" t="s">
        <v>1481</v>
      </c>
      <c r="G118" s="114">
        <v>41338</v>
      </c>
      <c r="H118" s="82" t="s">
        <v>1478</v>
      </c>
      <c r="I118" s="89">
        <v>3.0500000000000003</v>
      </c>
      <c r="J118" s="95" t="s">
        <v>169</v>
      </c>
      <c r="K118" s="96">
        <v>4.4999999999999998E-2</v>
      </c>
      <c r="L118" s="96">
        <v>1.2300000000000002E-2</v>
      </c>
      <c r="M118" s="89">
        <v>14510.03</v>
      </c>
      <c r="N118" s="91">
        <v>112.48</v>
      </c>
      <c r="O118" s="89">
        <v>16.320879999999999</v>
      </c>
      <c r="P118" s="90">
        <f t="shared" si="2"/>
        <v>3.6034919433863464E-3</v>
      </c>
      <c r="Q118" s="90">
        <f>O118/'סכום נכסי הקרן'!$C$42</f>
        <v>1.3856217584428093E-4</v>
      </c>
    </row>
    <row r="119" spans="1:17" s="143" customFormat="1">
      <c r="A119" s="151"/>
      <c r="B119" s="88" t="s">
        <v>1549</v>
      </c>
      <c r="C119" s="95" t="s">
        <v>1476</v>
      </c>
      <c r="D119" s="82">
        <v>414968</v>
      </c>
      <c r="E119" s="82"/>
      <c r="F119" s="82" t="s">
        <v>600</v>
      </c>
      <c r="G119" s="114">
        <v>42432</v>
      </c>
      <c r="H119" s="82" t="s">
        <v>167</v>
      </c>
      <c r="I119" s="89">
        <v>6.26</v>
      </c>
      <c r="J119" s="95" t="s">
        <v>169</v>
      </c>
      <c r="K119" s="96">
        <v>2.5399999999999999E-2</v>
      </c>
      <c r="L119" s="96">
        <v>2.0499999999999997E-2</v>
      </c>
      <c r="M119" s="89">
        <v>79214.31</v>
      </c>
      <c r="N119" s="91">
        <v>105.64</v>
      </c>
      <c r="O119" s="89">
        <v>83.681989999999999</v>
      </c>
      <c r="P119" s="90">
        <f t="shared" si="2"/>
        <v>1.8476171430188617E-2</v>
      </c>
      <c r="Q119" s="90">
        <f>O119/'סכום נכסי הקרן'!$C$42</f>
        <v>7.1044935159007112E-4</v>
      </c>
    </row>
    <row r="120" spans="1:17" s="143" customFormat="1">
      <c r="A120" s="151"/>
      <c r="B120" s="88" t="s">
        <v>1550</v>
      </c>
      <c r="C120" s="95" t="s">
        <v>1475</v>
      </c>
      <c r="D120" s="82">
        <v>90145980</v>
      </c>
      <c r="E120" s="82"/>
      <c r="F120" s="82" t="s">
        <v>1481</v>
      </c>
      <c r="G120" s="114">
        <v>42242</v>
      </c>
      <c r="H120" s="82" t="s">
        <v>1478</v>
      </c>
      <c r="I120" s="89">
        <v>5.3500000000000005</v>
      </c>
      <c r="J120" s="95" t="s">
        <v>169</v>
      </c>
      <c r="K120" s="96">
        <v>2.3599999999999999E-2</v>
      </c>
      <c r="L120" s="96">
        <v>1.5999999999999997E-2</v>
      </c>
      <c r="M120" s="89">
        <v>150903.67000000001</v>
      </c>
      <c r="N120" s="91">
        <v>104.45</v>
      </c>
      <c r="O120" s="89">
        <v>157.61891</v>
      </c>
      <c r="P120" s="90">
        <f t="shared" si="2"/>
        <v>3.4800725960263026E-2</v>
      </c>
      <c r="Q120" s="90">
        <f>O120/'סכום נכסי הקרן'!$C$42</f>
        <v>1.3381643100006796E-3</v>
      </c>
    </row>
    <row r="121" spans="1:17" s="143" customFormat="1">
      <c r="A121" s="151"/>
      <c r="B121" s="88" t="s">
        <v>1551</v>
      </c>
      <c r="C121" s="95" t="s">
        <v>1476</v>
      </c>
      <c r="D121" s="82">
        <v>487742</v>
      </c>
      <c r="E121" s="82"/>
      <c r="F121" s="82" t="s">
        <v>600</v>
      </c>
      <c r="G121" s="114">
        <v>43072</v>
      </c>
      <c r="H121" s="82" t="s">
        <v>167</v>
      </c>
      <c r="I121" s="89">
        <v>6.91</v>
      </c>
      <c r="J121" s="95" t="s">
        <v>169</v>
      </c>
      <c r="K121" s="96">
        <v>0.04</v>
      </c>
      <c r="L121" s="96">
        <v>5.2700000000000004E-2</v>
      </c>
      <c r="M121" s="89">
        <v>28139.13</v>
      </c>
      <c r="N121" s="91">
        <v>92.81</v>
      </c>
      <c r="O121" s="89">
        <v>26.115919999999999</v>
      </c>
      <c r="P121" s="90">
        <f t="shared" si="2"/>
        <v>5.7661417346443547E-3</v>
      </c>
      <c r="Q121" s="90">
        <f>O121/'סכום נכסי הקרן'!$C$42</f>
        <v>2.2172080790834646E-4</v>
      </c>
    </row>
    <row r="122" spans="1:17" s="143" customFormat="1">
      <c r="A122" s="151"/>
      <c r="B122" s="88" t="s">
        <v>1552</v>
      </c>
      <c r="C122" s="95" t="s">
        <v>1475</v>
      </c>
      <c r="D122" s="82">
        <v>90240690</v>
      </c>
      <c r="E122" s="82"/>
      <c r="F122" s="82" t="s">
        <v>600</v>
      </c>
      <c r="G122" s="114">
        <v>42326</v>
      </c>
      <c r="H122" s="82" t="s">
        <v>167</v>
      </c>
      <c r="I122" s="89">
        <v>10.25</v>
      </c>
      <c r="J122" s="95" t="s">
        <v>169</v>
      </c>
      <c r="K122" s="96">
        <v>3.5499999999999997E-2</v>
      </c>
      <c r="L122" s="96">
        <v>2.6099999999999998E-2</v>
      </c>
      <c r="M122" s="89">
        <v>1387.26</v>
      </c>
      <c r="N122" s="91">
        <v>110.9</v>
      </c>
      <c r="O122" s="89">
        <v>1.53847</v>
      </c>
      <c r="P122" s="90">
        <f t="shared" si="2"/>
        <v>3.3967924830901231E-4</v>
      </c>
      <c r="Q122" s="90">
        <f>O122/'סכום נכסי הקרן'!$C$42</f>
        <v>1.3061412783572388E-5</v>
      </c>
    </row>
    <row r="123" spans="1:17" s="143" customFormat="1">
      <c r="A123" s="151"/>
      <c r="B123" s="88" t="s">
        <v>1552</v>
      </c>
      <c r="C123" s="95" t="s">
        <v>1475</v>
      </c>
      <c r="D123" s="82">
        <v>90240692</v>
      </c>
      <c r="E123" s="82"/>
      <c r="F123" s="82" t="s">
        <v>600</v>
      </c>
      <c r="G123" s="114">
        <v>42606</v>
      </c>
      <c r="H123" s="82" t="s">
        <v>167</v>
      </c>
      <c r="I123" s="89">
        <v>10.049999999999999</v>
      </c>
      <c r="J123" s="95" t="s">
        <v>169</v>
      </c>
      <c r="K123" s="96">
        <v>3.4000000000000002E-2</v>
      </c>
      <c r="L123" s="96">
        <v>3.1599999999999996E-2</v>
      </c>
      <c r="M123" s="89">
        <v>5835.21</v>
      </c>
      <c r="N123" s="91">
        <v>105.13</v>
      </c>
      <c r="O123" s="89">
        <v>6.1345600000000005</v>
      </c>
      <c r="P123" s="90">
        <f t="shared" si="2"/>
        <v>1.3544513246969616E-3</v>
      </c>
      <c r="Q123" s="90">
        <f>O123/'סכום נכסי הקרן'!$C$42</f>
        <v>5.2081626814687209E-5</v>
      </c>
    </row>
    <row r="124" spans="1:17" s="143" customFormat="1">
      <c r="A124" s="151"/>
      <c r="B124" s="88" t="s">
        <v>1552</v>
      </c>
      <c r="C124" s="95" t="s">
        <v>1475</v>
      </c>
      <c r="D124" s="82">
        <v>90240693</v>
      </c>
      <c r="E124" s="82"/>
      <c r="F124" s="82" t="s">
        <v>600</v>
      </c>
      <c r="G124" s="114">
        <v>42648</v>
      </c>
      <c r="H124" s="82" t="s">
        <v>167</v>
      </c>
      <c r="I124" s="89">
        <v>10.070000000000002</v>
      </c>
      <c r="J124" s="95" t="s">
        <v>169</v>
      </c>
      <c r="K124" s="96">
        <v>3.4000000000000002E-2</v>
      </c>
      <c r="L124" s="96">
        <v>3.0900000000000004E-2</v>
      </c>
      <c r="M124" s="89">
        <v>5352.67</v>
      </c>
      <c r="N124" s="91">
        <v>105.83</v>
      </c>
      <c r="O124" s="89">
        <v>5.6647299999999996</v>
      </c>
      <c r="P124" s="90">
        <f t="shared" si="2"/>
        <v>1.2507174194319754E-3</v>
      </c>
      <c r="Q124" s="90">
        <f>O124/'סכום נכסי הקרן'!$C$42</f>
        <v>4.8092830433798515E-5</v>
      </c>
    </row>
    <row r="125" spans="1:17" s="143" customFormat="1">
      <c r="A125" s="151"/>
      <c r="B125" s="88" t="s">
        <v>1552</v>
      </c>
      <c r="C125" s="95" t="s">
        <v>1475</v>
      </c>
      <c r="D125" s="82">
        <v>90240694</v>
      </c>
      <c r="E125" s="82"/>
      <c r="F125" s="82" t="s">
        <v>600</v>
      </c>
      <c r="G125" s="114">
        <v>42718</v>
      </c>
      <c r="H125" s="82" t="s">
        <v>167</v>
      </c>
      <c r="I125" s="89">
        <v>10.02</v>
      </c>
      <c r="J125" s="95" t="s">
        <v>169</v>
      </c>
      <c r="K125" s="96">
        <v>3.4000000000000002E-2</v>
      </c>
      <c r="L125" s="96">
        <v>3.2299999999999995E-2</v>
      </c>
      <c r="M125" s="89">
        <v>3739.77</v>
      </c>
      <c r="N125" s="91">
        <v>104.39</v>
      </c>
      <c r="O125" s="89">
        <v>3.90394</v>
      </c>
      <c r="P125" s="90">
        <f t="shared" si="2"/>
        <v>8.6195207228186802E-4</v>
      </c>
      <c r="Q125" s="90">
        <f>O125/'סכום נכסי הקרן'!$C$42</f>
        <v>3.3143949392773068E-5</v>
      </c>
    </row>
    <row r="126" spans="1:17" s="143" customFormat="1">
      <c r="A126" s="151"/>
      <c r="B126" s="88" t="s">
        <v>1552</v>
      </c>
      <c r="C126" s="95" t="s">
        <v>1475</v>
      </c>
      <c r="D126" s="82">
        <v>90240695</v>
      </c>
      <c r="E126" s="82"/>
      <c r="F126" s="82" t="s">
        <v>600</v>
      </c>
      <c r="G126" s="114">
        <v>42900</v>
      </c>
      <c r="H126" s="82" t="s">
        <v>167</v>
      </c>
      <c r="I126" s="89">
        <v>9.67</v>
      </c>
      <c r="J126" s="95" t="s">
        <v>169</v>
      </c>
      <c r="K126" s="96">
        <v>3.4000000000000002E-2</v>
      </c>
      <c r="L126" s="96">
        <v>4.1899999999999993E-2</v>
      </c>
      <c r="M126" s="89">
        <v>4429.8999999999996</v>
      </c>
      <c r="N126" s="91">
        <v>95.29</v>
      </c>
      <c r="O126" s="89">
        <v>4.2212500000000004</v>
      </c>
      <c r="P126" s="90">
        <f t="shared" si="2"/>
        <v>9.3201104144014391E-4</v>
      </c>
      <c r="Q126" s="90">
        <f>O126/'סכום נכסי הקרן'!$C$42</f>
        <v>3.5837870554937663E-5</v>
      </c>
    </row>
    <row r="127" spans="1:17" s="143" customFormat="1">
      <c r="A127" s="151"/>
      <c r="B127" s="88" t="s">
        <v>1552</v>
      </c>
      <c r="C127" s="95" t="s">
        <v>1475</v>
      </c>
      <c r="D127" s="82">
        <v>90240696</v>
      </c>
      <c r="E127" s="82"/>
      <c r="F127" s="82" t="s">
        <v>600</v>
      </c>
      <c r="G127" s="114">
        <v>43075</v>
      </c>
      <c r="H127" s="82" t="s">
        <v>167</v>
      </c>
      <c r="I127" s="89">
        <v>9.5</v>
      </c>
      <c r="J127" s="95" t="s">
        <v>169</v>
      </c>
      <c r="K127" s="96">
        <v>3.4000000000000002E-2</v>
      </c>
      <c r="L127" s="96">
        <v>4.6600000000000003E-2</v>
      </c>
      <c r="M127" s="89">
        <v>2748.78</v>
      </c>
      <c r="N127" s="91">
        <v>91.28</v>
      </c>
      <c r="O127" s="89">
        <v>2.50908</v>
      </c>
      <c r="P127" s="90">
        <f t="shared" si="2"/>
        <v>5.5398051853281286E-4</v>
      </c>
      <c r="Q127" s="90">
        <f>O127/'סכום נכסי הקרן'!$C$42</f>
        <v>2.1301767071834878E-5</v>
      </c>
    </row>
    <row r="128" spans="1:17" s="143" customFormat="1">
      <c r="A128" s="151"/>
      <c r="B128" s="88" t="s">
        <v>1552</v>
      </c>
      <c r="C128" s="95" t="s">
        <v>1475</v>
      </c>
      <c r="D128" s="82">
        <v>90240697</v>
      </c>
      <c r="E128" s="82"/>
      <c r="F128" s="82" t="s">
        <v>600</v>
      </c>
      <c r="G128" s="114">
        <v>43292</v>
      </c>
      <c r="H128" s="82" t="s">
        <v>167</v>
      </c>
      <c r="I128" s="89">
        <v>9.6</v>
      </c>
      <c r="J128" s="95" t="s">
        <v>169</v>
      </c>
      <c r="K128" s="96">
        <v>3.5499999999999997E-2</v>
      </c>
      <c r="L128" s="96">
        <v>4.3599999999999993E-2</v>
      </c>
      <c r="M128" s="89">
        <v>7826.9</v>
      </c>
      <c r="N128" s="91">
        <v>93.84</v>
      </c>
      <c r="O128" s="89">
        <v>7.3447700000000005</v>
      </c>
      <c r="P128" s="90">
        <f t="shared" si="2"/>
        <v>1.6216539500949543E-3</v>
      </c>
      <c r="Q128" s="90">
        <f>O128/'סכום נכסי הקרן'!$C$42</f>
        <v>6.2356154341910452E-5</v>
      </c>
    </row>
    <row r="129" spans="1:17" s="143" customFormat="1">
      <c r="A129" s="151"/>
      <c r="B129" s="88" t="s">
        <v>1553</v>
      </c>
      <c r="C129" s="95" t="s">
        <v>1475</v>
      </c>
      <c r="D129" s="82">
        <v>90240790</v>
      </c>
      <c r="E129" s="82"/>
      <c r="F129" s="82" t="s">
        <v>600</v>
      </c>
      <c r="G129" s="114">
        <v>42326</v>
      </c>
      <c r="H129" s="82" t="s">
        <v>167</v>
      </c>
      <c r="I129" s="89">
        <v>10.199999999999999</v>
      </c>
      <c r="J129" s="95" t="s">
        <v>169</v>
      </c>
      <c r="K129" s="96">
        <v>3.5499999999999997E-2</v>
      </c>
      <c r="L129" s="96">
        <v>2.7199999999999998E-2</v>
      </c>
      <c r="M129" s="89">
        <v>3087.76</v>
      </c>
      <c r="N129" s="91">
        <v>109.69</v>
      </c>
      <c r="O129" s="89">
        <v>3.3869600000000002</v>
      </c>
      <c r="P129" s="90">
        <f t="shared" si="2"/>
        <v>7.4780790451077516E-4</v>
      </c>
      <c r="Q129" s="90">
        <f>O129/'סכום נכסי הקרן'!$C$42</f>
        <v>2.8754855565235807E-5</v>
      </c>
    </row>
    <row r="130" spans="1:17" s="143" customFormat="1">
      <c r="A130" s="151"/>
      <c r="B130" s="88" t="s">
        <v>1553</v>
      </c>
      <c r="C130" s="95" t="s">
        <v>1475</v>
      </c>
      <c r="D130" s="82">
        <v>90240792</v>
      </c>
      <c r="E130" s="82"/>
      <c r="F130" s="82" t="s">
        <v>600</v>
      </c>
      <c r="G130" s="114">
        <v>42606</v>
      </c>
      <c r="H130" s="82" t="s">
        <v>167</v>
      </c>
      <c r="I130" s="89">
        <v>10.07</v>
      </c>
      <c r="J130" s="95" t="s">
        <v>169</v>
      </c>
      <c r="K130" s="96">
        <v>3.5499999999999997E-2</v>
      </c>
      <c r="L130" s="96">
        <v>3.0899999999999997E-2</v>
      </c>
      <c r="M130" s="89">
        <v>12987.97</v>
      </c>
      <c r="N130" s="91">
        <v>105.8</v>
      </c>
      <c r="O130" s="89">
        <v>13.741280000000001</v>
      </c>
      <c r="P130" s="90">
        <f t="shared" si="2"/>
        <v>3.0339412931052702E-3</v>
      </c>
      <c r="Q130" s="90">
        <f>O130/'סכום נכסי הקרן'!$C$42</f>
        <v>1.1666170302615429E-4</v>
      </c>
    </row>
    <row r="131" spans="1:17" s="143" customFormat="1">
      <c r="A131" s="151"/>
      <c r="B131" s="88" t="s">
        <v>1553</v>
      </c>
      <c r="C131" s="95" t="s">
        <v>1475</v>
      </c>
      <c r="D131" s="82">
        <v>90240793</v>
      </c>
      <c r="E131" s="82"/>
      <c r="F131" s="82" t="s">
        <v>600</v>
      </c>
      <c r="G131" s="114">
        <v>42648</v>
      </c>
      <c r="H131" s="82" t="s">
        <v>167</v>
      </c>
      <c r="I131" s="89">
        <v>10.079999999999998</v>
      </c>
      <c r="J131" s="95" t="s">
        <v>169</v>
      </c>
      <c r="K131" s="96">
        <v>3.4000000000000002E-2</v>
      </c>
      <c r="L131" s="96">
        <v>3.0600000000000002E-2</v>
      </c>
      <c r="M131" s="89">
        <v>11913.94</v>
      </c>
      <c r="N131" s="91">
        <v>106.1</v>
      </c>
      <c r="O131" s="89">
        <v>12.640690000000001</v>
      </c>
      <c r="P131" s="90">
        <f t="shared" si="2"/>
        <v>2.7909417000703614E-3</v>
      </c>
      <c r="Q131" s="90">
        <f>O131/'סכום נכסי הקרן'!$C$42</f>
        <v>1.0731783522537044E-4</v>
      </c>
    </row>
    <row r="132" spans="1:17" s="143" customFormat="1">
      <c r="A132" s="151"/>
      <c r="B132" s="88" t="s">
        <v>1553</v>
      </c>
      <c r="C132" s="95" t="s">
        <v>1475</v>
      </c>
      <c r="D132" s="82">
        <v>90240794</v>
      </c>
      <c r="E132" s="82"/>
      <c r="F132" s="82" t="s">
        <v>600</v>
      </c>
      <c r="G132" s="114">
        <v>42718</v>
      </c>
      <c r="H132" s="82" t="s">
        <v>167</v>
      </c>
      <c r="I132" s="89">
        <v>10.049999999999999</v>
      </c>
      <c r="J132" s="95" t="s">
        <v>169</v>
      </c>
      <c r="K132" s="96">
        <v>3.4000000000000002E-2</v>
      </c>
      <c r="L132" s="96">
        <v>3.1400000000000004E-2</v>
      </c>
      <c r="M132" s="89">
        <v>8323.9699999999993</v>
      </c>
      <c r="N132" s="91">
        <v>105.26</v>
      </c>
      <c r="O132" s="89">
        <v>8.7618099999999988</v>
      </c>
      <c r="P132" s="90">
        <f t="shared" si="2"/>
        <v>1.9345226326326719E-3</v>
      </c>
      <c r="Q132" s="90">
        <f>O132/'סכום נכסי הקרן'!$C$42</f>
        <v>7.4386642015269956E-5</v>
      </c>
    </row>
    <row r="133" spans="1:17" s="143" customFormat="1">
      <c r="A133" s="151"/>
      <c r="B133" s="88" t="s">
        <v>1553</v>
      </c>
      <c r="C133" s="95" t="s">
        <v>1475</v>
      </c>
      <c r="D133" s="82">
        <v>90240795</v>
      </c>
      <c r="E133" s="82"/>
      <c r="F133" s="82" t="s">
        <v>600</v>
      </c>
      <c r="G133" s="114">
        <v>42900</v>
      </c>
      <c r="H133" s="82" t="s">
        <v>167</v>
      </c>
      <c r="I133" s="89">
        <v>9.7099999999999991</v>
      </c>
      <c r="J133" s="95" t="s">
        <v>169</v>
      </c>
      <c r="K133" s="96">
        <v>3.4000000000000002E-2</v>
      </c>
      <c r="L133" s="96">
        <v>4.0799999999999989E-2</v>
      </c>
      <c r="M133" s="89">
        <v>9860.06</v>
      </c>
      <c r="N133" s="91">
        <v>96.26</v>
      </c>
      <c r="O133" s="89">
        <v>9.4912900000000011</v>
      </c>
      <c r="P133" s="90">
        <f t="shared" si="2"/>
        <v>2.0955847385277877E-3</v>
      </c>
      <c r="Q133" s="90">
        <f>O133/'סכום נכסי הקרן'!$C$42</f>
        <v>8.0579833561000716E-5</v>
      </c>
    </row>
    <row r="134" spans="1:17" s="143" customFormat="1">
      <c r="A134" s="151"/>
      <c r="B134" s="88" t="s">
        <v>1553</v>
      </c>
      <c r="C134" s="95" t="s">
        <v>1475</v>
      </c>
      <c r="D134" s="82">
        <v>90240796</v>
      </c>
      <c r="E134" s="82"/>
      <c r="F134" s="82" t="s">
        <v>600</v>
      </c>
      <c r="G134" s="114">
        <v>43075</v>
      </c>
      <c r="H134" s="82" t="s">
        <v>167</v>
      </c>
      <c r="I134" s="89">
        <v>9.5200000000000014</v>
      </c>
      <c r="J134" s="95" t="s">
        <v>169</v>
      </c>
      <c r="K134" s="96">
        <v>3.4000000000000002E-2</v>
      </c>
      <c r="L134" s="96">
        <v>4.58E-2</v>
      </c>
      <c r="M134" s="89">
        <v>6118.22</v>
      </c>
      <c r="N134" s="91">
        <v>91.93</v>
      </c>
      <c r="O134" s="89">
        <v>5.6244799999999993</v>
      </c>
      <c r="P134" s="90">
        <f t="shared" si="2"/>
        <v>1.2418306099755427E-3</v>
      </c>
      <c r="Q134" s="90">
        <f>O134/'סכום נכסי הקרן'!$C$42</f>
        <v>4.7751113101293627E-5</v>
      </c>
    </row>
    <row r="135" spans="1:17" s="143" customFormat="1">
      <c r="A135" s="151"/>
      <c r="B135" s="88" t="s">
        <v>1553</v>
      </c>
      <c r="C135" s="95" t="s">
        <v>1475</v>
      </c>
      <c r="D135" s="82">
        <v>90240797</v>
      </c>
      <c r="E135" s="82"/>
      <c r="F135" s="82" t="s">
        <v>600</v>
      </c>
      <c r="G135" s="114">
        <v>43292</v>
      </c>
      <c r="H135" s="82" t="s">
        <v>167</v>
      </c>
      <c r="I135" s="89">
        <v>9.61</v>
      </c>
      <c r="J135" s="95" t="s">
        <v>169</v>
      </c>
      <c r="K135" s="96">
        <v>3.4000000000000002E-2</v>
      </c>
      <c r="L135" s="96">
        <v>4.3400000000000001E-2</v>
      </c>
      <c r="M135" s="89">
        <v>17421.080000000002</v>
      </c>
      <c r="N135" s="91">
        <v>93.96</v>
      </c>
      <c r="O135" s="89">
        <v>16.368839999999999</v>
      </c>
      <c r="P135" s="90">
        <f t="shared" si="2"/>
        <v>3.614081046033067E-3</v>
      </c>
      <c r="Q135" s="90">
        <f>O135/'סכום נכסי הקרן'!$C$42</f>
        <v>1.3896935008693767E-4</v>
      </c>
    </row>
    <row r="136" spans="1:17" s="143" customFormat="1">
      <c r="A136" s="151"/>
      <c r="B136" s="88" t="s">
        <v>1554</v>
      </c>
      <c r="C136" s="95" t="s">
        <v>1475</v>
      </c>
      <c r="D136" s="82">
        <v>4180</v>
      </c>
      <c r="E136" s="82"/>
      <c r="F136" s="82" t="s">
        <v>1481</v>
      </c>
      <c r="G136" s="114">
        <v>42082</v>
      </c>
      <c r="H136" s="82" t="s">
        <v>1478</v>
      </c>
      <c r="I136" s="89">
        <v>1.08</v>
      </c>
      <c r="J136" s="95" t="s">
        <v>168</v>
      </c>
      <c r="K136" s="96">
        <v>6.8349999999999994E-2</v>
      </c>
      <c r="L136" s="96">
        <v>7.0700000000000013E-2</v>
      </c>
      <c r="M136" s="89">
        <v>4571.62</v>
      </c>
      <c r="N136" s="91">
        <v>100.26</v>
      </c>
      <c r="O136" s="89">
        <v>17.17896</v>
      </c>
      <c r="P136" s="90">
        <f t="shared" si="2"/>
        <v>3.7929476814826352E-3</v>
      </c>
      <c r="Q136" s="90">
        <f>O136/'סכום נכסי הקרן'!$C$42</f>
        <v>1.4584716487970432E-4</v>
      </c>
    </row>
    <row r="137" spans="1:17" s="143" customFormat="1">
      <c r="A137" s="151"/>
      <c r="B137" s="88" t="s">
        <v>1554</v>
      </c>
      <c r="C137" s="95" t="s">
        <v>1475</v>
      </c>
      <c r="D137" s="82">
        <v>6609</v>
      </c>
      <c r="E137" s="82"/>
      <c r="F137" s="82" t="s">
        <v>1481</v>
      </c>
      <c r="G137" s="114">
        <v>43419</v>
      </c>
      <c r="H137" s="82" t="s">
        <v>1478</v>
      </c>
      <c r="I137" s="89">
        <v>0.05</v>
      </c>
      <c r="J137" s="95" t="s">
        <v>168</v>
      </c>
      <c r="K137" s="96">
        <v>4.6600000000000003E-2</v>
      </c>
      <c r="L137" s="96">
        <v>5.5300000000000002E-2</v>
      </c>
      <c r="M137" s="89">
        <v>4724.72</v>
      </c>
      <c r="N137" s="91">
        <v>100.15</v>
      </c>
      <c r="O137" s="89">
        <v>17.734779999999997</v>
      </c>
      <c r="P137" s="90">
        <f t="shared" si="2"/>
        <v>3.9156673443913135E-3</v>
      </c>
      <c r="Q137" s="90">
        <f>O137/'סכום נכסי הקרן'!$C$42</f>
        <v>1.5056600532076925E-4</v>
      </c>
    </row>
    <row r="138" spans="1:17" s="143" customFormat="1">
      <c r="A138" s="151"/>
      <c r="B138" s="88" t="s">
        <v>1554</v>
      </c>
      <c r="C138" s="95" t="s">
        <v>1475</v>
      </c>
      <c r="D138" s="82">
        <v>4179</v>
      </c>
      <c r="E138" s="82"/>
      <c r="F138" s="82" t="s">
        <v>1481</v>
      </c>
      <c r="G138" s="114">
        <v>42082</v>
      </c>
      <c r="H138" s="82" t="s">
        <v>1478</v>
      </c>
      <c r="I138" s="89">
        <v>1.0899999999999999</v>
      </c>
      <c r="J138" s="95" t="s">
        <v>170</v>
      </c>
      <c r="K138" s="96">
        <v>-3.1099999999999999E-3</v>
      </c>
      <c r="L138" s="96">
        <v>3.9100000000000003E-2</v>
      </c>
      <c r="M138" s="89">
        <v>4329.5600000000004</v>
      </c>
      <c r="N138" s="91">
        <v>100.17</v>
      </c>
      <c r="O138" s="89">
        <v>18.61233</v>
      </c>
      <c r="P138" s="90">
        <f t="shared" si="2"/>
        <v>4.1094218695712486E-3</v>
      </c>
      <c r="Q138" s="90">
        <f>O138/'סכום נכסי הקרן'!$C$42</f>
        <v>1.5801629215653724E-4</v>
      </c>
    </row>
    <row r="139" spans="1:17" s="143" customFormat="1">
      <c r="A139" s="151"/>
      <c r="B139" s="88" t="s">
        <v>1555</v>
      </c>
      <c r="C139" s="95" t="s">
        <v>1476</v>
      </c>
      <c r="D139" s="82">
        <v>482154</v>
      </c>
      <c r="E139" s="82"/>
      <c r="F139" s="82" t="s">
        <v>1481</v>
      </c>
      <c r="G139" s="114">
        <v>42978</v>
      </c>
      <c r="H139" s="82" t="s">
        <v>1478</v>
      </c>
      <c r="I139" s="89">
        <v>3.22</v>
      </c>
      <c r="J139" s="95" t="s">
        <v>169</v>
      </c>
      <c r="K139" s="96">
        <v>2.3E-2</v>
      </c>
      <c r="L139" s="96">
        <v>3.1200000000000002E-2</v>
      </c>
      <c r="M139" s="89">
        <v>11523.39</v>
      </c>
      <c r="N139" s="91">
        <v>98.67</v>
      </c>
      <c r="O139" s="89">
        <v>11.37013</v>
      </c>
      <c r="P139" s="90">
        <f t="shared" si="2"/>
        <v>2.510414380245146E-3</v>
      </c>
      <c r="Q139" s="90">
        <f>O139/'סכום נכסי הקרן'!$C$42</f>
        <v>9.6530943946180226E-5</v>
      </c>
    </row>
    <row r="140" spans="1:17" s="143" customFormat="1">
      <c r="A140" s="151"/>
      <c r="B140" s="88" t="s">
        <v>1555</v>
      </c>
      <c r="C140" s="95" t="s">
        <v>1476</v>
      </c>
      <c r="D140" s="82">
        <v>482153</v>
      </c>
      <c r="E140" s="82"/>
      <c r="F140" s="82" t="s">
        <v>1481</v>
      </c>
      <c r="G140" s="114">
        <v>42978</v>
      </c>
      <c r="H140" s="82" t="s">
        <v>1478</v>
      </c>
      <c r="I140" s="89">
        <v>3.17</v>
      </c>
      <c r="J140" s="95" t="s">
        <v>169</v>
      </c>
      <c r="K140" s="96">
        <v>2.76E-2</v>
      </c>
      <c r="L140" s="96">
        <v>4.1799999999999997E-2</v>
      </c>
      <c r="M140" s="89">
        <v>26887.919999999998</v>
      </c>
      <c r="N140" s="91">
        <v>96.65</v>
      </c>
      <c r="O140" s="89">
        <v>25.987169999999999</v>
      </c>
      <c r="P140" s="90">
        <f t="shared" si="2"/>
        <v>5.7377149838986228E-3</v>
      </c>
      <c r="Q140" s="90">
        <f>O140/'סכום נכסי הקרן'!$C$42</f>
        <v>2.2062773693791159E-4</v>
      </c>
    </row>
    <row r="141" spans="1:17" s="143" customFormat="1">
      <c r="A141" s="151"/>
      <c r="B141" s="88" t="s">
        <v>1556</v>
      </c>
      <c r="C141" s="95" t="s">
        <v>1475</v>
      </c>
      <c r="D141" s="82">
        <v>90320002</v>
      </c>
      <c r="E141" s="82"/>
      <c r="F141" s="82" t="s">
        <v>600</v>
      </c>
      <c r="G141" s="114">
        <v>43227</v>
      </c>
      <c r="H141" s="82" t="s">
        <v>167</v>
      </c>
      <c r="I141" s="89">
        <v>0.02</v>
      </c>
      <c r="J141" s="95" t="s">
        <v>169</v>
      </c>
      <c r="K141" s="96">
        <v>2.6000000000000002E-2</v>
      </c>
      <c r="L141" s="96">
        <v>3.5499999999999997E-2</v>
      </c>
      <c r="M141" s="89">
        <v>168.78</v>
      </c>
      <c r="N141" s="91">
        <v>100.37</v>
      </c>
      <c r="O141" s="89">
        <v>0.1694</v>
      </c>
      <c r="P141" s="90">
        <f t="shared" si="2"/>
        <v>3.7401876320985574E-5</v>
      </c>
      <c r="Q141" s="90">
        <f>O141/'סכום נכסי הקרן'!$C$42</f>
        <v>1.4381842515857718E-6</v>
      </c>
    </row>
    <row r="142" spans="1:17" s="143" customFormat="1">
      <c r="A142" s="151"/>
      <c r="B142" s="88" t="s">
        <v>1556</v>
      </c>
      <c r="C142" s="95" t="s">
        <v>1475</v>
      </c>
      <c r="D142" s="82">
        <v>90320003</v>
      </c>
      <c r="E142" s="82"/>
      <c r="F142" s="82" t="s">
        <v>600</v>
      </c>
      <c r="G142" s="114">
        <v>43279</v>
      </c>
      <c r="H142" s="82" t="s">
        <v>167</v>
      </c>
      <c r="I142" s="89">
        <v>0.15999999999999998</v>
      </c>
      <c r="J142" s="95" t="s">
        <v>169</v>
      </c>
      <c r="K142" s="96">
        <v>2.6000000000000002E-2</v>
      </c>
      <c r="L142" s="96">
        <v>2.6499999999999999E-2</v>
      </c>
      <c r="M142" s="89">
        <v>729.42</v>
      </c>
      <c r="N142" s="91">
        <v>100.02119999999999</v>
      </c>
      <c r="O142" s="89">
        <v>0.73271000000000008</v>
      </c>
      <c r="P142" s="90">
        <f t="shared" si="2"/>
        <v>1.6177525855460062E-4</v>
      </c>
      <c r="Q142" s="90">
        <f>O142/'סכום נכסי הקרן'!$C$42</f>
        <v>6.2206138310472908E-6</v>
      </c>
    </row>
    <row r="143" spans="1:17" s="143" customFormat="1">
      <c r="A143" s="151"/>
      <c r="B143" s="88" t="s">
        <v>1556</v>
      </c>
      <c r="C143" s="95" t="s">
        <v>1475</v>
      </c>
      <c r="D143" s="82">
        <v>90320004</v>
      </c>
      <c r="E143" s="82"/>
      <c r="F143" s="82" t="s">
        <v>600</v>
      </c>
      <c r="G143" s="114">
        <v>43321</v>
      </c>
      <c r="H143" s="82" t="s">
        <v>167</v>
      </c>
      <c r="I143" s="89">
        <v>0.11</v>
      </c>
      <c r="J143" s="95" t="s">
        <v>169</v>
      </c>
      <c r="K143" s="96">
        <v>2.6000000000000002E-2</v>
      </c>
      <c r="L143" s="96">
        <v>3.44E-2</v>
      </c>
      <c r="M143" s="89">
        <v>3234.24</v>
      </c>
      <c r="N143" s="91">
        <v>100.07</v>
      </c>
      <c r="O143" s="89">
        <v>3.2364999999999999</v>
      </c>
      <c r="P143" s="90">
        <f t="shared" si="2"/>
        <v>7.1458779641599655E-4</v>
      </c>
      <c r="Q143" s="90">
        <f>O143/'סכום נכסי הקרן'!$C$42</f>
        <v>2.7477469482038669E-5</v>
      </c>
    </row>
    <row r="144" spans="1:17" s="143" customFormat="1">
      <c r="A144" s="151"/>
      <c r="B144" s="88" t="s">
        <v>1556</v>
      </c>
      <c r="C144" s="95" t="s">
        <v>1475</v>
      </c>
      <c r="D144" s="82">
        <v>90320001</v>
      </c>
      <c r="E144" s="82"/>
      <c r="F144" s="82" t="s">
        <v>600</v>
      </c>
      <c r="G144" s="114">
        <v>43138</v>
      </c>
      <c r="H144" s="82" t="s">
        <v>167</v>
      </c>
      <c r="I144" s="89">
        <v>0.1</v>
      </c>
      <c r="J144" s="95" t="s">
        <v>169</v>
      </c>
      <c r="K144" s="96">
        <v>2.6000000000000002E-2</v>
      </c>
      <c r="L144" s="96">
        <v>5.2400000000000002E-2</v>
      </c>
      <c r="M144" s="89">
        <v>696</v>
      </c>
      <c r="N144" s="91">
        <v>99.91</v>
      </c>
      <c r="O144" s="89">
        <v>0.69537000000000004</v>
      </c>
      <c r="P144" s="90">
        <f t="shared" si="2"/>
        <v>1.5353094886259589E-4</v>
      </c>
      <c r="Q144" s="90">
        <f>O144/'סכום נכסי הקרן'!$C$42</f>
        <v>5.9036020249421381E-6</v>
      </c>
    </row>
    <row r="145" spans="1:17" s="143" customFormat="1">
      <c r="A145" s="151"/>
      <c r="B145" s="88" t="s">
        <v>1556</v>
      </c>
      <c r="C145" s="95" t="s">
        <v>1475</v>
      </c>
      <c r="D145" s="82">
        <v>90310002</v>
      </c>
      <c r="E145" s="82"/>
      <c r="F145" s="82" t="s">
        <v>600</v>
      </c>
      <c r="G145" s="114">
        <v>43227</v>
      </c>
      <c r="H145" s="82" t="s">
        <v>167</v>
      </c>
      <c r="I145" s="89">
        <v>9.39</v>
      </c>
      <c r="J145" s="95" t="s">
        <v>169</v>
      </c>
      <c r="K145" s="96">
        <v>2.9805999999999999E-2</v>
      </c>
      <c r="L145" s="96">
        <v>0.04</v>
      </c>
      <c r="M145" s="89">
        <v>3664.35</v>
      </c>
      <c r="N145" s="91">
        <v>91.8</v>
      </c>
      <c r="O145" s="89">
        <v>3.3638699999999999</v>
      </c>
      <c r="P145" s="90">
        <f t="shared" si="2"/>
        <v>7.4270985655179307E-4</v>
      </c>
      <c r="Q145" s="90">
        <f>O145/'סכום נכסי הקרן'!$C$42</f>
        <v>2.8558824429644805E-5</v>
      </c>
    </row>
    <row r="146" spans="1:17" s="143" customFormat="1">
      <c r="A146" s="151"/>
      <c r="B146" s="88" t="s">
        <v>1556</v>
      </c>
      <c r="C146" s="95" t="s">
        <v>1475</v>
      </c>
      <c r="D146" s="82">
        <v>90310003</v>
      </c>
      <c r="E146" s="82"/>
      <c r="F146" s="82" t="s">
        <v>600</v>
      </c>
      <c r="G146" s="114">
        <v>43279</v>
      </c>
      <c r="H146" s="82" t="s">
        <v>167</v>
      </c>
      <c r="I146" s="89">
        <v>9.43</v>
      </c>
      <c r="J146" s="95" t="s">
        <v>169</v>
      </c>
      <c r="K146" s="96">
        <v>2.9796999999999997E-2</v>
      </c>
      <c r="L146" s="96">
        <v>3.8699999999999998E-2</v>
      </c>
      <c r="M146" s="89">
        <v>4285.6000000000004</v>
      </c>
      <c r="N146" s="91">
        <v>92.05</v>
      </c>
      <c r="O146" s="89">
        <v>3.9449000000000001</v>
      </c>
      <c r="P146" s="90">
        <f t="shared" si="2"/>
        <v>8.7099564284920904E-4</v>
      </c>
      <c r="Q146" s="90">
        <f>O146/'סכום נכסי הקרן'!$C$42</f>
        <v>3.3491694534124625E-5</v>
      </c>
    </row>
    <row r="147" spans="1:17" s="143" customFormat="1">
      <c r="A147" s="151"/>
      <c r="B147" s="88" t="s">
        <v>1556</v>
      </c>
      <c r="C147" s="95" t="s">
        <v>1475</v>
      </c>
      <c r="D147" s="82">
        <v>90310004</v>
      </c>
      <c r="E147" s="82"/>
      <c r="F147" s="82" t="s">
        <v>600</v>
      </c>
      <c r="G147" s="114">
        <v>43321</v>
      </c>
      <c r="H147" s="82" t="s">
        <v>167</v>
      </c>
      <c r="I147" s="89">
        <v>9.4400000000000013</v>
      </c>
      <c r="J147" s="95" t="s">
        <v>169</v>
      </c>
      <c r="K147" s="96">
        <v>3.0529000000000001E-2</v>
      </c>
      <c r="L147" s="96">
        <v>3.7900000000000003E-2</v>
      </c>
      <c r="M147" s="89">
        <v>23990.02</v>
      </c>
      <c r="N147" s="91">
        <v>93.37</v>
      </c>
      <c r="O147" s="89">
        <v>22.399480000000001</v>
      </c>
      <c r="P147" s="90">
        <f t="shared" si="2"/>
        <v>4.9455878430601542E-3</v>
      </c>
      <c r="Q147" s="90">
        <f>O147/'סכום נכסי הקרן'!$C$42</f>
        <v>1.9016870944339119E-4</v>
      </c>
    </row>
    <row r="148" spans="1:17" s="143" customFormat="1">
      <c r="A148" s="151"/>
      <c r="B148" s="88" t="s">
        <v>1556</v>
      </c>
      <c r="C148" s="95" t="s">
        <v>1475</v>
      </c>
      <c r="D148" s="82">
        <v>90310001</v>
      </c>
      <c r="E148" s="82"/>
      <c r="F148" s="82" t="s">
        <v>600</v>
      </c>
      <c r="G148" s="114">
        <v>43138</v>
      </c>
      <c r="H148" s="82" t="s">
        <v>167</v>
      </c>
      <c r="I148" s="89">
        <v>9.35</v>
      </c>
      <c r="J148" s="95" t="s">
        <v>169</v>
      </c>
      <c r="K148" s="96">
        <v>2.8239999999999998E-2</v>
      </c>
      <c r="L148" s="96">
        <v>4.3099999999999999E-2</v>
      </c>
      <c r="M148" s="89">
        <v>23011.37</v>
      </c>
      <c r="N148" s="91">
        <v>87.75</v>
      </c>
      <c r="O148" s="89">
        <v>20.19248</v>
      </c>
      <c r="P148" s="90">
        <f t="shared" si="2"/>
        <v>4.4583036574614805E-3</v>
      </c>
      <c r="Q148" s="90">
        <f>O148/'סכום נכסי הקרן'!$C$42</f>
        <v>1.7143156278902401E-4</v>
      </c>
    </row>
    <row r="149" spans="1:17" s="143" customFormat="1">
      <c r="A149" s="151"/>
      <c r="B149" s="88" t="s">
        <v>1556</v>
      </c>
      <c r="C149" s="95" t="s">
        <v>1475</v>
      </c>
      <c r="D149" s="82">
        <v>90310005</v>
      </c>
      <c r="E149" s="82"/>
      <c r="F149" s="82" t="s">
        <v>600</v>
      </c>
      <c r="G149" s="114">
        <v>43417</v>
      </c>
      <c r="H149" s="82" t="s">
        <v>167</v>
      </c>
      <c r="I149" s="89">
        <v>9.35</v>
      </c>
      <c r="J149" s="95" t="s">
        <v>169</v>
      </c>
      <c r="K149" s="96">
        <v>3.2797E-2</v>
      </c>
      <c r="L149" s="96">
        <v>3.95E-2</v>
      </c>
      <c r="M149" s="89">
        <v>27364.11</v>
      </c>
      <c r="N149" s="91">
        <v>93.56</v>
      </c>
      <c r="O149" s="89">
        <v>25.601860000000002</v>
      </c>
      <c r="P149" s="90">
        <f t="shared" si="2"/>
        <v>5.6526422745406604E-3</v>
      </c>
      <c r="Q149" s="90">
        <f>O149/'סכום נכסי הקרן'!$C$42</f>
        <v>2.1735650450592508E-4</v>
      </c>
    </row>
    <row r="150" spans="1:17" s="143" customFormat="1">
      <c r="A150" s="151"/>
      <c r="B150" s="88" t="s">
        <v>1557</v>
      </c>
      <c r="C150" s="95" t="s">
        <v>1475</v>
      </c>
      <c r="D150" s="82">
        <v>90145362</v>
      </c>
      <c r="E150" s="82"/>
      <c r="F150" s="82" t="s">
        <v>628</v>
      </c>
      <c r="G150" s="114">
        <v>42825</v>
      </c>
      <c r="H150" s="82" t="s">
        <v>167</v>
      </c>
      <c r="I150" s="89">
        <v>6.8599999999999994</v>
      </c>
      <c r="J150" s="95" t="s">
        <v>169</v>
      </c>
      <c r="K150" s="96">
        <v>2.8999999999999998E-2</v>
      </c>
      <c r="L150" s="96">
        <v>3.2799999999999996E-2</v>
      </c>
      <c r="M150" s="89">
        <v>161268.72</v>
      </c>
      <c r="N150" s="91">
        <v>99.97</v>
      </c>
      <c r="O150" s="89">
        <v>161.22033999999999</v>
      </c>
      <c r="P150" s="90">
        <f t="shared" ref="P150:P152" si="3">O150/$O$10</f>
        <v>3.5595886759783021E-2</v>
      </c>
      <c r="Q150" s="90">
        <f>O150/'סכום נכסי הקרן'!$C$42</f>
        <v>1.3687399883311904E-3</v>
      </c>
    </row>
    <row r="151" spans="1:17" s="143" customFormat="1">
      <c r="A151" s="151"/>
      <c r="B151" s="88" t="s">
        <v>1558</v>
      </c>
      <c r="C151" s="95" t="s">
        <v>1476</v>
      </c>
      <c r="D151" s="82">
        <v>90141407</v>
      </c>
      <c r="E151" s="82"/>
      <c r="F151" s="82" t="s">
        <v>865</v>
      </c>
      <c r="G151" s="114">
        <v>42372</v>
      </c>
      <c r="H151" s="82" t="s">
        <v>167</v>
      </c>
      <c r="I151" s="89">
        <v>9.33</v>
      </c>
      <c r="J151" s="95" t="s">
        <v>169</v>
      </c>
      <c r="K151" s="96">
        <v>6.7000000000000004E-2</v>
      </c>
      <c r="L151" s="96">
        <v>4.3499999999999997E-2</v>
      </c>
      <c r="M151" s="89">
        <v>43862.11</v>
      </c>
      <c r="N151" s="91">
        <v>126.71</v>
      </c>
      <c r="O151" s="89">
        <v>55.577690000000004</v>
      </c>
      <c r="P151" s="90">
        <f t="shared" si="3"/>
        <v>1.2271014684687586E-2</v>
      </c>
      <c r="Q151" s="90">
        <f>O151/'סכום נכסי הקרן'!$C$42</f>
        <v>4.7184745275983495E-4</v>
      </c>
    </row>
    <row r="152" spans="1:17" s="143" customFormat="1">
      <c r="A152" s="151"/>
      <c r="B152" s="88" t="s">
        <v>1559</v>
      </c>
      <c r="C152" s="95" t="s">
        <v>1475</v>
      </c>
      <c r="D152" s="82">
        <v>90800100</v>
      </c>
      <c r="E152" s="82"/>
      <c r="F152" s="82" t="s">
        <v>1482</v>
      </c>
      <c r="G152" s="114">
        <v>41529</v>
      </c>
      <c r="H152" s="82" t="s">
        <v>1478</v>
      </c>
      <c r="I152" s="89">
        <v>0</v>
      </c>
      <c r="J152" s="95" t="s">
        <v>169</v>
      </c>
      <c r="K152" s="96">
        <v>0</v>
      </c>
      <c r="L152" s="96">
        <v>0</v>
      </c>
      <c r="M152" s="89">
        <v>32718.52</v>
      </c>
      <c r="N152" s="91">
        <v>0</v>
      </c>
      <c r="O152" s="89">
        <f>6.36744-6.37</f>
        <v>-2.5599999999998957E-3</v>
      </c>
      <c r="P152" s="90">
        <f t="shared" si="3"/>
        <v>-5.652231604587909E-7</v>
      </c>
      <c r="Q152" s="90">
        <f>O152/'סכום נכסי הקרן'!$C$42</f>
        <v>-2.1734071334471226E-8</v>
      </c>
    </row>
    <row r="153" spans="1:17" s="143" customFormat="1">
      <c r="A153" s="151"/>
      <c r="B153" s="85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9"/>
      <c r="N153" s="91"/>
      <c r="O153" s="82"/>
      <c r="P153" s="90"/>
      <c r="Q153" s="82"/>
    </row>
    <row r="154" spans="1:17" s="143" customFormat="1">
      <c r="A154" s="151"/>
      <c r="B154" s="101" t="s">
        <v>36</v>
      </c>
      <c r="C154" s="84"/>
      <c r="D154" s="84"/>
      <c r="E154" s="84"/>
      <c r="F154" s="84"/>
      <c r="G154" s="84"/>
      <c r="H154" s="84"/>
      <c r="I154" s="92">
        <v>0.404965410418686</v>
      </c>
      <c r="J154" s="84"/>
      <c r="K154" s="84"/>
      <c r="L154" s="106">
        <v>2.0562932369766425E-2</v>
      </c>
      <c r="M154" s="92"/>
      <c r="N154" s="94"/>
      <c r="O154" s="92">
        <f>SUM(O155:O156)</f>
        <v>25.256160000000001</v>
      </c>
      <c r="P154" s="93">
        <f t="shared" ref="P154:P156" si="4">O154/$O$10</f>
        <v>5.5763150688490151E-3</v>
      </c>
      <c r="Q154" s="93">
        <f>O154/'סכום נכסי הקרן'!$C$42</f>
        <v>2.1442155588860984E-4</v>
      </c>
    </row>
    <row r="155" spans="1:17" s="143" customFormat="1">
      <c r="A155" s="151"/>
      <c r="B155" s="88" t="s">
        <v>1560</v>
      </c>
      <c r="C155" s="95" t="s">
        <v>1476</v>
      </c>
      <c r="D155" s="82">
        <v>4351</v>
      </c>
      <c r="E155" s="82"/>
      <c r="F155" s="82" t="s">
        <v>1481</v>
      </c>
      <c r="G155" s="114">
        <v>42183</v>
      </c>
      <c r="H155" s="82" t="s">
        <v>1478</v>
      </c>
      <c r="I155" s="89">
        <v>0.45</v>
      </c>
      <c r="J155" s="95" t="s">
        <v>169</v>
      </c>
      <c r="K155" s="96">
        <v>3.61E-2</v>
      </c>
      <c r="L155" s="96">
        <v>0.02</v>
      </c>
      <c r="M155" s="89">
        <v>20362.23</v>
      </c>
      <c r="N155" s="91">
        <v>100.76</v>
      </c>
      <c r="O155" s="89">
        <v>20.51699</v>
      </c>
      <c r="P155" s="90">
        <f t="shared" si="4"/>
        <v>4.5299523167585468E-3</v>
      </c>
      <c r="Q155" s="90">
        <f>O155/'סכום נכסי הקרן'!$C$42</f>
        <v>1.7418661102681679E-4</v>
      </c>
    </row>
    <row r="156" spans="1:17" s="143" customFormat="1">
      <c r="A156" s="151"/>
      <c r="B156" s="88" t="s">
        <v>1561</v>
      </c>
      <c r="C156" s="95" t="s">
        <v>1476</v>
      </c>
      <c r="D156" s="82">
        <v>3880</v>
      </c>
      <c r="E156" s="82"/>
      <c r="F156" s="82" t="s">
        <v>1483</v>
      </c>
      <c r="G156" s="114">
        <v>41959</v>
      </c>
      <c r="H156" s="82" t="s">
        <v>1478</v>
      </c>
      <c r="I156" s="89">
        <v>0.21</v>
      </c>
      <c r="J156" s="95" t="s">
        <v>169</v>
      </c>
      <c r="K156" s="96">
        <v>4.4999999999999998E-2</v>
      </c>
      <c r="L156" s="96">
        <v>2.3E-2</v>
      </c>
      <c r="M156" s="89">
        <v>4708.5600000000004</v>
      </c>
      <c r="N156" s="91">
        <v>100.65</v>
      </c>
      <c r="O156" s="89">
        <v>4.7391699999999997</v>
      </c>
      <c r="P156" s="90">
        <f t="shared" si="4"/>
        <v>1.0463627520904675E-3</v>
      </c>
      <c r="Q156" s="90">
        <f>O156/'סכום נכסי הקרן'!$C$42</f>
        <v>4.0234944861793042E-5</v>
      </c>
    </row>
    <row r="157" spans="1:17" s="143" customFormat="1">
      <c r="A157" s="151"/>
      <c r="B157" s="85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9"/>
      <c r="N157" s="91"/>
      <c r="O157" s="82"/>
      <c r="P157" s="90"/>
      <c r="Q157" s="82"/>
    </row>
    <row r="158" spans="1:17" s="143" customFormat="1">
      <c r="A158" s="151"/>
      <c r="B158" s="83" t="s">
        <v>39</v>
      </c>
      <c r="C158" s="84"/>
      <c r="D158" s="84"/>
      <c r="E158" s="84"/>
      <c r="F158" s="84"/>
      <c r="G158" s="84"/>
      <c r="H158" s="84"/>
      <c r="I158" s="92">
        <v>3.4426116460174283</v>
      </c>
      <c r="J158" s="84"/>
      <c r="K158" s="84"/>
      <c r="L158" s="106">
        <v>6.7669436395129429E-2</v>
      </c>
      <c r="M158" s="92"/>
      <c r="N158" s="94"/>
      <c r="O158" s="92">
        <f>O159</f>
        <v>355.10267999999996</v>
      </c>
      <c r="P158" s="93">
        <f t="shared" ref="P158:P164" si="5">O158/$O$10</f>
        <v>7.8403226201951115E-2</v>
      </c>
      <c r="Q158" s="93">
        <f>O158/'סכום נכסי הקרן'!$C$42</f>
        <v>3.0147761633524308E-3</v>
      </c>
    </row>
    <row r="159" spans="1:17" s="143" customFormat="1">
      <c r="A159" s="151"/>
      <c r="B159" s="101" t="s">
        <v>37</v>
      </c>
      <c r="C159" s="84"/>
      <c r="D159" s="84"/>
      <c r="E159" s="84"/>
      <c r="F159" s="84"/>
      <c r="G159" s="84"/>
      <c r="H159" s="84"/>
      <c r="I159" s="92">
        <v>3.4426116460174283</v>
      </c>
      <c r="J159" s="84"/>
      <c r="K159" s="84"/>
      <c r="L159" s="106">
        <v>6.7669436395129429E-2</v>
      </c>
      <c r="M159" s="92"/>
      <c r="N159" s="94"/>
      <c r="O159" s="92">
        <f>SUM(O160:O164)</f>
        <v>355.10267999999996</v>
      </c>
      <c r="P159" s="93">
        <f t="shared" si="5"/>
        <v>7.8403226201951115E-2</v>
      </c>
      <c r="Q159" s="93">
        <f>O159/'סכום נכסי הקרן'!$C$42</f>
        <v>3.0147761633524308E-3</v>
      </c>
    </row>
    <row r="160" spans="1:17" s="143" customFormat="1">
      <c r="A160" s="151"/>
      <c r="B160" s="88" t="s">
        <v>1562</v>
      </c>
      <c r="C160" s="95" t="s">
        <v>1475</v>
      </c>
      <c r="D160" s="82">
        <v>4623</v>
      </c>
      <c r="E160" s="82"/>
      <c r="F160" s="82" t="s">
        <v>1363</v>
      </c>
      <c r="G160" s="114">
        <v>42354</v>
      </c>
      <c r="H160" s="82" t="s">
        <v>1364</v>
      </c>
      <c r="I160" s="89">
        <v>5.4200000000000008</v>
      </c>
      <c r="J160" s="95" t="s">
        <v>168</v>
      </c>
      <c r="K160" s="96">
        <v>5.0199999999999995E-2</v>
      </c>
      <c r="L160" s="96">
        <v>5.3500000000000006E-2</v>
      </c>
      <c r="M160" s="89">
        <v>20973</v>
      </c>
      <c r="N160" s="91">
        <v>101.1</v>
      </c>
      <c r="O160" s="89">
        <v>79.471469999999997</v>
      </c>
      <c r="P160" s="90">
        <f t="shared" si="5"/>
        <v>1.7546529468635864E-2</v>
      </c>
      <c r="Q160" s="90">
        <f>O160/'סכום נכסי הקרן'!$C$42</f>
        <v>6.747025773575627E-4</v>
      </c>
    </row>
    <row r="161" spans="1:17" s="143" customFormat="1">
      <c r="A161" s="151"/>
      <c r="B161" s="88" t="s">
        <v>1563</v>
      </c>
      <c r="C161" s="95" t="s">
        <v>1475</v>
      </c>
      <c r="D161" s="82">
        <v>487557</v>
      </c>
      <c r="E161" s="82"/>
      <c r="F161" s="82" t="s">
        <v>1341</v>
      </c>
      <c r="G161" s="114">
        <v>43053</v>
      </c>
      <c r="H161" s="82"/>
      <c r="I161" s="89">
        <v>2.82</v>
      </c>
      <c r="J161" s="95" t="s">
        <v>168</v>
      </c>
      <c r="K161" s="96">
        <v>6.2724000000000002E-2</v>
      </c>
      <c r="L161" s="96">
        <v>6.7400000000000002E-2</v>
      </c>
      <c r="M161" s="89">
        <v>25690.41</v>
      </c>
      <c r="N161" s="91">
        <v>99.46</v>
      </c>
      <c r="O161" s="89">
        <v>95.76773</v>
      </c>
      <c r="P161" s="90">
        <f t="shared" si="5"/>
        <v>2.1144585554908737E-2</v>
      </c>
      <c r="Q161" s="90">
        <f>O161/'סכום נכסי הקרן'!$C$42</f>
        <v>8.1305573256268166E-4</v>
      </c>
    </row>
    <row r="162" spans="1:17" s="143" customFormat="1">
      <c r="A162" s="151"/>
      <c r="B162" s="88" t="s">
        <v>1563</v>
      </c>
      <c r="C162" s="95" t="s">
        <v>1475</v>
      </c>
      <c r="D162" s="82">
        <v>487556</v>
      </c>
      <c r="E162" s="82"/>
      <c r="F162" s="82" t="s">
        <v>1341</v>
      </c>
      <c r="G162" s="114">
        <v>43051</v>
      </c>
      <c r="H162" s="82"/>
      <c r="I162" s="89">
        <v>3.2199999999999998</v>
      </c>
      <c r="J162" s="95" t="s">
        <v>168</v>
      </c>
      <c r="K162" s="96">
        <v>8.5223999999999994E-2</v>
      </c>
      <c r="L162" s="96">
        <v>8.929999999999999E-2</v>
      </c>
      <c r="M162" s="89">
        <v>8694.5400000000009</v>
      </c>
      <c r="N162" s="91">
        <v>100.16</v>
      </c>
      <c r="O162" s="89">
        <v>32.639270000000003</v>
      </c>
      <c r="P162" s="90">
        <f t="shared" si="5"/>
        <v>7.2064341189330286E-3</v>
      </c>
      <c r="Q162" s="90">
        <f>O162/'סכום נכסי הקרן'!$C$42</f>
        <v>2.7710321190824047E-4</v>
      </c>
    </row>
    <row r="163" spans="1:17" s="143" customFormat="1">
      <c r="A163" s="151"/>
      <c r="B163" s="88" t="s">
        <v>1564</v>
      </c>
      <c r="C163" s="95" t="s">
        <v>1475</v>
      </c>
      <c r="D163" s="82">
        <v>474437</v>
      </c>
      <c r="E163" s="82"/>
      <c r="F163" s="82" t="s">
        <v>1341</v>
      </c>
      <c r="G163" s="114">
        <v>42887</v>
      </c>
      <c r="H163" s="82"/>
      <c r="I163" s="89">
        <v>2.8199999999999994</v>
      </c>
      <c r="J163" s="95" t="s">
        <v>168</v>
      </c>
      <c r="K163" s="96">
        <v>6.2100000000000002E-2</v>
      </c>
      <c r="L163" s="96">
        <v>7.1399999999999991E-2</v>
      </c>
      <c r="M163" s="89">
        <v>27215.69</v>
      </c>
      <c r="N163" s="91">
        <v>98.27</v>
      </c>
      <c r="O163" s="89">
        <v>100.23974000000001</v>
      </c>
      <c r="P163" s="90">
        <f t="shared" si="5"/>
        <v>2.2131961971238203E-2</v>
      </c>
      <c r="Q163" s="90">
        <f>O163/'סכום נכסי הקרן'!$C$42</f>
        <v>8.5102252332380389E-4</v>
      </c>
    </row>
    <row r="164" spans="1:17" s="143" customFormat="1">
      <c r="A164" s="151"/>
      <c r="B164" s="88" t="s">
        <v>1564</v>
      </c>
      <c r="C164" s="95" t="s">
        <v>1475</v>
      </c>
      <c r="D164" s="82">
        <v>474436</v>
      </c>
      <c r="E164" s="82"/>
      <c r="F164" s="82" t="s">
        <v>1341</v>
      </c>
      <c r="G164" s="114">
        <v>42887</v>
      </c>
      <c r="H164" s="82"/>
      <c r="I164" s="89">
        <v>2.8499999999999996</v>
      </c>
      <c r="J164" s="95" t="s">
        <v>168</v>
      </c>
      <c r="K164" s="96">
        <v>6.0224E-2</v>
      </c>
      <c r="L164" s="96">
        <v>6.9199999999999998E-2</v>
      </c>
      <c r="M164" s="89">
        <v>12756.57</v>
      </c>
      <c r="N164" s="91">
        <v>98.27</v>
      </c>
      <c r="O164" s="89">
        <v>46.984470000000002</v>
      </c>
      <c r="P164" s="90">
        <f t="shared" si="5"/>
        <v>1.0373715088235286E-2</v>
      </c>
      <c r="Q164" s="90">
        <f>O164/'סכום נכסי הקרן'!$C$42</f>
        <v>3.9889211820014257E-4</v>
      </c>
    </row>
    <row r="165" spans="1:17" s="143" customFormat="1">
      <c r="B165" s="148"/>
      <c r="C165" s="148"/>
      <c r="D165" s="148"/>
      <c r="E165" s="148"/>
    </row>
    <row r="166" spans="1:17" s="143" customFormat="1">
      <c r="B166" s="148"/>
      <c r="C166" s="148"/>
      <c r="D166" s="148"/>
      <c r="E166" s="148"/>
    </row>
    <row r="167" spans="1:17" s="143" customFormat="1">
      <c r="B167" s="148"/>
      <c r="C167" s="148"/>
      <c r="D167" s="148"/>
      <c r="E167" s="148"/>
    </row>
    <row r="168" spans="1:17" s="143" customFormat="1">
      <c r="B168" s="149" t="s">
        <v>256</v>
      </c>
      <c r="C168" s="148"/>
      <c r="D168" s="148"/>
      <c r="E168" s="148"/>
    </row>
    <row r="169" spans="1:17" s="143" customFormat="1">
      <c r="B169" s="149" t="s">
        <v>118</v>
      </c>
      <c r="C169" s="148"/>
      <c r="D169" s="148"/>
      <c r="E169" s="148"/>
    </row>
    <row r="170" spans="1:17" s="143" customFormat="1">
      <c r="B170" s="149" t="s">
        <v>239</v>
      </c>
      <c r="C170" s="148"/>
      <c r="D170" s="148"/>
      <c r="E170" s="148"/>
    </row>
    <row r="171" spans="1:17" s="143" customFormat="1">
      <c r="B171" s="149" t="s">
        <v>247</v>
      </c>
      <c r="C171" s="148"/>
      <c r="D171" s="148"/>
      <c r="E171" s="148"/>
    </row>
    <row r="172" spans="1:17" s="143" customFormat="1">
      <c r="B172" s="148"/>
      <c r="C172" s="148"/>
      <c r="D172" s="148"/>
      <c r="E172" s="148"/>
    </row>
    <row r="173" spans="1:17" s="143" customFormat="1">
      <c r="B173" s="148"/>
      <c r="C173" s="148"/>
      <c r="D173" s="148"/>
      <c r="E173" s="148"/>
    </row>
    <row r="174" spans="1:17" s="143" customFormat="1">
      <c r="B174" s="148"/>
      <c r="C174" s="148"/>
      <c r="D174" s="148"/>
      <c r="E174" s="148"/>
    </row>
    <row r="175" spans="1:17" s="143" customFormat="1">
      <c r="B175" s="148"/>
      <c r="C175" s="148"/>
      <c r="D175" s="148"/>
      <c r="E175" s="148"/>
    </row>
    <row r="176" spans="1:17" s="143" customFormat="1">
      <c r="B176" s="148"/>
      <c r="C176" s="148"/>
      <c r="D176" s="148"/>
      <c r="E176" s="148"/>
    </row>
    <row r="177" spans="2:5" s="143" customFormat="1">
      <c r="B177" s="148"/>
      <c r="C177" s="148"/>
      <c r="D177" s="148"/>
      <c r="E177" s="148"/>
    </row>
    <row r="178" spans="2:5" s="143" customFormat="1">
      <c r="B178" s="148"/>
      <c r="C178" s="148"/>
      <c r="D178" s="148"/>
      <c r="E178" s="148"/>
    </row>
    <row r="179" spans="2:5" s="143" customFormat="1">
      <c r="B179" s="148"/>
      <c r="C179" s="148"/>
      <c r="D179" s="148"/>
      <c r="E179" s="148"/>
    </row>
    <row r="180" spans="2:5" s="143" customFormat="1">
      <c r="B180" s="148"/>
      <c r="C180" s="148"/>
      <c r="D180" s="148"/>
      <c r="E180" s="148"/>
    </row>
    <row r="181" spans="2:5" s="143" customFormat="1">
      <c r="B181" s="148"/>
      <c r="C181" s="148"/>
      <c r="D181" s="148"/>
      <c r="E181" s="148"/>
    </row>
    <row r="182" spans="2:5" s="143" customFormat="1">
      <c r="B182" s="148"/>
      <c r="C182" s="148"/>
      <c r="D182" s="148"/>
      <c r="E182" s="148"/>
    </row>
    <row r="183" spans="2:5" s="143" customFormat="1">
      <c r="B183" s="148"/>
      <c r="C183" s="148"/>
      <c r="D183" s="148"/>
      <c r="E183" s="148"/>
    </row>
    <row r="184" spans="2:5" s="143" customFormat="1">
      <c r="B184" s="148"/>
      <c r="C184" s="148"/>
      <c r="D184" s="148"/>
      <c r="E184" s="148"/>
    </row>
    <row r="185" spans="2:5" s="143" customFormat="1">
      <c r="B185" s="148"/>
      <c r="C185" s="148"/>
      <c r="D185" s="148"/>
      <c r="E185" s="148"/>
    </row>
    <row r="186" spans="2:5" s="143" customFormat="1">
      <c r="B186" s="148"/>
      <c r="C186" s="148"/>
      <c r="D186" s="148"/>
      <c r="E186" s="148"/>
    </row>
    <row r="187" spans="2:5" s="143" customFormat="1">
      <c r="B187" s="148"/>
      <c r="C187" s="148"/>
      <c r="D187" s="148"/>
      <c r="E187" s="148"/>
    </row>
    <row r="188" spans="2:5" s="143" customFormat="1">
      <c r="B188" s="148"/>
      <c r="C188" s="148"/>
      <c r="D188" s="148"/>
      <c r="E188" s="148"/>
    </row>
    <row r="189" spans="2:5" s="143" customFormat="1">
      <c r="B189" s="148"/>
      <c r="C189" s="148"/>
      <c r="D189" s="148"/>
      <c r="E189" s="148"/>
    </row>
    <row r="190" spans="2:5" s="143" customFormat="1">
      <c r="B190" s="148"/>
      <c r="C190" s="148"/>
      <c r="D190" s="148"/>
      <c r="E190" s="148"/>
    </row>
    <row r="191" spans="2:5" s="143" customFormat="1">
      <c r="B191" s="148"/>
      <c r="C191" s="148"/>
      <c r="D191" s="148"/>
      <c r="E191" s="148"/>
    </row>
    <row r="192" spans="2:5" s="143" customFormat="1">
      <c r="B192" s="148"/>
      <c r="C192" s="148"/>
      <c r="D192" s="148"/>
      <c r="E192" s="148"/>
    </row>
    <row r="193" spans="2:5" s="143" customFormat="1">
      <c r="B193" s="148"/>
      <c r="C193" s="148"/>
      <c r="D193" s="148"/>
      <c r="E193" s="148"/>
    </row>
    <row r="194" spans="2:5" s="143" customFormat="1">
      <c r="B194" s="148"/>
      <c r="C194" s="148"/>
      <c r="D194" s="148"/>
      <c r="E194" s="148"/>
    </row>
    <row r="195" spans="2:5" s="143" customFormat="1">
      <c r="B195" s="148"/>
      <c r="C195" s="148"/>
      <c r="D195" s="148"/>
      <c r="E195" s="148"/>
    </row>
    <row r="196" spans="2:5" s="143" customFormat="1">
      <c r="B196" s="148"/>
      <c r="C196" s="148"/>
      <c r="D196" s="148"/>
      <c r="E196" s="148"/>
    </row>
    <row r="197" spans="2:5" s="143" customFormat="1">
      <c r="B197" s="148"/>
      <c r="C197" s="148"/>
      <c r="D197" s="148"/>
      <c r="E197" s="148"/>
    </row>
    <row r="198" spans="2:5" s="143" customFormat="1">
      <c r="B198" s="148"/>
      <c r="C198" s="148"/>
      <c r="D198" s="148"/>
      <c r="E198" s="148"/>
    </row>
    <row r="199" spans="2:5" s="143" customFormat="1">
      <c r="B199" s="148"/>
      <c r="C199" s="148"/>
      <c r="D199" s="148"/>
      <c r="E199" s="148"/>
    </row>
    <row r="200" spans="2:5" s="143" customFormat="1">
      <c r="B200" s="148"/>
      <c r="C200" s="148"/>
      <c r="D200" s="148"/>
      <c r="E200" s="148"/>
    </row>
    <row r="201" spans="2:5" s="143" customFormat="1">
      <c r="B201" s="148"/>
      <c r="C201" s="148"/>
      <c r="D201" s="148"/>
      <c r="E201" s="148"/>
    </row>
    <row r="202" spans="2:5" s="143" customFormat="1">
      <c r="B202" s="148"/>
      <c r="C202" s="148"/>
      <c r="D202" s="148"/>
      <c r="E202" s="148"/>
    </row>
  </sheetData>
  <sheetProtection sheet="1" objects="1" scenarios="1"/>
  <mergeCells count="1">
    <mergeCell ref="B6:Q6"/>
  </mergeCells>
  <phoneticPr fontId="3" type="noConversion"/>
  <conditionalFormatting sqref="B62:B164 B37:B40">
    <cfRule type="cellIs" dxfId="9" priority="9" operator="equal">
      <formula>2958465</formula>
    </cfRule>
    <cfRule type="cellIs" dxfId="8" priority="10" operator="equal">
      <formula>"NR3"</formula>
    </cfRule>
    <cfRule type="cellIs" dxfId="7" priority="11" operator="equal">
      <formula>"דירוג פנימי"</formula>
    </cfRule>
  </conditionalFormatting>
  <conditionalFormatting sqref="B62:B164 B37:B40">
    <cfRule type="cellIs" dxfId="6" priority="8" operator="equal">
      <formula>2958465</formula>
    </cfRule>
  </conditionalFormatting>
  <conditionalFormatting sqref="B11:B12 B21:B36 B41:B47">
    <cfRule type="cellIs" dxfId="5" priority="7" operator="equal">
      <formula>"NR3"</formula>
    </cfRule>
  </conditionalFormatting>
  <conditionalFormatting sqref="B13:B20">
    <cfRule type="cellIs" dxfId="4" priority="6" operator="equal">
      <formula>"NR3"</formula>
    </cfRule>
  </conditionalFormatting>
  <dataValidations count="1">
    <dataValidation allowBlank="1" showInputMessage="1" showErrorMessage="1" sqref="D1:Q9 C5:C9 B1:B9 B165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184</v>
      </c>
      <c r="C1" s="80" t="s" vm="1">
        <v>257</v>
      </c>
    </row>
    <row r="2" spans="2:64">
      <c r="B2" s="58" t="s">
        <v>183</v>
      </c>
      <c r="C2" s="80" t="s">
        <v>258</v>
      </c>
    </row>
    <row r="3" spans="2:64">
      <c r="B3" s="58" t="s">
        <v>185</v>
      </c>
      <c r="C3" s="80" t="s">
        <v>259</v>
      </c>
    </row>
    <row r="4" spans="2:64">
      <c r="B4" s="58" t="s">
        <v>186</v>
      </c>
      <c r="C4" s="80">
        <v>2208</v>
      </c>
    </row>
    <row r="6" spans="2:64" ht="26.2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1" t="s">
        <v>122</v>
      </c>
      <c r="C7" s="62" t="s">
        <v>44</v>
      </c>
      <c r="D7" s="62" t="s">
        <v>123</v>
      </c>
      <c r="E7" s="62" t="s">
        <v>15</v>
      </c>
      <c r="F7" s="62" t="s">
        <v>67</v>
      </c>
      <c r="G7" s="62" t="s">
        <v>18</v>
      </c>
      <c r="H7" s="62" t="s">
        <v>106</v>
      </c>
      <c r="I7" s="62" t="s">
        <v>53</v>
      </c>
      <c r="J7" s="62" t="s">
        <v>19</v>
      </c>
      <c r="K7" s="62" t="s">
        <v>241</v>
      </c>
      <c r="L7" s="62" t="s">
        <v>240</v>
      </c>
      <c r="M7" s="62" t="s">
        <v>115</v>
      </c>
      <c r="N7" s="62" t="s">
        <v>187</v>
      </c>
      <c r="O7" s="64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248</v>
      </c>
      <c r="L8" s="33"/>
      <c r="M8" s="33" t="s">
        <v>244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118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239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184</v>
      </c>
      <c r="C1" s="80" t="s" vm="1">
        <v>257</v>
      </c>
    </row>
    <row r="2" spans="2:56">
      <c r="B2" s="58" t="s">
        <v>183</v>
      </c>
      <c r="C2" s="80" t="s">
        <v>258</v>
      </c>
    </row>
    <row r="3" spans="2:56">
      <c r="B3" s="58" t="s">
        <v>185</v>
      </c>
      <c r="C3" s="80" t="s">
        <v>259</v>
      </c>
    </row>
    <row r="4" spans="2:56">
      <c r="B4" s="58" t="s">
        <v>186</v>
      </c>
      <c r="C4" s="80">
        <v>2208</v>
      </c>
    </row>
    <row r="6" spans="2:56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9"/>
    </row>
    <row r="7" spans="2:56" s="3" customFormat="1" ht="78.75">
      <c r="B7" s="61" t="s">
        <v>122</v>
      </c>
      <c r="C7" s="63" t="s">
        <v>55</v>
      </c>
      <c r="D7" s="63" t="s">
        <v>90</v>
      </c>
      <c r="E7" s="63" t="s">
        <v>56</v>
      </c>
      <c r="F7" s="63" t="s">
        <v>106</v>
      </c>
      <c r="G7" s="63" t="s">
        <v>229</v>
      </c>
      <c r="H7" s="63" t="s">
        <v>187</v>
      </c>
      <c r="I7" s="65" t="s">
        <v>188</v>
      </c>
      <c r="J7" s="79" t="s">
        <v>251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81"/>
      <c r="D11" s="81"/>
      <c r="E11" s="81"/>
      <c r="F11" s="81"/>
      <c r="G11" s="81"/>
      <c r="H11" s="81"/>
      <c r="I11" s="81"/>
      <c r="J11" s="81"/>
    </row>
    <row r="12" spans="2:56">
      <c r="B12" s="118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1" t="s">
        <v>122</v>
      </c>
      <c r="C7" s="61" t="s">
        <v>123</v>
      </c>
      <c r="D7" s="61" t="s">
        <v>15</v>
      </c>
      <c r="E7" s="61" t="s">
        <v>16</v>
      </c>
      <c r="F7" s="61" t="s">
        <v>58</v>
      </c>
      <c r="G7" s="61" t="s">
        <v>106</v>
      </c>
      <c r="H7" s="61" t="s">
        <v>54</v>
      </c>
      <c r="I7" s="61" t="s">
        <v>115</v>
      </c>
      <c r="J7" s="61" t="s">
        <v>187</v>
      </c>
      <c r="K7" s="61" t="s">
        <v>188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7" t="s">
        <v>220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3">
      <c r="B7" s="61" t="s">
        <v>122</v>
      </c>
      <c r="C7" s="63" t="s">
        <v>44</v>
      </c>
      <c r="D7" s="63" t="s">
        <v>15</v>
      </c>
      <c r="E7" s="63" t="s">
        <v>16</v>
      </c>
      <c r="F7" s="63" t="s">
        <v>58</v>
      </c>
      <c r="G7" s="63" t="s">
        <v>106</v>
      </c>
      <c r="H7" s="63" t="s">
        <v>54</v>
      </c>
      <c r="I7" s="63" t="s">
        <v>115</v>
      </c>
      <c r="J7" s="63" t="s">
        <v>187</v>
      </c>
      <c r="K7" s="65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57</v>
      </c>
      <c r="C10" s="123"/>
      <c r="D10" s="123"/>
      <c r="E10" s="123"/>
      <c r="F10" s="123"/>
      <c r="G10" s="123"/>
      <c r="H10" s="125">
        <v>0</v>
      </c>
      <c r="I10" s="124">
        <v>3.847959736</v>
      </c>
      <c r="J10" s="125">
        <v>1</v>
      </c>
      <c r="K10" s="125">
        <f>I10/'סכום נכסי הקרן'!$C$42</f>
        <v>3.2668684138437687E-5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6" t="s">
        <v>237</v>
      </c>
      <c r="C11" s="123"/>
      <c r="D11" s="123"/>
      <c r="E11" s="123"/>
      <c r="F11" s="123"/>
      <c r="G11" s="123"/>
      <c r="H11" s="125">
        <v>0</v>
      </c>
      <c r="I11" s="124">
        <v>3.847959736</v>
      </c>
      <c r="J11" s="125">
        <v>1</v>
      </c>
      <c r="K11" s="125">
        <f>I11/'סכום נכסי הקרן'!$C$42</f>
        <v>3.2668684138437687E-5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1484</v>
      </c>
      <c r="C12" s="82" t="s">
        <v>1485</v>
      </c>
      <c r="D12" s="82" t="s">
        <v>659</v>
      </c>
      <c r="E12" s="82" t="s">
        <v>337</v>
      </c>
      <c r="F12" s="96">
        <v>6.7750000000000005E-2</v>
      </c>
      <c r="G12" s="95" t="s">
        <v>169</v>
      </c>
      <c r="H12" s="152">
        <v>0</v>
      </c>
      <c r="I12" s="89">
        <v>3.847959736</v>
      </c>
      <c r="J12" s="90">
        <v>1</v>
      </c>
      <c r="K12" s="90">
        <f>I12/'סכום נכסי הקרן'!$C$42</f>
        <v>3.2668684138437687E-5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2"/>
      <c r="D13" s="82"/>
      <c r="E13" s="82"/>
      <c r="F13" s="82"/>
      <c r="G13" s="82"/>
      <c r="H13" s="90"/>
      <c r="I13" s="82"/>
      <c r="J13" s="90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J109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6.42578125" style="1" customWidth="1"/>
    <col min="8" max="8" width="6.7109375" style="1" customWidth="1"/>
    <col min="9" max="9" width="7.28515625" style="1" customWidth="1"/>
    <col min="10" max="21" width="5.7109375" style="1" customWidth="1"/>
    <col min="22" max="16384" width="9.140625" style="1"/>
  </cols>
  <sheetData>
    <row r="1" spans="2:36">
      <c r="B1" s="58" t="s">
        <v>184</v>
      </c>
      <c r="C1" s="80" t="s" vm="1">
        <v>257</v>
      </c>
    </row>
    <row r="2" spans="2:36">
      <c r="B2" s="58" t="s">
        <v>183</v>
      </c>
      <c r="C2" s="80" t="s">
        <v>258</v>
      </c>
    </row>
    <row r="3" spans="2:36">
      <c r="B3" s="58" t="s">
        <v>185</v>
      </c>
      <c r="C3" s="80" t="s">
        <v>259</v>
      </c>
    </row>
    <row r="4" spans="2:36">
      <c r="B4" s="58" t="s">
        <v>186</v>
      </c>
      <c r="C4" s="80">
        <v>2208</v>
      </c>
    </row>
    <row r="6" spans="2:36" ht="26.25" customHeight="1">
      <c r="B6" s="167" t="s">
        <v>221</v>
      </c>
      <c r="C6" s="168"/>
      <c r="D6" s="169"/>
    </row>
    <row r="7" spans="2:36" s="3" customFormat="1" ht="31.5">
      <c r="B7" s="61" t="s">
        <v>122</v>
      </c>
      <c r="C7" s="66" t="s">
        <v>112</v>
      </c>
      <c r="D7" s="67" t="s">
        <v>111</v>
      </c>
    </row>
    <row r="8" spans="2:36" s="3" customFormat="1">
      <c r="B8" s="16"/>
      <c r="C8" s="33" t="s">
        <v>244</v>
      </c>
      <c r="D8" s="18" t="s">
        <v>22</v>
      </c>
    </row>
    <row r="9" spans="2:36" s="4" customFormat="1" ht="18" customHeight="1">
      <c r="B9" s="19"/>
      <c r="C9" s="20" t="s">
        <v>1</v>
      </c>
      <c r="D9" s="21" t="s">
        <v>2</v>
      </c>
      <c r="E9" s="3"/>
      <c r="F9" s="3"/>
    </row>
    <row r="10" spans="2:36" s="141" customFormat="1" ht="18" customHeight="1">
      <c r="B10" s="133" t="s">
        <v>1486</v>
      </c>
      <c r="C10" s="139">
        <f>C11+C24</f>
        <v>3443.768142649913</v>
      </c>
      <c r="D10" s="81"/>
      <c r="E10" s="145"/>
      <c r="F10" s="145"/>
    </row>
    <row r="11" spans="2:36" s="143" customFormat="1">
      <c r="B11" s="134" t="s">
        <v>25</v>
      </c>
      <c r="C11" s="139">
        <f>SUM(C12:C22)</f>
        <v>934.85760020509724</v>
      </c>
      <c r="D11" s="81"/>
      <c r="E11" s="145"/>
      <c r="F11" s="145"/>
    </row>
    <row r="12" spans="2:36" s="143" customFormat="1">
      <c r="B12" s="135" t="s">
        <v>1488</v>
      </c>
      <c r="C12" s="136">
        <v>60.114027479806701</v>
      </c>
      <c r="D12" s="137">
        <v>43830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</row>
    <row r="13" spans="2:36" s="143" customFormat="1">
      <c r="B13" s="135" t="s">
        <v>1489</v>
      </c>
      <c r="C13" s="136">
        <v>72.552700000000002</v>
      </c>
      <c r="D13" s="137">
        <v>44246</v>
      </c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</row>
    <row r="14" spans="2:36" s="143" customFormat="1">
      <c r="B14" s="135" t="s">
        <v>1490</v>
      </c>
      <c r="C14" s="136">
        <v>275.69519000000003</v>
      </c>
      <c r="D14" s="137">
        <v>46100</v>
      </c>
      <c r="E14" s="145"/>
      <c r="F14" s="145"/>
    </row>
    <row r="15" spans="2:36" s="143" customFormat="1">
      <c r="B15" s="135" t="s">
        <v>1491</v>
      </c>
      <c r="C15" s="136">
        <v>1.6862999999999999</v>
      </c>
      <c r="D15" s="137">
        <v>43948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</row>
    <row r="16" spans="2:36" s="143" customFormat="1">
      <c r="B16" s="135" t="s">
        <v>1492</v>
      </c>
      <c r="C16" s="136">
        <v>47.222059999999999</v>
      </c>
      <c r="D16" s="137">
        <v>43908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</row>
    <row r="17" spans="2:6" s="143" customFormat="1">
      <c r="B17" s="135" t="s">
        <v>1493</v>
      </c>
      <c r="C17" s="136">
        <v>8.7530900000000003</v>
      </c>
      <c r="D17" s="137">
        <v>44926</v>
      </c>
      <c r="E17" s="145"/>
      <c r="F17" s="145"/>
    </row>
    <row r="18" spans="2:6" s="143" customFormat="1">
      <c r="B18" s="135" t="s">
        <v>1494</v>
      </c>
      <c r="C18" s="136">
        <v>124.03949</v>
      </c>
      <c r="D18" s="137">
        <v>44739</v>
      </c>
      <c r="E18" s="145"/>
      <c r="F18" s="145"/>
    </row>
    <row r="19" spans="2:6" s="143" customFormat="1">
      <c r="B19" s="135" t="s">
        <v>1487</v>
      </c>
      <c r="C19" s="136">
        <v>140.75205</v>
      </c>
      <c r="D19" s="137">
        <v>44255</v>
      </c>
      <c r="E19" s="145"/>
      <c r="F19" s="145"/>
    </row>
    <row r="20" spans="2:6" s="143" customFormat="1">
      <c r="B20" s="135" t="s">
        <v>1503</v>
      </c>
      <c r="C20" s="136">
        <v>26.87034407719829</v>
      </c>
      <c r="D20" s="137">
        <v>47467</v>
      </c>
      <c r="E20" s="145"/>
      <c r="F20" s="145"/>
    </row>
    <row r="21" spans="2:6" s="143" customFormat="1">
      <c r="B21" s="135" t="s">
        <v>1495</v>
      </c>
      <c r="C21" s="136">
        <v>69.478622005911348</v>
      </c>
      <c r="D21" s="137">
        <v>46132</v>
      </c>
      <c r="E21" s="145"/>
      <c r="F21" s="145"/>
    </row>
    <row r="22" spans="2:6" s="143" customFormat="1">
      <c r="B22" s="135" t="s">
        <v>1377</v>
      </c>
      <c r="C22" s="136">
        <v>107.69372664218079</v>
      </c>
      <c r="D22" s="137">
        <v>46631</v>
      </c>
      <c r="E22" s="145"/>
      <c r="F22" s="145"/>
    </row>
    <row r="23" spans="2:6" s="143" customFormat="1">
      <c r="B23" s="81"/>
      <c r="C23" s="81"/>
      <c r="D23" s="81"/>
      <c r="E23" s="145"/>
      <c r="F23" s="145"/>
    </row>
    <row r="24" spans="2:6" s="143" customFormat="1">
      <c r="B24" s="138" t="s">
        <v>1496</v>
      </c>
      <c r="C24" s="139">
        <f>SUM(C25:C64)</f>
        <v>2508.9105424448157</v>
      </c>
      <c r="D24" s="81"/>
      <c r="E24" s="145"/>
      <c r="F24" s="145"/>
    </row>
    <row r="25" spans="2:6" s="143" customFormat="1">
      <c r="B25" s="135" t="s">
        <v>1497</v>
      </c>
      <c r="C25" s="136">
        <v>225.78699689716439</v>
      </c>
      <c r="D25" s="137">
        <v>46601</v>
      </c>
      <c r="E25" s="145"/>
      <c r="F25" s="145"/>
    </row>
    <row r="26" spans="2:6" s="143" customFormat="1">
      <c r="B26" s="135" t="s">
        <v>1498</v>
      </c>
      <c r="C26" s="136">
        <v>109.16616107815564</v>
      </c>
      <c r="D26" s="137">
        <v>44429</v>
      </c>
      <c r="E26" s="145"/>
      <c r="F26" s="145"/>
    </row>
    <row r="27" spans="2:6" s="143" customFormat="1">
      <c r="B27" s="135" t="s">
        <v>1499</v>
      </c>
      <c r="C27" s="136">
        <v>172.51477410274862</v>
      </c>
      <c r="D27" s="137">
        <v>45382</v>
      </c>
      <c r="E27" s="145"/>
      <c r="F27" s="145"/>
    </row>
    <row r="28" spans="2:6" s="143" customFormat="1">
      <c r="B28" s="135" t="s">
        <v>1500</v>
      </c>
      <c r="C28" s="136">
        <v>158.22383459661893</v>
      </c>
      <c r="D28" s="137">
        <v>44722</v>
      </c>
      <c r="E28" s="145"/>
      <c r="F28" s="145"/>
    </row>
    <row r="29" spans="2:6" s="143" customFormat="1">
      <c r="B29" s="135" t="s">
        <v>1501</v>
      </c>
      <c r="C29" s="136">
        <v>209.86284492053298</v>
      </c>
      <c r="D29" s="137">
        <v>46971</v>
      </c>
      <c r="E29" s="145"/>
      <c r="F29" s="145"/>
    </row>
    <row r="30" spans="2:6" s="143" customFormat="1">
      <c r="B30" s="135" t="s">
        <v>1502</v>
      </c>
      <c r="C30" s="136">
        <v>158.91976851154993</v>
      </c>
      <c r="D30" s="137">
        <v>46012</v>
      </c>
      <c r="E30" s="145"/>
      <c r="F30" s="145"/>
    </row>
    <row r="31" spans="2:6" s="143" customFormat="1">
      <c r="B31" s="135" t="s">
        <v>1391</v>
      </c>
      <c r="C31" s="136">
        <v>10.290750225426066</v>
      </c>
      <c r="D31" s="137">
        <v>46199</v>
      </c>
      <c r="E31" s="145"/>
      <c r="F31" s="145"/>
    </row>
    <row r="32" spans="2:6" s="143" customFormat="1">
      <c r="B32" s="135" t="s">
        <v>1504</v>
      </c>
      <c r="C32" s="136">
        <v>16.003023000000002</v>
      </c>
      <c r="D32" s="137">
        <v>46998</v>
      </c>
      <c r="E32" s="145"/>
      <c r="F32" s="145"/>
    </row>
    <row r="33" spans="2:6" s="143" customFormat="1">
      <c r="B33" s="135" t="s">
        <v>1505</v>
      </c>
      <c r="C33" s="136">
        <v>3.9643432948398125</v>
      </c>
      <c r="D33" s="137">
        <v>46938</v>
      </c>
      <c r="E33" s="145"/>
      <c r="F33" s="145"/>
    </row>
    <row r="34" spans="2:6" s="143" customFormat="1">
      <c r="B34" s="135" t="s">
        <v>1506</v>
      </c>
      <c r="C34" s="136">
        <v>84.347041384182617</v>
      </c>
      <c r="D34" s="137">
        <v>47026</v>
      </c>
      <c r="E34" s="145"/>
      <c r="F34" s="145"/>
    </row>
    <row r="35" spans="2:6" s="143" customFormat="1">
      <c r="B35" s="135" t="s">
        <v>1507</v>
      </c>
      <c r="C35" s="136">
        <v>30.462744104004845</v>
      </c>
      <c r="D35" s="137">
        <v>46201</v>
      </c>
      <c r="E35" s="145"/>
      <c r="F35" s="145"/>
    </row>
    <row r="36" spans="2:6" s="143" customFormat="1">
      <c r="B36" s="135" t="s">
        <v>1397</v>
      </c>
      <c r="C36" s="136">
        <v>0.39530214769335509</v>
      </c>
      <c r="D36" s="137">
        <v>46938</v>
      </c>
      <c r="E36" s="145"/>
      <c r="F36" s="145"/>
    </row>
    <row r="37" spans="2:6" s="143" customFormat="1">
      <c r="B37" s="135" t="s">
        <v>1508</v>
      </c>
      <c r="C37" s="136">
        <v>18.250206573266034</v>
      </c>
      <c r="D37" s="137">
        <v>46938</v>
      </c>
      <c r="E37" s="145"/>
      <c r="F37" s="145"/>
    </row>
    <row r="38" spans="2:6" s="143" customFormat="1">
      <c r="B38" s="135" t="s">
        <v>1398</v>
      </c>
      <c r="C38" s="136">
        <v>37.393050421334955</v>
      </c>
      <c r="D38" s="137">
        <v>46201</v>
      </c>
      <c r="E38" s="145"/>
      <c r="F38" s="145"/>
    </row>
    <row r="39" spans="2:6" s="143" customFormat="1">
      <c r="B39" s="135" t="s">
        <v>1379</v>
      </c>
      <c r="C39" s="136">
        <v>107.80356375069094</v>
      </c>
      <c r="D39" s="137">
        <v>47262</v>
      </c>
      <c r="E39" s="145"/>
      <c r="F39" s="145"/>
    </row>
    <row r="40" spans="2:6" s="143" customFormat="1">
      <c r="B40" s="135" t="s">
        <v>1509</v>
      </c>
      <c r="C40" s="136">
        <v>183.71167993200001</v>
      </c>
      <c r="D40" s="137">
        <v>45485</v>
      </c>
      <c r="E40" s="145"/>
      <c r="F40" s="145"/>
    </row>
    <row r="41" spans="2:6" s="143" customFormat="1">
      <c r="B41" s="135" t="s">
        <v>1399</v>
      </c>
      <c r="C41" s="136">
        <v>24.575043987922804</v>
      </c>
      <c r="D41" s="137">
        <v>46734</v>
      </c>
      <c r="E41" s="145"/>
      <c r="F41" s="145"/>
    </row>
    <row r="42" spans="2:6" s="143" customFormat="1">
      <c r="B42" s="135" t="s">
        <v>1510</v>
      </c>
      <c r="C42" s="136">
        <v>9.2941177179916483</v>
      </c>
      <c r="D42" s="137">
        <v>46663</v>
      </c>
      <c r="E42" s="145"/>
      <c r="F42" s="145"/>
    </row>
    <row r="43" spans="2:6" s="143" customFormat="1">
      <c r="B43" s="135" t="s">
        <v>1401</v>
      </c>
      <c r="C43" s="136">
        <v>23.995033320000005</v>
      </c>
      <c r="D43" s="137">
        <v>46201</v>
      </c>
      <c r="E43" s="145"/>
      <c r="F43" s="145"/>
    </row>
    <row r="44" spans="2:6" s="143" customFormat="1">
      <c r="B44" s="135" t="s">
        <v>1402</v>
      </c>
      <c r="C44" s="136">
        <v>116.20386778</v>
      </c>
      <c r="D44" s="137">
        <v>45710</v>
      </c>
      <c r="E44" s="145"/>
      <c r="F44" s="145"/>
    </row>
    <row r="45" spans="2:6" s="143" customFormat="1">
      <c r="B45" s="135" t="s">
        <v>1511</v>
      </c>
      <c r="C45" s="136">
        <v>40.456774040000006</v>
      </c>
      <c r="D45" s="137">
        <v>46734</v>
      </c>
      <c r="E45" s="145"/>
      <c r="F45" s="145"/>
    </row>
    <row r="46" spans="2:6" s="143" customFormat="1">
      <c r="B46" s="135" t="s">
        <v>1404</v>
      </c>
      <c r="C46" s="136">
        <v>0.28517682000000005</v>
      </c>
      <c r="D46" s="137">
        <v>47009</v>
      </c>
      <c r="E46" s="145"/>
      <c r="F46" s="145"/>
    </row>
    <row r="47" spans="2:6" s="143" customFormat="1">
      <c r="B47" s="135" t="s">
        <v>1408</v>
      </c>
      <c r="C47" s="136">
        <v>0.12346933199999983</v>
      </c>
      <c r="D47" s="137">
        <v>46938</v>
      </c>
      <c r="E47" s="145"/>
      <c r="F47" s="145"/>
    </row>
    <row r="48" spans="2:6" s="143" customFormat="1">
      <c r="B48" s="135" t="s">
        <v>1409</v>
      </c>
      <c r="C48" s="136">
        <v>5.7251312959699695E-3</v>
      </c>
      <c r="D48" s="137">
        <v>46938</v>
      </c>
      <c r="E48" s="145"/>
      <c r="F48" s="145"/>
    </row>
    <row r="49" spans="2:6" s="143" customFormat="1">
      <c r="B49" s="135" t="s">
        <v>1512</v>
      </c>
      <c r="C49" s="136">
        <v>6.3751562297488134</v>
      </c>
      <c r="D49" s="137">
        <v>46938</v>
      </c>
      <c r="E49" s="145"/>
      <c r="F49" s="145"/>
    </row>
    <row r="50" spans="2:6" s="143" customFormat="1">
      <c r="B50" s="135" t="s">
        <v>1513</v>
      </c>
      <c r="C50" s="136">
        <v>87.513305380208521</v>
      </c>
      <c r="D50" s="137">
        <v>46201</v>
      </c>
      <c r="E50" s="145"/>
      <c r="F50" s="145"/>
    </row>
    <row r="51" spans="2:6" s="143" customFormat="1">
      <c r="B51" s="135" t="s">
        <v>1514</v>
      </c>
      <c r="C51" s="136">
        <v>0.12604523999999853</v>
      </c>
      <c r="D51" s="137">
        <v>46938</v>
      </c>
      <c r="E51" s="145"/>
      <c r="F51" s="145"/>
    </row>
    <row r="52" spans="2:6" s="143" customFormat="1">
      <c r="B52" s="135" t="s">
        <v>1412</v>
      </c>
      <c r="C52" s="136">
        <v>10.756347719999999</v>
      </c>
      <c r="D52" s="137">
        <v>46938</v>
      </c>
      <c r="E52" s="145"/>
      <c r="F52" s="145"/>
    </row>
    <row r="53" spans="2:6" s="143" customFormat="1">
      <c r="B53" s="135" t="s">
        <v>1413</v>
      </c>
      <c r="C53" s="136">
        <v>226.75980939999999</v>
      </c>
      <c r="D53" s="137">
        <v>47992</v>
      </c>
      <c r="E53" s="145"/>
      <c r="F53" s="145"/>
    </row>
    <row r="54" spans="2:6" s="143" customFormat="1">
      <c r="B54" s="135" t="s">
        <v>1515</v>
      </c>
      <c r="C54" s="136">
        <v>39.094859173133095</v>
      </c>
      <c r="D54" s="137">
        <v>46722</v>
      </c>
      <c r="E54" s="145"/>
      <c r="F54" s="145"/>
    </row>
    <row r="55" spans="2:6" s="143" customFormat="1">
      <c r="B55" s="135" t="s">
        <v>1516</v>
      </c>
      <c r="C55" s="136">
        <v>98.032229635828898</v>
      </c>
      <c r="D55" s="137">
        <v>48213</v>
      </c>
      <c r="E55" s="145"/>
      <c r="F55" s="145"/>
    </row>
    <row r="56" spans="2:6" s="143" customFormat="1">
      <c r="B56" s="135" t="s">
        <v>1381</v>
      </c>
      <c r="C56" s="136">
        <v>10.47434820000001</v>
      </c>
      <c r="D56" s="137">
        <v>45939</v>
      </c>
      <c r="E56" s="145"/>
      <c r="F56" s="145"/>
    </row>
    <row r="57" spans="2:6" s="143" customFormat="1">
      <c r="B57" s="135" t="s">
        <v>1415</v>
      </c>
      <c r="C57" s="136">
        <v>0.75631839447870397</v>
      </c>
      <c r="D57" s="137">
        <v>46938</v>
      </c>
      <c r="E57" s="145"/>
      <c r="F57" s="145"/>
    </row>
    <row r="58" spans="2:6" s="143" customFormat="1">
      <c r="B58" s="135" t="s">
        <v>1517</v>
      </c>
      <c r="C58" s="136">
        <v>73.617978255999233</v>
      </c>
      <c r="D58" s="137">
        <v>47031</v>
      </c>
      <c r="E58" s="145"/>
      <c r="F58" s="145"/>
    </row>
    <row r="59" spans="2:6" s="143" customFormat="1">
      <c r="B59" s="135" t="s">
        <v>1518</v>
      </c>
      <c r="C59" s="136">
        <v>17.186113617690975</v>
      </c>
      <c r="D59" s="137">
        <v>46054</v>
      </c>
      <c r="E59" s="145"/>
      <c r="F59" s="145"/>
    </row>
    <row r="60" spans="2:6" s="143" customFormat="1">
      <c r="B60" s="135" t="s">
        <v>1418</v>
      </c>
      <c r="C60" s="136">
        <v>28.083464160000002</v>
      </c>
      <c r="D60" s="137">
        <v>46734</v>
      </c>
      <c r="E60" s="145"/>
      <c r="F60" s="145"/>
    </row>
    <row r="61" spans="2:6" s="143" customFormat="1">
      <c r="B61" s="135" t="s">
        <v>1519</v>
      </c>
      <c r="C61" s="136">
        <v>41.406641928308041</v>
      </c>
      <c r="D61" s="137">
        <v>47102</v>
      </c>
      <c r="E61" s="145"/>
      <c r="F61" s="145"/>
    </row>
    <row r="62" spans="2:6" s="143" customFormat="1">
      <c r="B62" s="135" t="s">
        <v>1520</v>
      </c>
      <c r="C62" s="136">
        <v>99.744886839999992</v>
      </c>
      <c r="D62" s="137">
        <v>46482</v>
      </c>
      <c r="E62" s="145"/>
      <c r="F62" s="145"/>
    </row>
    <row r="63" spans="2:6" s="143" customFormat="1">
      <c r="B63" s="135" t="s">
        <v>1421</v>
      </c>
      <c r="C63" s="136">
        <v>11.238677840000003</v>
      </c>
      <c r="D63" s="137">
        <v>47009</v>
      </c>
      <c r="E63" s="145"/>
      <c r="F63" s="145"/>
    </row>
    <row r="64" spans="2:6" s="143" customFormat="1">
      <c r="B64" s="135" t="s">
        <v>1422</v>
      </c>
      <c r="C64" s="136">
        <v>15.709067360000002</v>
      </c>
      <c r="D64" s="137">
        <v>46933</v>
      </c>
      <c r="E64" s="145"/>
      <c r="F64" s="145"/>
    </row>
    <row r="65" spans="2:6" s="143" customFormat="1">
      <c r="B65" s="81"/>
      <c r="C65" s="81"/>
      <c r="D65" s="81"/>
      <c r="E65" s="145"/>
      <c r="F65" s="145"/>
    </row>
    <row r="66" spans="2:6" s="143" customFormat="1">
      <c r="B66" s="81"/>
      <c r="C66" s="81"/>
      <c r="D66" s="81"/>
      <c r="E66" s="145"/>
      <c r="F66" s="145"/>
    </row>
    <row r="67" spans="2:6" s="143" customFormat="1">
      <c r="B67" s="81"/>
      <c r="C67" s="81"/>
      <c r="D67" s="81"/>
      <c r="E67" s="145"/>
      <c r="F67" s="145"/>
    </row>
    <row r="68" spans="2:6" s="143" customFormat="1">
      <c r="B68" s="81"/>
      <c r="C68" s="81"/>
      <c r="D68" s="81"/>
      <c r="E68" s="145"/>
      <c r="F68" s="145"/>
    </row>
    <row r="69" spans="2:6" s="143" customFormat="1">
      <c r="B69" s="81"/>
      <c r="C69" s="81"/>
      <c r="D69" s="81"/>
      <c r="E69" s="145"/>
      <c r="F69" s="145"/>
    </row>
    <row r="70" spans="2:6" s="143" customFormat="1">
      <c r="B70" s="81"/>
      <c r="C70" s="81"/>
      <c r="D70" s="81"/>
      <c r="E70" s="145"/>
      <c r="F70" s="145"/>
    </row>
    <row r="71" spans="2:6" s="143" customFormat="1">
      <c r="B71" s="81"/>
      <c r="C71" s="81"/>
      <c r="D71" s="81"/>
      <c r="E71" s="145"/>
      <c r="F71" s="145"/>
    </row>
    <row r="72" spans="2:6" s="143" customFormat="1">
      <c r="B72" s="81"/>
      <c r="C72" s="81"/>
      <c r="D72" s="81"/>
      <c r="E72" s="145"/>
      <c r="F72" s="145"/>
    </row>
    <row r="73" spans="2:6" s="143" customFormat="1">
      <c r="B73" s="81"/>
      <c r="C73" s="81"/>
      <c r="D73" s="81"/>
      <c r="E73" s="145"/>
      <c r="F73" s="145"/>
    </row>
    <row r="74" spans="2:6" s="143" customFormat="1">
      <c r="B74" s="81"/>
      <c r="C74" s="81"/>
      <c r="D74" s="81"/>
      <c r="E74" s="145"/>
      <c r="F74" s="145"/>
    </row>
    <row r="75" spans="2:6" s="143" customFormat="1">
      <c r="B75" s="81"/>
      <c r="C75" s="81"/>
      <c r="D75" s="81"/>
      <c r="E75" s="145"/>
      <c r="F75" s="145"/>
    </row>
    <row r="76" spans="2:6" s="143" customFormat="1">
      <c r="B76" s="81"/>
      <c r="C76" s="81"/>
      <c r="D76" s="81"/>
      <c r="E76" s="145"/>
      <c r="F76" s="145"/>
    </row>
    <row r="77" spans="2:6" s="143" customFormat="1">
      <c r="B77" s="81"/>
      <c r="C77" s="81"/>
      <c r="D77" s="81"/>
      <c r="E77" s="145"/>
      <c r="F77" s="145"/>
    </row>
    <row r="78" spans="2:6" s="143" customFormat="1">
      <c r="B78" s="81"/>
      <c r="C78" s="81"/>
      <c r="D78" s="81"/>
      <c r="E78" s="145"/>
      <c r="F78" s="145"/>
    </row>
    <row r="79" spans="2:6" s="143" customFormat="1">
      <c r="B79" s="81"/>
      <c r="C79" s="81"/>
      <c r="D79" s="81"/>
      <c r="E79" s="145"/>
      <c r="F79" s="145"/>
    </row>
    <row r="80" spans="2:6" s="143" customFormat="1">
      <c r="B80" s="81"/>
      <c r="C80" s="81"/>
      <c r="D80" s="81"/>
      <c r="E80" s="145"/>
      <c r="F80" s="145"/>
    </row>
    <row r="81" spans="2:6" s="143" customFormat="1">
      <c r="B81" s="81"/>
      <c r="C81" s="81"/>
      <c r="D81" s="81"/>
      <c r="E81" s="145"/>
      <c r="F81" s="145"/>
    </row>
    <row r="82" spans="2:6" s="143" customFormat="1">
      <c r="B82" s="81"/>
      <c r="C82" s="81"/>
      <c r="D82" s="81"/>
      <c r="E82" s="145"/>
      <c r="F82" s="145"/>
    </row>
    <row r="83" spans="2:6" s="143" customFormat="1">
      <c r="B83" s="81"/>
      <c r="C83" s="81"/>
      <c r="D83" s="81"/>
      <c r="E83" s="145"/>
      <c r="F83" s="145"/>
    </row>
    <row r="84" spans="2:6" s="143" customFormat="1">
      <c r="B84" s="81"/>
      <c r="C84" s="81"/>
      <c r="D84" s="81"/>
      <c r="E84" s="145"/>
      <c r="F84" s="145"/>
    </row>
    <row r="85" spans="2:6" s="143" customFormat="1">
      <c r="B85" s="81"/>
      <c r="C85" s="81"/>
      <c r="D85" s="81"/>
      <c r="E85" s="145"/>
      <c r="F85" s="145"/>
    </row>
    <row r="86" spans="2:6" s="143" customFormat="1">
      <c r="B86" s="81"/>
      <c r="C86" s="81"/>
      <c r="D86" s="81"/>
      <c r="E86" s="145"/>
      <c r="F86" s="145"/>
    </row>
    <row r="87" spans="2:6" s="143" customFormat="1">
      <c r="B87" s="81"/>
      <c r="C87" s="81"/>
      <c r="D87" s="81"/>
      <c r="E87" s="145"/>
      <c r="F87" s="145"/>
    </row>
    <row r="88" spans="2:6" s="143" customFormat="1">
      <c r="B88" s="81"/>
      <c r="C88" s="81"/>
      <c r="D88" s="81"/>
      <c r="E88" s="145"/>
      <c r="F88" s="145"/>
    </row>
    <row r="89" spans="2:6" s="143" customFormat="1">
      <c r="B89" s="81"/>
      <c r="C89" s="81"/>
      <c r="D89" s="81"/>
      <c r="E89" s="145"/>
      <c r="F89" s="145"/>
    </row>
    <row r="90" spans="2:6" s="143" customFormat="1">
      <c r="B90" s="81"/>
      <c r="C90" s="81"/>
      <c r="D90" s="81"/>
      <c r="E90" s="145"/>
      <c r="F90" s="145"/>
    </row>
    <row r="91" spans="2:6" s="143" customFormat="1">
      <c r="B91" s="81"/>
      <c r="C91" s="81"/>
      <c r="D91" s="81"/>
      <c r="E91" s="145"/>
      <c r="F91" s="145"/>
    </row>
    <row r="92" spans="2:6" s="143" customFormat="1">
      <c r="B92" s="81"/>
      <c r="C92" s="81"/>
      <c r="D92" s="81"/>
      <c r="E92" s="145"/>
      <c r="F92" s="145"/>
    </row>
    <row r="93" spans="2:6" s="143" customFormat="1">
      <c r="B93" s="81"/>
      <c r="C93" s="81"/>
      <c r="D93" s="81"/>
      <c r="E93" s="145"/>
      <c r="F93" s="145"/>
    </row>
    <row r="94" spans="2:6" s="143" customFormat="1">
      <c r="B94" s="81"/>
      <c r="C94" s="81"/>
      <c r="D94" s="81"/>
      <c r="E94" s="145"/>
      <c r="F94" s="145"/>
    </row>
    <row r="95" spans="2:6">
      <c r="B95" s="81"/>
      <c r="C95" s="81"/>
      <c r="D95" s="81"/>
    </row>
    <row r="96" spans="2:6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conditionalFormatting sqref="B10:B11 B25:B64 B20">
    <cfRule type="cellIs" dxfId="3" priority="6" operator="equal">
      <formula>"NR3"</formula>
    </cfRule>
  </conditionalFormatting>
  <conditionalFormatting sqref="B12:B19">
    <cfRule type="cellIs" dxfId="2" priority="5" operator="equal">
      <formula>"NR3"</formula>
    </cfRule>
  </conditionalFormatting>
  <conditionalFormatting sqref="B21:B22">
    <cfRule type="cellIs" dxfId="1" priority="4" operator="equal">
      <formula>"NR3"</formula>
    </cfRule>
  </conditionalFormatting>
  <conditionalFormatting sqref="B24">
    <cfRule type="cellIs" dxfId="0" priority="3" operator="equal">
      <formula>"NR3"</formula>
    </cfRule>
  </conditionalFormatting>
  <dataValidations count="1">
    <dataValidation allowBlank="1" showInputMessage="1" showErrorMessage="1" sqref="W28:XFD29 C5:C19 B1:B19 A1:A1048576 B20:D1048576 D1:XFD19 E20:XFD27 E30:XFD1048576 E28:U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122</v>
      </c>
      <c r="C7" s="31" t="s">
        <v>44</v>
      </c>
      <c r="D7" s="31" t="s">
        <v>66</v>
      </c>
      <c r="E7" s="31" t="s">
        <v>15</v>
      </c>
      <c r="F7" s="31" t="s">
        <v>67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246</v>
      </c>
      <c r="M7" s="31" t="s">
        <v>223</v>
      </c>
      <c r="N7" s="31" t="s">
        <v>60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topLeftCell="A7" zoomScale="90" zoomScaleNormal="90" workbookViewId="0">
      <selection activeCell="J33" sqref="J3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184</v>
      </c>
      <c r="C1" s="80" t="s" vm="1">
        <v>257</v>
      </c>
    </row>
    <row r="2" spans="2:13">
      <c r="B2" s="58" t="s">
        <v>183</v>
      </c>
      <c r="C2" s="80" t="s">
        <v>258</v>
      </c>
    </row>
    <row r="3" spans="2:13">
      <c r="B3" s="58" t="s">
        <v>185</v>
      </c>
      <c r="C3" s="80" t="s">
        <v>259</v>
      </c>
    </row>
    <row r="4" spans="2:13">
      <c r="B4" s="58" t="s">
        <v>186</v>
      </c>
      <c r="C4" s="80">
        <v>2208</v>
      </c>
    </row>
    <row r="6" spans="2:13" ht="26.25" customHeight="1">
      <c r="B6" s="156" t="s">
        <v>213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2:13" s="3" customFormat="1" ht="63">
      <c r="B7" s="13" t="s">
        <v>121</v>
      </c>
      <c r="C7" s="14" t="s">
        <v>44</v>
      </c>
      <c r="D7" s="14" t="s">
        <v>123</v>
      </c>
      <c r="E7" s="14" t="s">
        <v>15</v>
      </c>
      <c r="F7" s="14" t="s">
        <v>67</v>
      </c>
      <c r="G7" s="14" t="s">
        <v>106</v>
      </c>
      <c r="H7" s="14" t="s">
        <v>17</v>
      </c>
      <c r="I7" s="14" t="s">
        <v>19</v>
      </c>
      <c r="J7" s="14" t="s">
        <v>63</v>
      </c>
      <c r="K7" s="14" t="s">
        <v>187</v>
      </c>
      <c r="L7" s="14" t="s">
        <v>188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1" customFormat="1" ht="18" customHeight="1">
      <c r="B10" s="122" t="s">
        <v>43</v>
      </c>
      <c r="C10" s="123"/>
      <c r="D10" s="123"/>
      <c r="E10" s="123"/>
      <c r="F10" s="123"/>
      <c r="G10" s="123"/>
      <c r="H10" s="123"/>
      <c r="I10" s="123"/>
      <c r="J10" s="124">
        <f>J11</f>
        <v>3408.9229934861</v>
      </c>
      <c r="K10" s="125">
        <v>1</v>
      </c>
      <c r="L10" s="125">
        <f>J10/'סכום נכסי הקרן'!$C$42</f>
        <v>2.8941318560214497E-2</v>
      </c>
    </row>
    <row r="11" spans="2:13" s="142" customFormat="1">
      <c r="B11" s="126" t="s">
        <v>237</v>
      </c>
      <c r="C11" s="123"/>
      <c r="D11" s="123"/>
      <c r="E11" s="123"/>
      <c r="F11" s="123"/>
      <c r="G11" s="123"/>
      <c r="H11" s="123"/>
      <c r="I11" s="123"/>
      <c r="J11" s="124">
        <f>J12+J19</f>
        <v>3408.9229934861</v>
      </c>
      <c r="K11" s="125">
        <v>1</v>
      </c>
      <c r="L11" s="125">
        <f>J11/'סכום נכסי הקרן'!$C$42</f>
        <v>2.8941318560214497E-2</v>
      </c>
    </row>
    <row r="12" spans="2:13" s="143" customFormat="1">
      <c r="B12" s="101" t="s">
        <v>41</v>
      </c>
      <c r="C12" s="84"/>
      <c r="D12" s="84"/>
      <c r="E12" s="84"/>
      <c r="F12" s="84"/>
      <c r="G12" s="84"/>
      <c r="H12" s="84"/>
      <c r="I12" s="84"/>
      <c r="J12" s="92">
        <f>SUM(J13:J17)</f>
        <v>3347.8648510621001</v>
      </c>
      <c r="K12" s="93">
        <v>0.96746466267242415</v>
      </c>
      <c r="L12" s="93">
        <f>J12/'סכום נכסי הקרן'!$C$42</f>
        <v>2.8422942769982633E-2</v>
      </c>
    </row>
    <row r="13" spans="2:13" s="143" customFormat="1">
      <c r="B13" s="88" t="s">
        <v>1450</v>
      </c>
      <c r="C13" s="82" t="s">
        <v>1451</v>
      </c>
      <c r="D13" s="82">
        <v>12</v>
      </c>
      <c r="E13" s="82" t="s">
        <v>288</v>
      </c>
      <c r="F13" s="82" t="s">
        <v>337</v>
      </c>
      <c r="G13" s="95" t="s">
        <v>169</v>
      </c>
      <c r="H13" s="96">
        <v>0</v>
      </c>
      <c r="I13" s="96">
        <v>0</v>
      </c>
      <c r="J13" s="89">
        <v>310.36383789099995</v>
      </c>
      <c r="K13" s="90">
        <v>9.1097171810536323E-2</v>
      </c>
      <c r="L13" s="90">
        <f>J13/'סכום נכסי הקרן'!$C$42</f>
        <v>2.6349491376420047E-3</v>
      </c>
    </row>
    <row r="14" spans="2:13" s="143" customFormat="1">
      <c r="B14" s="88" t="s">
        <v>1452</v>
      </c>
      <c r="C14" s="82" t="s">
        <v>1453</v>
      </c>
      <c r="D14" s="82">
        <v>10</v>
      </c>
      <c r="E14" s="82" t="s">
        <v>288</v>
      </c>
      <c r="F14" s="82" t="s">
        <v>337</v>
      </c>
      <c r="G14" s="95" t="s">
        <v>169</v>
      </c>
      <c r="H14" s="96">
        <v>0</v>
      </c>
      <c r="I14" s="96">
        <v>0</v>
      </c>
      <c r="J14" s="89">
        <v>2852.3462343320998</v>
      </c>
      <c r="K14" s="90">
        <v>0.82920481784792499</v>
      </c>
      <c r="L14" s="90">
        <f>J14/'סכום נכסי הקרן'!$C$42</f>
        <v>2.4216053331088581E-2</v>
      </c>
    </row>
    <row r="15" spans="2:13" s="143" customFormat="1">
      <c r="B15" s="88" t="s">
        <v>1454</v>
      </c>
      <c r="C15" s="82" t="s">
        <v>1455</v>
      </c>
      <c r="D15" s="82">
        <v>20</v>
      </c>
      <c r="E15" s="82" t="s">
        <v>288</v>
      </c>
      <c r="F15" s="82" t="s">
        <v>337</v>
      </c>
      <c r="G15" s="95" t="s">
        <v>169</v>
      </c>
      <c r="H15" s="96">
        <v>0</v>
      </c>
      <c r="I15" s="96">
        <v>0</v>
      </c>
      <c r="J15" s="89">
        <v>36.852836435</v>
      </c>
      <c r="K15" s="90">
        <v>1.081694695889099E-2</v>
      </c>
      <c r="L15" s="90">
        <f>J15/'סכום נכסי הקרן'!$C$42</f>
        <v>3.128758499827824E-4</v>
      </c>
    </row>
    <row r="16" spans="2:13" s="143" customFormat="1">
      <c r="B16" s="88" t="s">
        <v>1456</v>
      </c>
      <c r="C16" s="82" t="s">
        <v>1457</v>
      </c>
      <c r="D16" s="82">
        <v>11</v>
      </c>
      <c r="E16" s="82" t="s">
        <v>322</v>
      </c>
      <c r="F16" s="82" t="s">
        <v>337</v>
      </c>
      <c r="G16" s="95" t="s">
        <v>169</v>
      </c>
      <c r="H16" s="96">
        <v>0</v>
      </c>
      <c r="I16" s="96">
        <v>0</v>
      </c>
      <c r="J16" s="89">
        <v>58.961942403999991</v>
      </c>
      <c r="K16" s="90">
        <v>1.7306353194880029E-2</v>
      </c>
      <c r="L16" s="90">
        <f>J16/'סכום נכסי הקרן'!$C$42</f>
        <v>5.0057932118264528E-4</v>
      </c>
    </row>
    <row r="17" spans="2:12" s="143" customFormat="1">
      <c r="B17" s="88" t="s">
        <v>1458</v>
      </c>
      <c r="C17" s="82" t="s">
        <v>1459</v>
      </c>
      <c r="D17" s="82">
        <v>26</v>
      </c>
      <c r="E17" s="82" t="s">
        <v>322</v>
      </c>
      <c r="F17" s="82" t="s">
        <v>337</v>
      </c>
      <c r="G17" s="95" t="s">
        <v>169</v>
      </c>
      <c r="H17" s="96">
        <v>0</v>
      </c>
      <c r="I17" s="96">
        <v>0</v>
      </c>
      <c r="J17" s="89">
        <v>89.34</v>
      </c>
      <c r="K17" s="90">
        <v>1.9039372860191955E-2</v>
      </c>
      <c r="L17" s="90">
        <f>J17/'סכום נכסי הקרן'!$C$42</f>
        <v>7.5848513008661665E-4</v>
      </c>
    </row>
    <row r="18" spans="2:12" s="143" customFormat="1">
      <c r="B18" s="85"/>
      <c r="C18" s="82"/>
      <c r="D18" s="82"/>
      <c r="E18" s="82"/>
      <c r="F18" s="82"/>
      <c r="G18" s="82"/>
      <c r="H18" s="82"/>
      <c r="I18" s="82"/>
      <c r="J18" s="82"/>
      <c r="K18" s="90"/>
      <c r="L18" s="82"/>
    </row>
    <row r="19" spans="2:12" s="143" customFormat="1">
      <c r="B19" s="101" t="s">
        <v>42</v>
      </c>
      <c r="C19" s="84"/>
      <c r="D19" s="84"/>
      <c r="E19" s="84"/>
      <c r="F19" s="84"/>
      <c r="G19" s="84"/>
      <c r="H19" s="84"/>
      <c r="I19" s="84"/>
      <c r="J19" s="92">
        <f>SUM(J20:J34)</f>
        <v>61.058142424000003</v>
      </c>
      <c r="K19" s="93">
        <v>3.2535337327575825E-2</v>
      </c>
      <c r="L19" s="93">
        <f>J19/'סכום נכסי הקרן'!$C$42</f>
        <v>5.1837579023186482E-4</v>
      </c>
    </row>
    <row r="20" spans="2:12" s="143" customFormat="1">
      <c r="B20" s="88" t="s">
        <v>1450</v>
      </c>
      <c r="C20" s="82" t="s">
        <v>1460</v>
      </c>
      <c r="D20" s="82">
        <v>12</v>
      </c>
      <c r="E20" s="82" t="s">
        <v>288</v>
      </c>
      <c r="F20" s="82" t="s">
        <v>337</v>
      </c>
      <c r="G20" s="95" t="s">
        <v>168</v>
      </c>
      <c r="H20" s="96">
        <v>0</v>
      </c>
      <c r="I20" s="96">
        <v>0</v>
      </c>
      <c r="J20" s="89">
        <v>2.7531299999999996E-4</v>
      </c>
      <c r="K20" s="90">
        <v>8.0809142692333846E-8</v>
      </c>
      <c r="L20" s="90">
        <f>J20/'סכום נכסי הקרן'!$C$42</f>
        <v>2.3373720239482498E-9</v>
      </c>
    </row>
    <row r="21" spans="2:12" s="143" customFormat="1">
      <c r="B21" s="88" t="s">
        <v>1452</v>
      </c>
      <c r="C21" s="82" t="s">
        <v>1461</v>
      </c>
      <c r="D21" s="82">
        <v>10</v>
      </c>
      <c r="E21" s="82" t="s">
        <v>288</v>
      </c>
      <c r="F21" s="82" t="s">
        <v>337</v>
      </c>
      <c r="G21" s="95" t="s">
        <v>168</v>
      </c>
      <c r="H21" s="96">
        <v>0</v>
      </c>
      <c r="I21" s="96">
        <v>0</v>
      </c>
      <c r="J21" s="89">
        <v>38.19</v>
      </c>
      <c r="K21" s="90">
        <v>1.4923461915275498E-2</v>
      </c>
      <c r="L21" s="90">
        <f>J21/'סכום נכסי הקרן'!$C$42</f>
        <v>3.2422819697792575E-4</v>
      </c>
    </row>
    <row r="22" spans="2:12" s="143" customFormat="1">
      <c r="B22" s="88" t="s">
        <v>1452</v>
      </c>
      <c r="C22" s="82" t="s">
        <v>1462</v>
      </c>
      <c r="D22" s="82">
        <v>10</v>
      </c>
      <c r="E22" s="82" t="s">
        <v>288</v>
      </c>
      <c r="F22" s="82" t="s">
        <v>337</v>
      </c>
      <c r="G22" s="95" t="s">
        <v>170</v>
      </c>
      <c r="H22" s="96">
        <v>0</v>
      </c>
      <c r="I22" s="96">
        <v>0</v>
      </c>
      <c r="J22" s="89">
        <v>0.33080999999999999</v>
      </c>
      <c r="K22" s="90">
        <v>4.7200525352432349E-5</v>
      </c>
      <c r="L22" s="90">
        <f>J22/'סכום נכסי הקרן'!$C$42</f>
        <v>2.8085344289674686E-6</v>
      </c>
    </row>
    <row r="23" spans="2:12" s="143" customFormat="1">
      <c r="B23" s="88" t="s">
        <v>1452</v>
      </c>
      <c r="C23" s="82" t="s">
        <v>1463</v>
      </c>
      <c r="D23" s="82">
        <v>10</v>
      </c>
      <c r="E23" s="82" t="s">
        <v>288</v>
      </c>
      <c r="F23" s="82" t="s">
        <v>337</v>
      </c>
      <c r="G23" s="95" t="s">
        <v>178</v>
      </c>
      <c r="H23" s="96">
        <v>0</v>
      </c>
      <c r="I23" s="96">
        <v>0</v>
      </c>
      <c r="J23" s="89">
        <v>1.9890000000000001E-2</v>
      </c>
      <c r="K23" s="90">
        <v>5.8380601284738474E-6</v>
      </c>
      <c r="L23" s="90">
        <f>J23/'סכום נכסי הקרן'!$C$42</f>
        <v>1.6886354642291031E-7</v>
      </c>
    </row>
    <row r="24" spans="2:12" s="143" customFormat="1">
      <c r="B24" s="88" t="s">
        <v>1452</v>
      </c>
      <c r="C24" s="82" t="s">
        <v>1464</v>
      </c>
      <c r="D24" s="82">
        <v>10</v>
      </c>
      <c r="E24" s="82" t="s">
        <v>288</v>
      </c>
      <c r="F24" s="82" t="s">
        <v>337</v>
      </c>
      <c r="G24" s="95" t="s">
        <v>177</v>
      </c>
      <c r="H24" s="96">
        <v>0</v>
      </c>
      <c r="I24" s="96">
        <v>0</v>
      </c>
      <c r="J24" s="89">
        <v>0.17316000000000001</v>
      </c>
      <c r="K24" s="90">
        <v>5.082546464788997E-5</v>
      </c>
      <c r="L24" s="90">
        <f>J24/'סכום נכסי הקרן'!$C$42</f>
        <v>1.4701061688582778E-6</v>
      </c>
    </row>
    <row r="25" spans="2:12" s="143" customFormat="1">
      <c r="B25" s="88" t="s">
        <v>1452</v>
      </c>
      <c r="C25" s="82" t="s">
        <v>1465</v>
      </c>
      <c r="D25" s="82">
        <v>10</v>
      </c>
      <c r="E25" s="82" t="s">
        <v>288</v>
      </c>
      <c r="F25" s="82" t="s">
        <v>337</v>
      </c>
      <c r="G25" s="95" t="s">
        <v>172</v>
      </c>
      <c r="H25" s="96">
        <v>0</v>
      </c>
      <c r="I25" s="96">
        <v>0</v>
      </c>
      <c r="J25" s="89">
        <v>4.3283900000000006</v>
      </c>
      <c r="K25" s="90">
        <v>1.2704575706126153E-3</v>
      </c>
      <c r="L25" s="90">
        <f>J25/'סכום נכסי הקרן'!$C$42</f>
        <v>3.674747539977178E-5</v>
      </c>
    </row>
    <row r="26" spans="2:12" s="143" customFormat="1">
      <c r="B26" s="88" t="s">
        <v>1452</v>
      </c>
      <c r="C26" s="82" t="s">
        <v>1466</v>
      </c>
      <c r="D26" s="82">
        <v>10</v>
      </c>
      <c r="E26" s="82" t="s">
        <v>288</v>
      </c>
      <c r="F26" s="82" t="s">
        <v>337</v>
      </c>
      <c r="G26" s="95" t="s">
        <v>171</v>
      </c>
      <c r="H26" s="96">
        <v>0</v>
      </c>
      <c r="I26" s="96">
        <v>0</v>
      </c>
      <c r="J26" s="89">
        <v>4.1873199999999997</v>
      </c>
      <c r="K26" s="90">
        <v>1.2290510777858777E-3</v>
      </c>
      <c r="L26" s="90">
        <f>J26/'סכום נכסי הקרן'!$C$42</f>
        <v>3.5549809211039751E-5</v>
      </c>
    </row>
    <row r="27" spans="2:12" s="143" customFormat="1">
      <c r="B27" s="88" t="s">
        <v>1454</v>
      </c>
      <c r="C27" s="82" t="s">
        <v>1467</v>
      </c>
      <c r="D27" s="82">
        <v>20</v>
      </c>
      <c r="E27" s="82" t="s">
        <v>288</v>
      </c>
      <c r="F27" s="82" t="s">
        <v>337</v>
      </c>
      <c r="G27" s="95" t="s">
        <v>168</v>
      </c>
      <c r="H27" s="96">
        <v>0</v>
      </c>
      <c r="I27" s="96">
        <v>0</v>
      </c>
      <c r="J27" s="89">
        <v>2.956265E-3</v>
      </c>
      <c r="K27" s="90">
        <v>8.6771507419319955E-7</v>
      </c>
      <c r="L27" s="90">
        <f>J27/'סכום נכסי הקרן'!$C$42</f>
        <v>2.5098310310001251E-8</v>
      </c>
    </row>
    <row r="28" spans="2:12" s="143" customFormat="1">
      <c r="B28" s="88" t="s">
        <v>1456</v>
      </c>
      <c r="C28" s="82" t="s">
        <v>1468</v>
      </c>
      <c r="D28" s="82">
        <v>11</v>
      </c>
      <c r="E28" s="82" t="s">
        <v>322</v>
      </c>
      <c r="F28" s="82" t="s">
        <v>337</v>
      </c>
      <c r="G28" s="95" t="s">
        <v>168</v>
      </c>
      <c r="H28" s="96">
        <v>0</v>
      </c>
      <c r="I28" s="96">
        <v>0</v>
      </c>
      <c r="J28" s="89">
        <v>1.9608460000000005E-3</v>
      </c>
      <c r="K28" s="90">
        <v>5.7554232532314894E-7</v>
      </c>
      <c r="L28" s="90">
        <f>J28/'סכום נכסי הקרן'!$C$42</f>
        <v>1.664733079684153E-8</v>
      </c>
    </row>
    <row r="29" spans="2:12" s="143" customFormat="1">
      <c r="B29" s="88" t="s">
        <v>1458</v>
      </c>
      <c r="C29" s="82" t="s">
        <v>1469</v>
      </c>
      <c r="D29" s="82">
        <v>26</v>
      </c>
      <c r="E29" s="82" t="s">
        <v>322</v>
      </c>
      <c r="F29" s="82" t="s">
        <v>337</v>
      </c>
      <c r="G29" s="95" t="s">
        <v>177</v>
      </c>
      <c r="H29" s="96">
        <v>0</v>
      </c>
      <c r="I29" s="96">
        <v>0</v>
      </c>
      <c r="J29" s="89">
        <v>6.0920000000000002E-2</v>
      </c>
      <c r="K29" s="90">
        <v>1.7881077075245187E-5</v>
      </c>
      <c r="L29" s="90">
        <f>J29/'סכום נכסי הקרן'!$C$42</f>
        <v>5.1720297878751607E-7</v>
      </c>
    </row>
    <row r="30" spans="2:12" s="143" customFormat="1">
      <c r="B30" s="88" t="s">
        <v>1458</v>
      </c>
      <c r="C30" s="82" t="s">
        <v>1470</v>
      </c>
      <c r="D30" s="82">
        <v>26</v>
      </c>
      <c r="E30" s="82" t="s">
        <v>322</v>
      </c>
      <c r="F30" s="82" t="s">
        <v>337</v>
      </c>
      <c r="G30" s="95" t="s">
        <v>172</v>
      </c>
      <c r="H30" s="96">
        <v>0</v>
      </c>
      <c r="I30" s="96">
        <v>0</v>
      </c>
      <c r="J30" s="89">
        <v>3.7603400000000002</v>
      </c>
      <c r="K30" s="90">
        <v>1.1037250388891578E-3</v>
      </c>
      <c r="L30" s="90">
        <f>J30/'סכום נכסי הקרן'!$C$42</f>
        <v>3.1924803828855029E-5</v>
      </c>
    </row>
    <row r="31" spans="2:12" s="143" customFormat="1">
      <c r="B31" s="88" t="s">
        <v>1458</v>
      </c>
      <c r="C31" s="82" t="s">
        <v>1471</v>
      </c>
      <c r="D31" s="82">
        <v>26</v>
      </c>
      <c r="E31" s="82" t="s">
        <v>322</v>
      </c>
      <c r="F31" s="82" t="s">
        <v>337</v>
      </c>
      <c r="G31" s="95" t="s">
        <v>168</v>
      </c>
      <c r="H31" s="96">
        <v>0</v>
      </c>
      <c r="I31" s="96">
        <v>0</v>
      </c>
      <c r="J31" s="89">
        <v>8.2799999999999994</v>
      </c>
      <c r="K31" s="90">
        <v>1.331589897071031E-2</v>
      </c>
      <c r="L31" s="90">
        <f>J31/'סכום נכסי הקרן'!$C$42</f>
        <v>7.0296136972433239E-5</v>
      </c>
    </row>
    <row r="32" spans="2:12" s="143" customFormat="1">
      <c r="B32" s="88" t="s">
        <v>1458</v>
      </c>
      <c r="C32" s="82" t="s">
        <v>1472</v>
      </c>
      <c r="D32" s="82">
        <v>26</v>
      </c>
      <c r="E32" s="82" t="s">
        <v>322</v>
      </c>
      <c r="F32" s="82" t="s">
        <v>337</v>
      </c>
      <c r="G32" s="95" t="s">
        <v>170</v>
      </c>
      <c r="H32" s="96">
        <v>0</v>
      </c>
      <c r="I32" s="96">
        <v>0</v>
      </c>
      <c r="J32" s="89">
        <v>0.16</v>
      </c>
      <c r="K32" s="90">
        <v>1.1096423487026335E-4</v>
      </c>
      <c r="L32" s="90">
        <f>J32/'סכום נכסי הקרן'!$C$42</f>
        <v>1.3583794584045072E-6</v>
      </c>
    </row>
    <row r="33" spans="2:12" s="143" customFormat="1">
      <c r="B33" s="88" t="s">
        <v>1458</v>
      </c>
      <c r="C33" s="82" t="s">
        <v>1473</v>
      </c>
      <c r="D33" s="82">
        <v>26</v>
      </c>
      <c r="E33" s="82" t="s">
        <v>322</v>
      </c>
      <c r="F33" s="82" t="s">
        <v>337</v>
      </c>
      <c r="G33" s="95" t="s">
        <v>171</v>
      </c>
      <c r="H33" s="96">
        <v>0</v>
      </c>
      <c r="I33" s="96">
        <v>0</v>
      </c>
      <c r="J33" s="89">
        <v>2.4399999999999999E-3</v>
      </c>
      <c r="K33" s="90">
        <v>7.1618233853575597E-7</v>
      </c>
      <c r="L33" s="90">
        <f>J33/'סכום נכסי הקרן'!$C$42</f>
        <v>2.0715286740668733E-8</v>
      </c>
    </row>
    <row r="34" spans="2:12" s="143" customFormat="1">
      <c r="B34" s="88" t="s">
        <v>1458</v>
      </c>
      <c r="C34" s="82" t="s">
        <v>1474</v>
      </c>
      <c r="D34" s="82">
        <v>26</v>
      </c>
      <c r="E34" s="82" t="s">
        <v>322</v>
      </c>
      <c r="F34" s="82" t="s">
        <v>337</v>
      </c>
      <c r="G34" s="95" t="s">
        <v>178</v>
      </c>
      <c r="H34" s="96">
        <v>0</v>
      </c>
      <c r="I34" s="96">
        <v>0</v>
      </c>
      <c r="J34" s="89">
        <v>1.55968</v>
      </c>
      <c r="K34" s="90">
        <v>4.5779314334731472E-4</v>
      </c>
      <c r="L34" s="90">
        <f>J34/'סכום נכסי הקרן'!$C$42</f>
        <v>1.3241482960527135E-5</v>
      </c>
    </row>
    <row r="35" spans="2:12" s="143" customFormat="1">
      <c r="B35" s="85"/>
      <c r="C35" s="82"/>
      <c r="D35" s="82"/>
      <c r="E35" s="82"/>
      <c r="F35" s="82"/>
      <c r="G35" s="82"/>
      <c r="H35" s="82"/>
      <c r="I35" s="82"/>
      <c r="J35" s="82"/>
      <c r="K35" s="90"/>
      <c r="L35" s="82"/>
    </row>
    <row r="36" spans="2:12" s="143" customFormat="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97" t="s">
        <v>256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118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</row>
    <row r="127" spans="2:12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</row>
    <row r="128" spans="2:12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</row>
    <row r="129" spans="2:12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</row>
    <row r="130" spans="2:12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</row>
    <row r="131" spans="2:12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</row>
    <row r="132" spans="2:12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</row>
    <row r="133" spans="2:12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</row>
    <row r="134" spans="2:12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122</v>
      </c>
      <c r="C7" s="31" t="s">
        <v>44</v>
      </c>
      <c r="D7" s="31" t="s">
        <v>66</v>
      </c>
      <c r="E7" s="31" t="s">
        <v>15</v>
      </c>
      <c r="F7" s="31" t="s">
        <v>67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241</v>
      </c>
      <c r="M7" s="31" t="s">
        <v>223</v>
      </c>
      <c r="N7" s="31" t="s">
        <v>60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7" t="s">
        <v>227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122</v>
      </c>
      <c r="C7" s="31" t="s">
        <v>44</v>
      </c>
      <c r="D7" s="31" t="s">
        <v>66</v>
      </c>
      <c r="E7" s="31" t="s">
        <v>15</v>
      </c>
      <c r="F7" s="31" t="s">
        <v>67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241</v>
      </c>
      <c r="M7" s="31" t="s">
        <v>223</v>
      </c>
      <c r="N7" s="31" t="s">
        <v>60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184</v>
      </c>
      <c r="C1" s="80" t="s" vm="1">
        <v>257</v>
      </c>
    </row>
    <row r="2" spans="2:53">
      <c r="B2" s="58" t="s">
        <v>183</v>
      </c>
      <c r="C2" s="80" t="s">
        <v>258</v>
      </c>
    </row>
    <row r="3" spans="2:53">
      <c r="B3" s="58" t="s">
        <v>185</v>
      </c>
      <c r="C3" s="80" t="s">
        <v>259</v>
      </c>
    </row>
    <row r="4" spans="2:53">
      <c r="B4" s="58" t="s">
        <v>186</v>
      </c>
      <c r="C4" s="80">
        <v>2208</v>
      </c>
    </row>
    <row r="6" spans="2:53" ht="21.75" customHeight="1">
      <c r="B6" s="158" t="s">
        <v>214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</row>
    <row r="7" spans="2:53" ht="27.7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66" customHeight="1">
      <c r="B8" s="23" t="s">
        <v>121</v>
      </c>
      <c r="C8" s="31" t="s">
        <v>44</v>
      </c>
      <c r="D8" s="31" t="s">
        <v>126</v>
      </c>
      <c r="E8" s="31" t="s">
        <v>15</v>
      </c>
      <c r="F8" s="31" t="s">
        <v>67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255</v>
      </c>
      <c r="O8" s="31" t="s">
        <v>63</v>
      </c>
      <c r="P8" s="31" t="s">
        <v>243</v>
      </c>
      <c r="Q8" s="31" t="s">
        <v>187</v>
      </c>
      <c r="R8" s="74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17" t="s">
        <v>244</v>
      </c>
      <c r="O9" s="33" t="s">
        <v>249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7" t="s">
        <v>26</v>
      </c>
      <c r="C11" s="84"/>
      <c r="D11" s="84"/>
      <c r="E11" s="84"/>
      <c r="F11" s="84"/>
      <c r="G11" s="84"/>
      <c r="H11" s="92">
        <v>11.385101844486657</v>
      </c>
      <c r="I11" s="84"/>
      <c r="J11" s="84"/>
      <c r="K11" s="93">
        <v>8.1002861828725053E-3</v>
      </c>
      <c r="L11" s="92"/>
      <c r="M11" s="94"/>
      <c r="N11" s="84"/>
      <c r="O11" s="92">
        <v>80957.775355311984</v>
      </c>
      <c r="P11" s="84"/>
      <c r="Q11" s="93">
        <v>1</v>
      </c>
      <c r="R11" s="93">
        <f>O11/'סכום נכסי הקרן'!$C$42</f>
        <v>0.68732111900489024</v>
      </c>
      <c r="S11" s="144"/>
      <c r="T11" s="14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237</v>
      </c>
      <c r="C12" s="84"/>
      <c r="D12" s="84"/>
      <c r="E12" s="84"/>
      <c r="F12" s="84"/>
      <c r="G12" s="84"/>
      <c r="H12" s="92">
        <v>11.385101844486657</v>
      </c>
      <c r="I12" s="84"/>
      <c r="J12" s="84"/>
      <c r="K12" s="93">
        <v>8.1002861828725053E-3</v>
      </c>
      <c r="L12" s="92"/>
      <c r="M12" s="94"/>
      <c r="N12" s="84"/>
      <c r="O12" s="92">
        <v>80957.775355311984</v>
      </c>
      <c r="P12" s="84"/>
      <c r="Q12" s="93">
        <v>1</v>
      </c>
      <c r="R12" s="93">
        <f>O12/'סכום נכסי הקרן'!$C$42</f>
        <v>0.68732111900489024</v>
      </c>
      <c r="S12" s="143"/>
      <c r="T12" s="143"/>
      <c r="AW12" s="4"/>
    </row>
    <row r="13" spans="2:53" s="98" customFormat="1">
      <c r="B13" s="101" t="s">
        <v>24</v>
      </c>
      <c r="C13" s="84"/>
      <c r="D13" s="84"/>
      <c r="E13" s="84"/>
      <c r="F13" s="84"/>
      <c r="G13" s="84"/>
      <c r="H13" s="92">
        <v>11.385101844486657</v>
      </c>
      <c r="I13" s="84"/>
      <c r="J13" s="84"/>
      <c r="K13" s="93">
        <v>8.1002861828725053E-3</v>
      </c>
      <c r="L13" s="92"/>
      <c r="M13" s="94"/>
      <c r="N13" s="84"/>
      <c r="O13" s="92">
        <v>80957.775355311984</v>
      </c>
      <c r="P13" s="84"/>
      <c r="Q13" s="93">
        <v>1</v>
      </c>
      <c r="R13" s="93">
        <f>O13/'סכום נכסי הקרן'!$C$42</f>
        <v>0.68732111900489024</v>
      </c>
      <c r="S13" s="142"/>
      <c r="T13" s="142"/>
    </row>
    <row r="14" spans="2:53">
      <c r="B14" s="86" t="s">
        <v>23</v>
      </c>
      <c r="C14" s="84"/>
      <c r="D14" s="84"/>
      <c r="E14" s="84"/>
      <c r="F14" s="84"/>
      <c r="G14" s="84"/>
      <c r="H14" s="92">
        <v>11.385101844486657</v>
      </c>
      <c r="I14" s="84"/>
      <c r="J14" s="84"/>
      <c r="K14" s="93">
        <v>8.1002861828725053E-3</v>
      </c>
      <c r="L14" s="92"/>
      <c r="M14" s="94"/>
      <c r="N14" s="84"/>
      <c r="O14" s="92">
        <v>80957.775355311984</v>
      </c>
      <c r="P14" s="84"/>
      <c r="Q14" s="93">
        <v>1</v>
      </c>
      <c r="R14" s="93">
        <f>O14/'סכום נכסי הקרן'!$C$42</f>
        <v>0.68732111900489024</v>
      </c>
      <c r="S14" s="143"/>
      <c r="T14" s="143"/>
    </row>
    <row r="15" spans="2:53">
      <c r="B15" s="87" t="s">
        <v>260</v>
      </c>
      <c r="C15" s="82" t="s">
        <v>261</v>
      </c>
      <c r="D15" s="95" t="s">
        <v>127</v>
      </c>
      <c r="E15" s="82" t="s">
        <v>262</v>
      </c>
      <c r="F15" s="82"/>
      <c r="G15" s="82"/>
      <c r="H15" s="89">
        <v>2.469999999999867</v>
      </c>
      <c r="I15" s="95" t="s">
        <v>169</v>
      </c>
      <c r="J15" s="96">
        <v>0.04</v>
      </c>
      <c r="K15" s="90">
        <v>-3.8999999999999816E-3</v>
      </c>
      <c r="L15" s="89">
        <v>3713000.9211290004</v>
      </c>
      <c r="M15" s="91">
        <v>148.08000000000001</v>
      </c>
      <c r="N15" s="82"/>
      <c r="O15" s="89">
        <v>5498.2117392589998</v>
      </c>
      <c r="P15" s="90">
        <v>2.3881187366996519E-4</v>
      </c>
      <c r="Q15" s="90">
        <v>6.7914560585788611E-2</v>
      </c>
      <c r="R15" s="90">
        <f>O15/'סכום נכסי הקרן'!$C$42</f>
        <v>4.6679111778549644E-2</v>
      </c>
      <c r="S15" s="143"/>
      <c r="T15" s="143"/>
    </row>
    <row r="16" spans="2:53" ht="20.25">
      <c r="B16" s="87" t="s">
        <v>263</v>
      </c>
      <c r="C16" s="82" t="s">
        <v>264</v>
      </c>
      <c r="D16" s="95" t="s">
        <v>127</v>
      </c>
      <c r="E16" s="82" t="s">
        <v>262</v>
      </c>
      <c r="F16" s="82"/>
      <c r="G16" s="82"/>
      <c r="H16" s="89">
        <v>5.1000000000005388</v>
      </c>
      <c r="I16" s="95" t="s">
        <v>169</v>
      </c>
      <c r="J16" s="96">
        <v>0.04</v>
      </c>
      <c r="K16" s="90">
        <v>2.299999999997845E-3</v>
      </c>
      <c r="L16" s="89">
        <v>1221782.648637</v>
      </c>
      <c r="M16" s="91">
        <v>151.94</v>
      </c>
      <c r="N16" s="82"/>
      <c r="O16" s="89">
        <v>1856.37652138</v>
      </c>
      <c r="P16" s="90">
        <v>1.0696379836284758E-4</v>
      </c>
      <c r="Q16" s="90">
        <v>2.2930181977365752E-2</v>
      </c>
      <c r="R16" s="90">
        <f>O16/'סכום נכסי הקרן'!$C$42</f>
        <v>1.5760398335668793E-2</v>
      </c>
      <c r="S16" s="143"/>
      <c r="T16" s="143"/>
      <c r="AU16" s="4"/>
    </row>
    <row r="17" spans="2:48" ht="20.25">
      <c r="B17" s="87" t="s">
        <v>265</v>
      </c>
      <c r="C17" s="82" t="s">
        <v>266</v>
      </c>
      <c r="D17" s="95" t="s">
        <v>127</v>
      </c>
      <c r="E17" s="82" t="s">
        <v>262</v>
      </c>
      <c r="F17" s="82"/>
      <c r="G17" s="82"/>
      <c r="H17" s="89">
        <v>8.1499999999999702</v>
      </c>
      <c r="I17" s="95" t="s">
        <v>169</v>
      </c>
      <c r="J17" s="96">
        <v>7.4999999999999997E-3</v>
      </c>
      <c r="K17" s="90">
        <v>6.4000000000001243E-3</v>
      </c>
      <c r="L17" s="89">
        <v>6241046.1703999992</v>
      </c>
      <c r="M17" s="91">
        <v>102.75</v>
      </c>
      <c r="N17" s="82"/>
      <c r="O17" s="89">
        <v>6412.6749283279996</v>
      </c>
      <c r="P17" s="90">
        <v>4.7140541830482171E-4</v>
      </c>
      <c r="Q17" s="90">
        <v>7.921011786926821E-2</v>
      </c>
      <c r="R17" s="90">
        <f>O17/'סכום נכסי הקרן'!$C$42</f>
        <v>5.4442786850414683E-2</v>
      </c>
      <c r="S17" s="143"/>
      <c r="T17" s="143"/>
      <c r="AV17" s="4"/>
    </row>
    <row r="18" spans="2:48">
      <c r="B18" s="87" t="s">
        <v>267</v>
      </c>
      <c r="C18" s="82" t="s">
        <v>268</v>
      </c>
      <c r="D18" s="95" t="s">
        <v>127</v>
      </c>
      <c r="E18" s="82" t="s">
        <v>262</v>
      </c>
      <c r="F18" s="82"/>
      <c r="G18" s="82"/>
      <c r="H18" s="89">
        <v>13.479999999999865</v>
      </c>
      <c r="I18" s="95" t="s">
        <v>169</v>
      </c>
      <c r="J18" s="96">
        <v>0.04</v>
      </c>
      <c r="K18" s="90">
        <v>1.269999999999996E-2</v>
      </c>
      <c r="L18" s="89">
        <v>15527990.583299</v>
      </c>
      <c r="M18" s="91">
        <v>172.7</v>
      </c>
      <c r="N18" s="82"/>
      <c r="O18" s="89">
        <v>26816.839575792997</v>
      </c>
      <c r="P18" s="90">
        <v>9.5724143805633757E-4</v>
      </c>
      <c r="Q18" s="90">
        <v>0.33124476874639602</v>
      </c>
      <c r="R18" s="90">
        <f>O18/'סכום נכסי הקרן'!$C$42</f>
        <v>0.22767152511928901</v>
      </c>
      <c r="S18" s="143"/>
      <c r="T18" s="143"/>
      <c r="AU18" s="3"/>
    </row>
    <row r="19" spans="2:48">
      <c r="B19" s="87" t="s">
        <v>269</v>
      </c>
      <c r="C19" s="82" t="s">
        <v>270</v>
      </c>
      <c r="D19" s="95" t="s">
        <v>127</v>
      </c>
      <c r="E19" s="82" t="s">
        <v>262</v>
      </c>
      <c r="F19" s="82"/>
      <c r="G19" s="82"/>
      <c r="H19" s="89">
        <v>17.659999999999194</v>
      </c>
      <c r="I19" s="95" t="s">
        <v>169</v>
      </c>
      <c r="J19" s="96">
        <v>2.75E-2</v>
      </c>
      <c r="K19" s="90">
        <v>1.5399999999999969E-2</v>
      </c>
      <c r="L19" s="89">
        <v>5191987.8008920001</v>
      </c>
      <c r="M19" s="91">
        <v>133.19999999999999</v>
      </c>
      <c r="N19" s="82"/>
      <c r="O19" s="89">
        <v>6915.7277156629998</v>
      </c>
      <c r="P19" s="90">
        <v>2.9374642828182776E-4</v>
      </c>
      <c r="Q19" s="90">
        <v>8.5423885294659718E-2</v>
      </c>
      <c r="R19" s="90">
        <f>O19/'סכום נכסי הקרן'!$C$42</f>
        <v>5.8713640430470899E-2</v>
      </c>
      <c r="S19" s="143"/>
      <c r="T19" s="143"/>
      <c r="AV19" s="3"/>
    </row>
    <row r="20" spans="2:48">
      <c r="B20" s="87" t="s">
        <v>271</v>
      </c>
      <c r="C20" s="82" t="s">
        <v>272</v>
      </c>
      <c r="D20" s="95" t="s">
        <v>127</v>
      </c>
      <c r="E20" s="82" t="s">
        <v>262</v>
      </c>
      <c r="F20" s="82"/>
      <c r="G20" s="82"/>
      <c r="H20" s="89">
        <v>4.5799999999990497</v>
      </c>
      <c r="I20" s="95" t="s">
        <v>169</v>
      </c>
      <c r="J20" s="96">
        <v>1.7500000000000002E-2</v>
      </c>
      <c r="K20" s="90">
        <v>6.0000000000135769E-4</v>
      </c>
      <c r="L20" s="89">
        <v>2129246.343564</v>
      </c>
      <c r="M20" s="91">
        <v>110.7</v>
      </c>
      <c r="N20" s="82"/>
      <c r="O20" s="89">
        <v>2357.0756430279998</v>
      </c>
      <c r="P20" s="90">
        <v>1.4867917388660632E-4</v>
      </c>
      <c r="Q20" s="90">
        <v>2.9114876646290429E-2</v>
      </c>
      <c r="R20" s="90">
        <f>O20/'סכום נכסי הקרן'!$C$42</f>
        <v>2.0011269596217685E-2</v>
      </c>
      <c r="S20" s="143"/>
      <c r="T20" s="143"/>
    </row>
    <row r="21" spans="2:48">
      <c r="B21" s="87" t="s">
        <v>273</v>
      </c>
      <c r="C21" s="82" t="s">
        <v>274</v>
      </c>
      <c r="D21" s="95" t="s">
        <v>127</v>
      </c>
      <c r="E21" s="82" t="s">
        <v>262</v>
      </c>
      <c r="F21" s="82"/>
      <c r="G21" s="82"/>
      <c r="H21" s="89">
        <v>0.83000000000002727</v>
      </c>
      <c r="I21" s="95" t="s">
        <v>169</v>
      </c>
      <c r="J21" s="96">
        <v>0.03</v>
      </c>
      <c r="K21" s="90">
        <v>-5.1999999999994126E-3</v>
      </c>
      <c r="L21" s="89">
        <v>4167688.316472</v>
      </c>
      <c r="M21" s="91">
        <v>114.34</v>
      </c>
      <c r="N21" s="82"/>
      <c r="O21" s="89">
        <v>4765.3346271890005</v>
      </c>
      <c r="P21" s="90">
        <v>2.7186026775359763E-4</v>
      </c>
      <c r="Q21" s="90">
        <v>5.8861975965552843E-2</v>
      </c>
      <c r="R21" s="90">
        <f>O21/'סכום נכסי הקרן'!$C$42</f>
        <v>4.0457079187482738E-2</v>
      </c>
      <c r="S21" s="143"/>
      <c r="T21" s="143"/>
    </row>
    <row r="22" spans="2:48">
      <c r="B22" s="87" t="s">
        <v>275</v>
      </c>
      <c r="C22" s="82" t="s">
        <v>276</v>
      </c>
      <c r="D22" s="95" t="s">
        <v>127</v>
      </c>
      <c r="E22" s="82" t="s">
        <v>262</v>
      </c>
      <c r="F22" s="82"/>
      <c r="G22" s="82"/>
      <c r="H22" s="89">
        <v>1.8300000000002037</v>
      </c>
      <c r="I22" s="95" t="s">
        <v>169</v>
      </c>
      <c r="J22" s="96">
        <v>1E-3</v>
      </c>
      <c r="K22" s="90">
        <v>-4.7000000000004642E-3</v>
      </c>
      <c r="L22" s="89">
        <v>5477139.8494899999</v>
      </c>
      <c r="M22" s="91">
        <v>102.28</v>
      </c>
      <c r="N22" s="82"/>
      <c r="O22" s="89">
        <v>5602.0183947420001</v>
      </c>
      <c r="P22" s="90">
        <v>3.6139763747457265E-4</v>
      </c>
      <c r="Q22" s="90">
        <v>6.9196792650928832E-2</v>
      </c>
      <c r="R22" s="90">
        <f>O22/'סכום נכסי הקרן'!$C$42</f>
        <v>4.7560416956385777E-2</v>
      </c>
      <c r="S22" s="143"/>
      <c r="T22" s="143"/>
    </row>
    <row r="23" spans="2:48">
      <c r="B23" s="87" t="s">
        <v>277</v>
      </c>
      <c r="C23" s="82" t="s">
        <v>278</v>
      </c>
      <c r="D23" s="95" t="s">
        <v>127</v>
      </c>
      <c r="E23" s="82" t="s">
        <v>262</v>
      </c>
      <c r="F23" s="82"/>
      <c r="G23" s="82"/>
      <c r="H23" s="89">
        <v>6.6799999999980484</v>
      </c>
      <c r="I23" s="95" t="s">
        <v>169</v>
      </c>
      <c r="J23" s="96">
        <v>7.4999999999999997E-3</v>
      </c>
      <c r="K23" s="90">
        <v>4.1000000000024385E-3</v>
      </c>
      <c r="L23" s="89">
        <v>1985975.5378150002</v>
      </c>
      <c r="M23" s="91">
        <v>103.21</v>
      </c>
      <c r="N23" s="82"/>
      <c r="O23" s="89">
        <v>2049.7253217500001</v>
      </c>
      <c r="P23" s="90">
        <v>1.4249421749154567E-4</v>
      </c>
      <c r="Q23" s="90">
        <v>2.5318449188531326E-2</v>
      </c>
      <c r="R23" s="90">
        <f>O23/'סכום נכסי הקרן'!$C$42</f>
        <v>1.7401904827729808E-2</v>
      </c>
      <c r="S23" s="143"/>
      <c r="T23" s="143"/>
    </row>
    <row r="24" spans="2:48">
      <c r="B24" s="87" t="s">
        <v>279</v>
      </c>
      <c r="C24" s="82" t="s">
        <v>280</v>
      </c>
      <c r="D24" s="95" t="s">
        <v>127</v>
      </c>
      <c r="E24" s="82" t="s">
        <v>262</v>
      </c>
      <c r="F24" s="82"/>
      <c r="G24" s="82"/>
      <c r="H24" s="89">
        <v>22.839999999999439</v>
      </c>
      <c r="I24" s="95" t="s">
        <v>169</v>
      </c>
      <c r="J24" s="96">
        <v>0.01</v>
      </c>
      <c r="K24" s="90">
        <v>1.769999999999957E-2</v>
      </c>
      <c r="L24" s="89">
        <v>15628555.188058</v>
      </c>
      <c r="M24" s="91">
        <v>85.41</v>
      </c>
      <c r="N24" s="82"/>
      <c r="O24" s="89">
        <v>13348.348465041001</v>
      </c>
      <c r="P24" s="90">
        <v>1.4212923814193813E-3</v>
      </c>
      <c r="Q24" s="90">
        <v>0.16488037630057184</v>
      </c>
      <c r="R24" s="90">
        <f>O24/'סכום נכסי הקרן'!$C$42</f>
        <v>0.11332576474085643</v>
      </c>
      <c r="S24" s="143"/>
      <c r="T24" s="143"/>
    </row>
    <row r="25" spans="2:48">
      <c r="B25" s="87" t="s">
        <v>281</v>
      </c>
      <c r="C25" s="82" t="s">
        <v>282</v>
      </c>
      <c r="D25" s="95" t="s">
        <v>127</v>
      </c>
      <c r="E25" s="82" t="s">
        <v>262</v>
      </c>
      <c r="F25" s="82"/>
      <c r="G25" s="82"/>
      <c r="H25" s="89">
        <v>3.6000000000002994</v>
      </c>
      <c r="I25" s="95" t="s">
        <v>169</v>
      </c>
      <c r="J25" s="96">
        <v>2.75E-2</v>
      </c>
      <c r="K25" s="90">
        <v>-1.8999999999992315E-3</v>
      </c>
      <c r="L25" s="89">
        <v>4591207.8197619999</v>
      </c>
      <c r="M25" s="91">
        <v>116.21</v>
      </c>
      <c r="N25" s="82"/>
      <c r="O25" s="89">
        <v>5335.4424231390003</v>
      </c>
      <c r="P25" s="90">
        <v>2.7689170531045926E-4</v>
      </c>
      <c r="Q25" s="90">
        <v>6.5904014774646594E-2</v>
      </c>
      <c r="R25" s="90">
        <f>O25/'סכום נכסי הקרן'!$C$42</f>
        <v>4.5297221181824915E-2</v>
      </c>
      <c r="S25" s="143"/>
      <c r="T25" s="143"/>
    </row>
    <row r="26" spans="2:48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  <c r="S26" s="143"/>
      <c r="T26" s="143"/>
    </row>
    <row r="27" spans="2:48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97" t="s">
        <v>118</v>
      </c>
      <c r="C29" s="98"/>
      <c r="D29" s="98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97" t="s">
        <v>239</v>
      </c>
      <c r="C30" s="98"/>
      <c r="D30" s="9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164" t="s">
        <v>247</v>
      </c>
      <c r="C31" s="164"/>
      <c r="D31" s="164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3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184</v>
      </c>
      <c r="C1" s="80" t="s" vm="1">
        <v>257</v>
      </c>
    </row>
    <row r="2" spans="2:67">
      <c r="B2" s="58" t="s">
        <v>183</v>
      </c>
      <c r="C2" s="80" t="s">
        <v>258</v>
      </c>
    </row>
    <row r="3" spans="2:67">
      <c r="B3" s="58" t="s">
        <v>185</v>
      </c>
      <c r="C3" s="80" t="s">
        <v>259</v>
      </c>
    </row>
    <row r="4" spans="2:67">
      <c r="B4" s="58" t="s">
        <v>186</v>
      </c>
      <c r="C4" s="80">
        <v>2208</v>
      </c>
    </row>
    <row r="6" spans="2:67" ht="26.25" customHeight="1">
      <c r="B6" s="161" t="s">
        <v>214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1" t="s">
        <v>92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5"/>
      <c r="BJ7" s="3"/>
      <c r="BO7" s="3"/>
    </row>
    <row r="8" spans="2:67" s="3" customFormat="1" ht="78.75">
      <c r="B8" s="39" t="s">
        <v>121</v>
      </c>
      <c r="C8" s="14" t="s">
        <v>44</v>
      </c>
      <c r="D8" s="14" t="s">
        <v>126</v>
      </c>
      <c r="E8" s="14" t="s">
        <v>230</v>
      </c>
      <c r="F8" s="14" t="s">
        <v>123</v>
      </c>
      <c r="G8" s="14" t="s">
        <v>66</v>
      </c>
      <c r="H8" s="14" t="s">
        <v>15</v>
      </c>
      <c r="I8" s="14" t="s">
        <v>67</v>
      </c>
      <c r="J8" s="14" t="s">
        <v>107</v>
      </c>
      <c r="K8" s="14" t="s">
        <v>18</v>
      </c>
      <c r="L8" s="14" t="s">
        <v>106</v>
      </c>
      <c r="M8" s="14" t="s">
        <v>17</v>
      </c>
      <c r="N8" s="14" t="s">
        <v>19</v>
      </c>
      <c r="O8" s="14" t="s">
        <v>241</v>
      </c>
      <c r="P8" s="14" t="s">
        <v>240</v>
      </c>
      <c r="Q8" s="14" t="s">
        <v>63</v>
      </c>
      <c r="R8" s="14" t="s">
        <v>60</v>
      </c>
      <c r="S8" s="14" t="s">
        <v>187</v>
      </c>
      <c r="T8" s="40" t="s">
        <v>189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248</v>
      </c>
      <c r="P9" s="17"/>
      <c r="Q9" s="17" t="s">
        <v>244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7" t="s">
        <v>190</v>
      </c>
      <c r="T10" s="75" t="s">
        <v>231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F30" sqref="F30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9.5703125" style="1" customWidth="1"/>
    <col min="14" max="14" width="10.5703125" style="1" customWidth="1"/>
    <col min="15" max="15" width="14.28515625" style="1" customWidth="1"/>
    <col min="16" max="16" width="19.28515625" style="1" customWidth="1"/>
    <col min="17" max="17" width="8.28515625" style="1" bestFit="1" customWidth="1"/>
    <col min="18" max="18" width="13.425781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184</v>
      </c>
      <c r="C1" s="80" t="s" vm="1">
        <v>257</v>
      </c>
    </row>
    <row r="2" spans="2:66">
      <c r="B2" s="58" t="s">
        <v>183</v>
      </c>
      <c r="C2" s="80" t="s">
        <v>258</v>
      </c>
    </row>
    <row r="3" spans="2:66">
      <c r="B3" s="58" t="s">
        <v>185</v>
      </c>
      <c r="C3" s="80" t="s">
        <v>259</v>
      </c>
    </row>
    <row r="4" spans="2:66">
      <c r="B4" s="58" t="s">
        <v>186</v>
      </c>
      <c r="C4" s="80">
        <v>2208</v>
      </c>
    </row>
    <row r="6" spans="2:66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2:66" ht="26.25" customHeight="1">
      <c r="B7" s="167" t="s">
        <v>93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9"/>
      <c r="BN7" s="3"/>
    </row>
    <row r="8" spans="2:66" s="3" customFormat="1" ht="78.75">
      <c r="B8" s="23" t="s">
        <v>121</v>
      </c>
      <c r="C8" s="31" t="s">
        <v>44</v>
      </c>
      <c r="D8" s="31" t="s">
        <v>126</v>
      </c>
      <c r="E8" s="31" t="s">
        <v>230</v>
      </c>
      <c r="F8" s="31" t="s">
        <v>123</v>
      </c>
      <c r="G8" s="31" t="s">
        <v>66</v>
      </c>
      <c r="H8" s="31" t="s">
        <v>15</v>
      </c>
      <c r="I8" s="31" t="s">
        <v>67</v>
      </c>
      <c r="J8" s="31" t="s">
        <v>107</v>
      </c>
      <c r="K8" s="31" t="s">
        <v>18</v>
      </c>
      <c r="L8" s="31" t="s">
        <v>106</v>
      </c>
      <c r="M8" s="31" t="s">
        <v>17</v>
      </c>
      <c r="N8" s="31" t="s">
        <v>19</v>
      </c>
      <c r="O8" s="14" t="s">
        <v>241</v>
      </c>
      <c r="P8" s="31" t="s">
        <v>240</v>
      </c>
      <c r="Q8" s="31" t="s">
        <v>255</v>
      </c>
      <c r="R8" s="31" t="s">
        <v>63</v>
      </c>
      <c r="S8" s="14" t="s">
        <v>60</v>
      </c>
      <c r="T8" s="31" t="s">
        <v>187</v>
      </c>
      <c r="U8" s="15" t="s">
        <v>189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248</v>
      </c>
      <c r="P9" s="33"/>
      <c r="Q9" s="17" t="s">
        <v>244</v>
      </c>
      <c r="R9" s="33" t="s">
        <v>244</v>
      </c>
      <c r="S9" s="17" t="s">
        <v>20</v>
      </c>
      <c r="T9" s="33" t="s">
        <v>244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119</v>
      </c>
      <c r="R10" s="20" t="s">
        <v>120</v>
      </c>
      <c r="S10" s="20" t="s">
        <v>190</v>
      </c>
      <c r="T10" s="21" t="s">
        <v>231</v>
      </c>
      <c r="U10" s="21" t="s">
        <v>250</v>
      </c>
      <c r="V10" s="5"/>
      <c r="BI10" s="1"/>
      <c r="BJ10" s="3"/>
      <c r="BK10" s="1"/>
    </row>
    <row r="11" spans="2:66" s="141" customFormat="1" ht="18" customHeight="1">
      <c r="B11" s="99" t="s">
        <v>32</v>
      </c>
      <c r="C11" s="100"/>
      <c r="D11" s="100"/>
      <c r="E11" s="100"/>
      <c r="F11" s="100"/>
      <c r="G11" s="100"/>
      <c r="H11" s="100"/>
      <c r="I11" s="100"/>
      <c r="J11" s="100"/>
      <c r="K11" s="102">
        <v>3.9914479329152606</v>
      </c>
      <c r="L11" s="100"/>
      <c r="M11" s="100"/>
      <c r="N11" s="103">
        <v>2.4572414509754399E-2</v>
      </c>
      <c r="O11" s="102"/>
      <c r="P11" s="104"/>
      <c r="Q11" s="102">
        <f>Q12</f>
        <v>97.737430632736832</v>
      </c>
      <c r="R11" s="102">
        <v>21280.06915340299</v>
      </c>
      <c r="S11" s="100"/>
      <c r="T11" s="105">
        <v>1</v>
      </c>
      <c r="U11" s="105">
        <f>R11/'סכום נכסי הקרן'!$C$42</f>
        <v>0.18066505507131256</v>
      </c>
      <c r="V11" s="144"/>
      <c r="BI11" s="143"/>
      <c r="BJ11" s="145"/>
      <c r="BK11" s="143"/>
      <c r="BN11" s="143"/>
    </row>
    <row r="12" spans="2:66" s="143" customFormat="1">
      <c r="B12" s="83" t="s">
        <v>237</v>
      </c>
      <c r="C12" s="84"/>
      <c r="D12" s="84"/>
      <c r="E12" s="84"/>
      <c r="F12" s="84"/>
      <c r="G12" s="84"/>
      <c r="H12" s="84"/>
      <c r="I12" s="84"/>
      <c r="J12" s="84"/>
      <c r="K12" s="92">
        <v>3.9914479329152606</v>
      </c>
      <c r="L12" s="84"/>
      <c r="M12" s="84"/>
      <c r="N12" s="106">
        <v>2.4572414509754399E-2</v>
      </c>
      <c r="O12" s="92"/>
      <c r="P12" s="94"/>
      <c r="Q12" s="92">
        <f>Q13+Q168</f>
        <v>97.737430632736832</v>
      </c>
      <c r="R12" s="92">
        <v>21280.06915340299</v>
      </c>
      <c r="S12" s="84"/>
      <c r="T12" s="93">
        <v>1</v>
      </c>
      <c r="U12" s="93">
        <f>R12/'סכום נכסי הקרן'!$C$42</f>
        <v>0.18066505507131256</v>
      </c>
      <c r="BJ12" s="145"/>
    </row>
    <row r="13" spans="2:66" s="143" customFormat="1" ht="20.25">
      <c r="B13" s="101" t="s">
        <v>31</v>
      </c>
      <c r="C13" s="84"/>
      <c r="D13" s="84"/>
      <c r="E13" s="84"/>
      <c r="F13" s="84"/>
      <c r="G13" s="84"/>
      <c r="H13" s="84"/>
      <c r="I13" s="84"/>
      <c r="J13" s="84"/>
      <c r="K13" s="92">
        <v>3.9954787144221693</v>
      </c>
      <c r="L13" s="84"/>
      <c r="M13" s="84"/>
      <c r="N13" s="106">
        <v>2.2532797500840758E-2</v>
      </c>
      <c r="O13" s="92"/>
      <c r="P13" s="94"/>
      <c r="Q13" s="92">
        <f>SUM(Q14:Q166)</f>
        <v>91.137391211987605</v>
      </c>
      <c r="R13" s="92">
        <v>16443.584731591993</v>
      </c>
      <c r="S13" s="84"/>
      <c r="T13" s="93">
        <v>0.77272233530135992</v>
      </c>
      <c r="U13" s="93">
        <f>R13/'סכום נכסי הקרן'!$C$42</f>
        <v>0.13960392326205345</v>
      </c>
      <c r="BJ13" s="141"/>
    </row>
    <row r="14" spans="2:66" s="143" customFormat="1">
      <c r="B14" s="88" t="s">
        <v>283</v>
      </c>
      <c r="C14" s="82" t="s">
        <v>284</v>
      </c>
      <c r="D14" s="95" t="s">
        <v>127</v>
      </c>
      <c r="E14" s="95" t="s">
        <v>285</v>
      </c>
      <c r="F14" s="82" t="s">
        <v>286</v>
      </c>
      <c r="G14" s="95" t="s">
        <v>287</v>
      </c>
      <c r="H14" s="82" t="s">
        <v>288</v>
      </c>
      <c r="I14" s="82" t="s">
        <v>167</v>
      </c>
      <c r="J14" s="82"/>
      <c r="K14" s="89">
        <v>1.4900000000005265</v>
      </c>
      <c r="L14" s="95" t="s">
        <v>169</v>
      </c>
      <c r="M14" s="96">
        <v>5.8999999999999999E-3</v>
      </c>
      <c r="N14" s="96">
        <v>2.7000000000082691E-3</v>
      </c>
      <c r="O14" s="89">
        <v>526974.42859000002</v>
      </c>
      <c r="P14" s="91">
        <v>100.97</v>
      </c>
      <c r="Q14" s="82"/>
      <c r="R14" s="89">
        <v>532.08608232799997</v>
      </c>
      <c r="S14" s="90">
        <v>9.8718531676979541E-5</v>
      </c>
      <c r="T14" s="90">
        <v>2.5003963967049032E-2</v>
      </c>
      <c r="U14" s="90">
        <f>R14/'סכום נכסי הקרן'!$C$42</f>
        <v>4.5173425271080288E-3</v>
      </c>
    </row>
    <row r="15" spans="2:66" s="143" customFormat="1">
      <c r="B15" s="88" t="s">
        <v>289</v>
      </c>
      <c r="C15" s="82" t="s">
        <v>290</v>
      </c>
      <c r="D15" s="95" t="s">
        <v>127</v>
      </c>
      <c r="E15" s="95" t="s">
        <v>285</v>
      </c>
      <c r="F15" s="82" t="s">
        <v>286</v>
      </c>
      <c r="G15" s="95" t="s">
        <v>287</v>
      </c>
      <c r="H15" s="82" t="s">
        <v>288</v>
      </c>
      <c r="I15" s="82" t="s">
        <v>167</v>
      </c>
      <c r="J15" s="82"/>
      <c r="K15" s="89">
        <v>6.3200000000130547</v>
      </c>
      <c r="L15" s="95" t="s">
        <v>169</v>
      </c>
      <c r="M15" s="96">
        <v>8.3000000000000001E-3</v>
      </c>
      <c r="N15" s="96">
        <v>1.13000000000295E-2</v>
      </c>
      <c r="O15" s="89">
        <v>161196.89733499999</v>
      </c>
      <c r="P15" s="91">
        <v>98.84</v>
      </c>
      <c r="Q15" s="82"/>
      <c r="R15" s="89">
        <v>159.32700738100002</v>
      </c>
      <c r="S15" s="90">
        <v>1.2535043378539157E-4</v>
      </c>
      <c r="T15" s="90">
        <v>7.4871470685761998E-3</v>
      </c>
      <c r="U15" s="90">
        <f>R15/'סכום נכסי הקרן'!$C$42</f>
        <v>1.3526658374713356E-3</v>
      </c>
    </row>
    <row r="16" spans="2:66" s="143" customFormat="1">
      <c r="B16" s="88" t="s">
        <v>291</v>
      </c>
      <c r="C16" s="82" t="s">
        <v>292</v>
      </c>
      <c r="D16" s="95" t="s">
        <v>127</v>
      </c>
      <c r="E16" s="95" t="s">
        <v>285</v>
      </c>
      <c r="F16" s="82" t="s">
        <v>293</v>
      </c>
      <c r="G16" s="95" t="s">
        <v>287</v>
      </c>
      <c r="H16" s="82" t="s">
        <v>288</v>
      </c>
      <c r="I16" s="82" t="s">
        <v>167</v>
      </c>
      <c r="J16" s="82"/>
      <c r="K16" s="89">
        <v>2.4799999999937832</v>
      </c>
      <c r="L16" s="95" t="s">
        <v>169</v>
      </c>
      <c r="M16" s="96">
        <v>0.04</v>
      </c>
      <c r="N16" s="96">
        <v>3.5000000000000005E-3</v>
      </c>
      <c r="O16" s="89">
        <v>227645.95269000001</v>
      </c>
      <c r="P16" s="91">
        <v>113.05</v>
      </c>
      <c r="Q16" s="82"/>
      <c r="R16" s="89">
        <v>257.35374661999998</v>
      </c>
      <c r="S16" s="90">
        <v>1.0988385974100447E-4</v>
      </c>
      <c r="T16" s="90">
        <v>1.209365179994471E-2</v>
      </c>
      <c r="U16" s="90">
        <f>R16/'סכום נכסי הקרן'!$C$42</f>
        <v>2.1849002684502894E-3</v>
      </c>
    </row>
    <row r="17" spans="2:61" s="143" customFormat="1" ht="20.25">
      <c r="B17" s="88" t="s">
        <v>294</v>
      </c>
      <c r="C17" s="82" t="s">
        <v>295</v>
      </c>
      <c r="D17" s="95" t="s">
        <v>127</v>
      </c>
      <c r="E17" s="95" t="s">
        <v>285</v>
      </c>
      <c r="F17" s="82" t="s">
        <v>293</v>
      </c>
      <c r="G17" s="95" t="s">
        <v>287</v>
      </c>
      <c r="H17" s="82" t="s">
        <v>288</v>
      </c>
      <c r="I17" s="82" t="s">
        <v>167</v>
      </c>
      <c r="J17" s="82"/>
      <c r="K17" s="89">
        <v>3.6799999999957418</v>
      </c>
      <c r="L17" s="95" t="s">
        <v>169</v>
      </c>
      <c r="M17" s="96">
        <v>9.8999999999999991E-3</v>
      </c>
      <c r="N17" s="96">
        <v>5.7999999999810755E-3</v>
      </c>
      <c r="O17" s="89">
        <v>328405.32843300002</v>
      </c>
      <c r="P17" s="91">
        <v>102.98</v>
      </c>
      <c r="Q17" s="82"/>
      <c r="R17" s="89">
        <v>338.191807208</v>
      </c>
      <c r="S17" s="90">
        <v>1.0896451823566613E-4</v>
      </c>
      <c r="T17" s="90">
        <v>1.5892420497793273E-2</v>
      </c>
      <c r="U17" s="90">
        <f>R17/'סכום נכסי הקרן'!$C$42</f>
        <v>2.8712050244502781E-3</v>
      </c>
      <c r="BI17" s="141"/>
    </row>
    <row r="18" spans="2:61" s="143" customFormat="1">
      <c r="B18" s="88" t="s">
        <v>296</v>
      </c>
      <c r="C18" s="82" t="s">
        <v>297</v>
      </c>
      <c r="D18" s="95" t="s">
        <v>127</v>
      </c>
      <c r="E18" s="95" t="s">
        <v>285</v>
      </c>
      <c r="F18" s="82" t="s">
        <v>293</v>
      </c>
      <c r="G18" s="95" t="s">
        <v>287</v>
      </c>
      <c r="H18" s="82" t="s">
        <v>288</v>
      </c>
      <c r="I18" s="82" t="s">
        <v>167</v>
      </c>
      <c r="J18" s="82"/>
      <c r="K18" s="89">
        <v>5.6199999999934622</v>
      </c>
      <c r="L18" s="95" t="s">
        <v>169</v>
      </c>
      <c r="M18" s="96">
        <v>8.6E-3</v>
      </c>
      <c r="N18" s="96">
        <v>1.129999999998565E-2</v>
      </c>
      <c r="O18" s="89">
        <v>250799.108913</v>
      </c>
      <c r="P18" s="91">
        <v>100.03</v>
      </c>
      <c r="Q18" s="82"/>
      <c r="R18" s="89">
        <v>250.87434647200001</v>
      </c>
      <c r="S18" s="90">
        <v>1.0026546011055625E-4</v>
      </c>
      <c r="T18" s="90">
        <v>1.178916969975549E-2</v>
      </c>
      <c r="U18" s="90">
        <f>R18/'סכום נכסי הקרן'!$C$42</f>
        <v>2.1298909930513752E-3</v>
      </c>
    </row>
    <row r="19" spans="2:61" s="143" customFormat="1">
      <c r="B19" s="88" t="s">
        <v>298</v>
      </c>
      <c r="C19" s="82" t="s">
        <v>299</v>
      </c>
      <c r="D19" s="95" t="s">
        <v>127</v>
      </c>
      <c r="E19" s="95" t="s">
        <v>285</v>
      </c>
      <c r="F19" s="82" t="s">
        <v>293</v>
      </c>
      <c r="G19" s="95" t="s">
        <v>287</v>
      </c>
      <c r="H19" s="82" t="s">
        <v>288</v>
      </c>
      <c r="I19" s="82" t="s">
        <v>167</v>
      </c>
      <c r="J19" s="82"/>
      <c r="K19" s="89">
        <v>8.3099999995797642</v>
      </c>
      <c r="L19" s="95" t="s">
        <v>169</v>
      </c>
      <c r="M19" s="96">
        <v>1.2199999999999999E-2</v>
      </c>
      <c r="N19" s="96">
        <v>1.6899999998814721E-2</v>
      </c>
      <c r="O19" s="89">
        <v>9493.17</v>
      </c>
      <c r="P19" s="91">
        <v>97.76</v>
      </c>
      <c r="Q19" s="82"/>
      <c r="R19" s="89">
        <v>9.2805222900000004</v>
      </c>
      <c r="S19" s="90">
        <v>1.184265875590064E-5</v>
      </c>
      <c r="T19" s="90">
        <v>4.3611335203372266E-4</v>
      </c>
      <c r="U19" s="90">
        <f>R19/'סכום נכסי הקרן'!$C$42</f>
        <v>7.8790442762507223E-5</v>
      </c>
      <c r="BI19" s="145"/>
    </row>
    <row r="20" spans="2:61" s="143" customFormat="1">
      <c r="B20" s="88" t="s">
        <v>300</v>
      </c>
      <c r="C20" s="82" t="s">
        <v>301</v>
      </c>
      <c r="D20" s="95" t="s">
        <v>127</v>
      </c>
      <c r="E20" s="95" t="s">
        <v>285</v>
      </c>
      <c r="F20" s="82" t="s">
        <v>293</v>
      </c>
      <c r="G20" s="95" t="s">
        <v>287</v>
      </c>
      <c r="H20" s="82" t="s">
        <v>288</v>
      </c>
      <c r="I20" s="82" t="s">
        <v>167</v>
      </c>
      <c r="J20" s="82"/>
      <c r="K20" s="89">
        <v>10.8299999999818</v>
      </c>
      <c r="L20" s="95" t="s">
        <v>169</v>
      </c>
      <c r="M20" s="96">
        <v>1.2199999999999999E-2</v>
      </c>
      <c r="N20" s="96">
        <v>1.0299999999960743E-2</v>
      </c>
      <c r="O20" s="89">
        <v>137009.78870400001</v>
      </c>
      <c r="P20" s="91">
        <v>102.26</v>
      </c>
      <c r="Q20" s="82"/>
      <c r="R20" s="89">
        <v>140.10621038500003</v>
      </c>
      <c r="S20" s="90">
        <v>1.9519093681251754E-4</v>
      </c>
      <c r="T20" s="90">
        <v>6.5839170622523577E-3</v>
      </c>
      <c r="U20" s="90">
        <f>R20/'סכום נכסי הקרן'!$C$42</f>
        <v>1.1894837386367766E-3</v>
      </c>
    </row>
    <row r="21" spans="2:61" s="143" customFormat="1">
      <c r="B21" s="88" t="s">
        <v>302</v>
      </c>
      <c r="C21" s="82" t="s">
        <v>303</v>
      </c>
      <c r="D21" s="95" t="s">
        <v>127</v>
      </c>
      <c r="E21" s="95" t="s">
        <v>285</v>
      </c>
      <c r="F21" s="82" t="s">
        <v>293</v>
      </c>
      <c r="G21" s="95" t="s">
        <v>287</v>
      </c>
      <c r="H21" s="82" t="s">
        <v>288</v>
      </c>
      <c r="I21" s="82" t="s">
        <v>167</v>
      </c>
      <c r="J21" s="82"/>
      <c r="K21" s="89">
        <v>5.999999999916264E-2</v>
      </c>
      <c r="L21" s="95" t="s">
        <v>169</v>
      </c>
      <c r="M21" s="96">
        <v>2.58E-2</v>
      </c>
      <c r="N21" s="96">
        <v>5.4699999999920458E-2</v>
      </c>
      <c r="O21" s="89">
        <v>225493.80029100002</v>
      </c>
      <c r="P21" s="91">
        <v>105.92</v>
      </c>
      <c r="Q21" s="82"/>
      <c r="R21" s="89">
        <v>238.84303516999995</v>
      </c>
      <c r="S21" s="90">
        <v>8.2792888461144474E-5</v>
      </c>
      <c r="T21" s="90">
        <v>1.1223790366856281E-2</v>
      </c>
      <c r="U21" s="90">
        <f>R21/'סכום נכסי הקרן'!$C$42</f>
        <v>2.0277467047369571E-3</v>
      </c>
    </row>
    <row r="22" spans="2:61" s="143" customFormat="1">
      <c r="B22" s="88" t="s">
        <v>304</v>
      </c>
      <c r="C22" s="82" t="s">
        <v>305</v>
      </c>
      <c r="D22" s="95" t="s">
        <v>127</v>
      </c>
      <c r="E22" s="95" t="s">
        <v>285</v>
      </c>
      <c r="F22" s="82" t="s">
        <v>293</v>
      </c>
      <c r="G22" s="95" t="s">
        <v>287</v>
      </c>
      <c r="H22" s="82" t="s">
        <v>288</v>
      </c>
      <c r="I22" s="82" t="s">
        <v>167</v>
      </c>
      <c r="J22" s="82"/>
      <c r="K22" s="89">
        <v>1.6899999999865862</v>
      </c>
      <c r="L22" s="95" t="s">
        <v>169</v>
      </c>
      <c r="M22" s="96">
        <v>4.0999999999999995E-3</v>
      </c>
      <c r="N22" s="96">
        <v>3.4999999999350954E-3</v>
      </c>
      <c r="O22" s="89">
        <v>46119.980164000001</v>
      </c>
      <c r="P22" s="91">
        <v>100.22</v>
      </c>
      <c r="Q22" s="82"/>
      <c r="R22" s="89">
        <v>46.221443297999997</v>
      </c>
      <c r="S22" s="90">
        <v>3.7409632086638747E-5</v>
      </c>
      <c r="T22" s="90">
        <v>2.1720532468574483E-3</v>
      </c>
      <c r="U22" s="90">
        <f>R22/'סכום נכסי הקרן'!$C$42</f>
        <v>3.9241411946132419E-4</v>
      </c>
    </row>
    <row r="23" spans="2:61" s="143" customFormat="1">
      <c r="B23" s="88" t="s">
        <v>306</v>
      </c>
      <c r="C23" s="82" t="s">
        <v>307</v>
      </c>
      <c r="D23" s="95" t="s">
        <v>127</v>
      </c>
      <c r="E23" s="95" t="s">
        <v>285</v>
      </c>
      <c r="F23" s="82" t="s">
        <v>293</v>
      </c>
      <c r="G23" s="95" t="s">
        <v>287</v>
      </c>
      <c r="H23" s="82" t="s">
        <v>288</v>
      </c>
      <c r="I23" s="82" t="s">
        <v>167</v>
      </c>
      <c r="J23" s="82"/>
      <c r="K23" s="89">
        <v>1.0799999999986376</v>
      </c>
      <c r="L23" s="95" t="s">
        <v>169</v>
      </c>
      <c r="M23" s="96">
        <v>6.4000000000000003E-3</v>
      </c>
      <c r="N23" s="96">
        <v>3.3000000000018583E-3</v>
      </c>
      <c r="O23" s="89">
        <v>319073.435069</v>
      </c>
      <c r="P23" s="91">
        <v>101.21</v>
      </c>
      <c r="Q23" s="82"/>
      <c r="R23" s="89">
        <v>322.934224718</v>
      </c>
      <c r="S23" s="90">
        <v>1.0129009920938893E-4</v>
      </c>
      <c r="T23" s="90">
        <v>1.5175431169421653E-2</v>
      </c>
      <c r="U23" s="90">
        <f>R23/'סכום נכסי הקרן'!$C$42</f>
        <v>2.7416701079544764E-3</v>
      </c>
    </row>
    <row r="24" spans="2:61" s="143" customFormat="1">
      <c r="B24" s="88" t="s">
        <v>308</v>
      </c>
      <c r="C24" s="82" t="s">
        <v>309</v>
      </c>
      <c r="D24" s="95" t="s">
        <v>127</v>
      </c>
      <c r="E24" s="95" t="s">
        <v>285</v>
      </c>
      <c r="F24" s="82" t="s">
        <v>310</v>
      </c>
      <c r="G24" s="95" t="s">
        <v>287</v>
      </c>
      <c r="H24" s="82" t="s">
        <v>288</v>
      </c>
      <c r="I24" s="82" t="s">
        <v>167</v>
      </c>
      <c r="J24" s="82"/>
      <c r="K24" s="89">
        <v>3.3199999999975964</v>
      </c>
      <c r="L24" s="95" t="s">
        <v>169</v>
      </c>
      <c r="M24" s="96">
        <v>0.05</v>
      </c>
      <c r="N24" s="96">
        <v>5.5000000000000005E-3</v>
      </c>
      <c r="O24" s="89">
        <v>409049.14146700001</v>
      </c>
      <c r="P24" s="91">
        <v>122.05</v>
      </c>
      <c r="Q24" s="82"/>
      <c r="R24" s="89">
        <v>499.24446545999996</v>
      </c>
      <c r="S24" s="90">
        <v>1.2979065647049267E-4</v>
      </c>
      <c r="T24" s="90">
        <v>2.3460659918962883E-2</v>
      </c>
      <c r="U24" s="90">
        <f>R24/'סכום נכסי הקרן'!$C$42</f>
        <v>4.2385214162687646E-3</v>
      </c>
    </row>
    <row r="25" spans="2:61" s="143" customFormat="1">
      <c r="B25" s="88" t="s">
        <v>311</v>
      </c>
      <c r="C25" s="82" t="s">
        <v>312</v>
      </c>
      <c r="D25" s="95" t="s">
        <v>127</v>
      </c>
      <c r="E25" s="95" t="s">
        <v>285</v>
      </c>
      <c r="F25" s="82" t="s">
        <v>310</v>
      </c>
      <c r="G25" s="95" t="s">
        <v>287</v>
      </c>
      <c r="H25" s="82" t="s">
        <v>288</v>
      </c>
      <c r="I25" s="82" t="s">
        <v>167</v>
      </c>
      <c r="J25" s="82"/>
      <c r="K25" s="89">
        <v>1.199999999972907</v>
      </c>
      <c r="L25" s="95" t="s">
        <v>169</v>
      </c>
      <c r="M25" s="96">
        <v>1.6E-2</v>
      </c>
      <c r="N25" s="96">
        <v>2.9999999998193798E-3</v>
      </c>
      <c r="O25" s="89">
        <v>21707.478511000001</v>
      </c>
      <c r="P25" s="91">
        <v>102.02</v>
      </c>
      <c r="Q25" s="82"/>
      <c r="R25" s="89">
        <v>22.145969818000001</v>
      </c>
      <c r="S25" s="90">
        <v>1.0340785057382308E-5</v>
      </c>
      <c r="T25" s="90">
        <v>1.0406906884726237E-3</v>
      </c>
      <c r="U25" s="90">
        <f>R25/'סכום נכסי הקרן'!$C$42</f>
        <v>1.8801644054510874E-4</v>
      </c>
    </row>
    <row r="26" spans="2:61" s="143" customFormat="1">
      <c r="B26" s="88" t="s">
        <v>313</v>
      </c>
      <c r="C26" s="82" t="s">
        <v>314</v>
      </c>
      <c r="D26" s="95" t="s">
        <v>127</v>
      </c>
      <c r="E26" s="95" t="s">
        <v>285</v>
      </c>
      <c r="F26" s="82" t="s">
        <v>310</v>
      </c>
      <c r="G26" s="95" t="s">
        <v>287</v>
      </c>
      <c r="H26" s="82" t="s">
        <v>288</v>
      </c>
      <c r="I26" s="82" t="s">
        <v>167</v>
      </c>
      <c r="J26" s="82"/>
      <c r="K26" s="89">
        <v>2.2099999999958317</v>
      </c>
      <c r="L26" s="95" t="s">
        <v>169</v>
      </c>
      <c r="M26" s="96">
        <v>6.9999999999999993E-3</v>
      </c>
      <c r="N26" s="96">
        <v>3.3999999999753698E-3</v>
      </c>
      <c r="O26" s="89">
        <v>204415.80460800001</v>
      </c>
      <c r="P26" s="91">
        <v>103.28</v>
      </c>
      <c r="Q26" s="82"/>
      <c r="R26" s="89">
        <v>211.120657728</v>
      </c>
      <c r="S26" s="90">
        <v>5.7507345153611235E-5</v>
      </c>
      <c r="T26" s="90">
        <v>9.9210512995085241E-3</v>
      </c>
      <c r="U26" s="90">
        <f>R26/'סכום נכסי הקרן'!$C$42</f>
        <v>1.7923872793910245E-3</v>
      </c>
    </row>
    <row r="27" spans="2:61" s="143" customFormat="1">
      <c r="B27" s="88" t="s">
        <v>315</v>
      </c>
      <c r="C27" s="82" t="s">
        <v>316</v>
      </c>
      <c r="D27" s="95" t="s">
        <v>127</v>
      </c>
      <c r="E27" s="95" t="s">
        <v>285</v>
      </c>
      <c r="F27" s="82" t="s">
        <v>310</v>
      </c>
      <c r="G27" s="95" t="s">
        <v>287</v>
      </c>
      <c r="H27" s="82" t="s">
        <v>288</v>
      </c>
      <c r="I27" s="82" t="s">
        <v>167</v>
      </c>
      <c r="J27" s="82"/>
      <c r="K27" s="89">
        <v>4.7100000000363709</v>
      </c>
      <c r="L27" s="95" t="s">
        <v>169</v>
      </c>
      <c r="M27" s="96">
        <v>6.0000000000000001E-3</v>
      </c>
      <c r="N27" s="96">
        <v>8.5999999999579173E-3</v>
      </c>
      <c r="O27" s="89">
        <v>33178.629150000001</v>
      </c>
      <c r="P27" s="91">
        <v>100.27</v>
      </c>
      <c r="Q27" s="82"/>
      <c r="R27" s="89">
        <v>33.268211248999997</v>
      </c>
      <c r="S27" s="90">
        <v>1.4917475771588633E-5</v>
      </c>
      <c r="T27" s="90">
        <v>1.5633507113711578E-3</v>
      </c>
      <c r="U27" s="90">
        <f>R27/'סכום נכסי הקרן'!$C$42</f>
        <v>2.8244284236564592E-4</v>
      </c>
    </row>
    <row r="28" spans="2:61" s="143" customFormat="1">
      <c r="B28" s="88" t="s">
        <v>317</v>
      </c>
      <c r="C28" s="82" t="s">
        <v>318</v>
      </c>
      <c r="D28" s="95" t="s">
        <v>127</v>
      </c>
      <c r="E28" s="95" t="s">
        <v>285</v>
      </c>
      <c r="F28" s="82" t="s">
        <v>310</v>
      </c>
      <c r="G28" s="95" t="s">
        <v>287</v>
      </c>
      <c r="H28" s="82" t="s">
        <v>288</v>
      </c>
      <c r="I28" s="82" t="s">
        <v>167</v>
      </c>
      <c r="J28" s="82"/>
      <c r="K28" s="89">
        <v>6.0999999999989782</v>
      </c>
      <c r="L28" s="95" t="s">
        <v>169</v>
      </c>
      <c r="M28" s="96">
        <v>1.7500000000000002E-2</v>
      </c>
      <c r="N28" s="96">
        <v>1.1999999999979577E-2</v>
      </c>
      <c r="O28" s="89">
        <v>189863.4</v>
      </c>
      <c r="P28" s="91">
        <v>103.17</v>
      </c>
      <c r="Q28" s="82"/>
      <c r="R28" s="89">
        <v>195.88208229200001</v>
      </c>
      <c r="S28" s="90">
        <v>9.4848849529935599E-5</v>
      </c>
      <c r="T28" s="90">
        <v>9.204955156862149E-3</v>
      </c>
      <c r="U28" s="90">
        <f>R28/'סכום נכסי הקרן'!$C$42</f>
        <v>1.6630137303434629E-3</v>
      </c>
    </row>
    <row r="29" spans="2:61" s="143" customFormat="1">
      <c r="B29" s="88" t="s">
        <v>319</v>
      </c>
      <c r="C29" s="82" t="s">
        <v>320</v>
      </c>
      <c r="D29" s="95" t="s">
        <v>127</v>
      </c>
      <c r="E29" s="95" t="s">
        <v>285</v>
      </c>
      <c r="F29" s="82" t="s">
        <v>321</v>
      </c>
      <c r="G29" s="95" t="s">
        <v>287</v>
      </c>
      <c r="H29" s="82" t="s">
        <v>322</v>
      </c>
      <c r="I29" s="82" t="s">
        <v>167</v>
      </c>
      <c r="J29" s="82"/>
      <c r="K29" s="89">
        <v>1.2399999999985447</v>
      </c>
      <c r="L29" s="95" t="s">
        <v>169</v>
      </c>
      <c r="M29" s="96">
        <v>8.0000000000000002E-3</v>
      </c>
      <c r="N29" s="96">
        <v>5.2999999999708957E-3</v>
      </c>
      <c r="O29" s="89">
        <v>133603.014837</v>
      </c>
      <c r="P29" s="91">
        <v>102.87</v>
      </c>
      <c r="Q29" s="82"/>
      <c r="R29" s="89">
        <v>137.43741878</v>
      </c>
      <c r="S29" s="90">
        <v>2.0728428776646909E-4</v>
      </c>
      <c r="T29" s="90">
        <v>6.4585043304721482E-3</v>
      </c>
      <c r="U29" s="90">
        <f>R29/'סכום נכסי הקרן'!$C$42</f>
        <v>1.1668260405430615E-3</v>
      </c>
    </row>
    <row r="30" spans="2:61" s="143" customFormat="1">
      <c r="B30" s="88" t="s">
        <v>323</v>
      </c>
      <c r="C30" s="82" t="s">
        <v>324</v>
      </c>
      <c r="D30" s="95" t="s">
        <v>127</v>
      </c>
      <c r="E30" s="95" t="s">
        <v>285</v>
      </c>
      <c r="F30" s="82" t="s">
        <v>286</v>
      </c>
      <c r="G30" s="95" t="s">
        <v>287</v>
      </c>
      <c r="H30" s="82" t="s">
        <v>322</v>
      </c>
      <c r="I30" s="82" t="s">
        <v>167</v>
      </c>
      <c r="J30" s="82"/>
      <c r="K30" s="89">
        <v>1.8300000000057715</v>
      </c>
      <c r="L30" s="95" t="s">
        <v>169</v>
      </c>
      <c r="M30" s="96">
        <v>3.4000000000000002E-2</v>
      </c>
      <c r="N30" s="96">
        <v>3.0000000000208597E-3</v>
      </c>
      <c r="O30" s="89">
        <v>130714.097239</v>
      </c>
      <c r="P30" s="91">
        <v>110.02</v>
      </c>
      <c r="Q30" s="82"/>
      <c r="R30" s="89">
        <v>143.81165079900001</v>
      </c>
      <c r="S30" s="90">
        <v>6.987274975424229E-5</v>
      </c>
      <c r="T30" s="90">
        <v>6.7580443353964592E-3</v>
      </c>
      <c r="U30" s="90">
        <f>R30/'סכום נכסי הקרן'!$C$42</f>
        <v>1.2209424520287732E-3</v>
      </c>
    </row>
    <row r="31" spans="2:61" s="143" customFormat="1">
      <c r="B31" s="88" t="s">
        <v>325</v>
      </c>
      <c r="C31" s="82" t="s">
        <v>326</v>
      </c>
      <c r="D31" s="95" t="s">
        <v>127</v>
      </c>
      <c r="E31" s="95" t="s">
        <v>285</v>
      </c>
      <c r="F31" s="82" t="s">
        <v>293</v>
      </c>
      <c r="G31" s="95" t="s">
        <v>287</v>
      </c>
      <c r="H31" s="82" t="s">
        <v>322</v>
      </c>
      <c r="I31" s="82" t="s">
        <v>167</v>
      </c>
      <c r="J31" s="82"/>
      <c r="K31" s="89">
        <v>0.72000000000037578</v>
      </c>
      <c r="L31" s="95" t="s">
        <v>169</v>
      </c>
      <c r="M31" s="96">
        <v>0.03</v>
      </c>
      <c r="N31" s="96">
        <v>2.9999999999624305E-4</v>
      </c>
      <c r="O31" s="89">
        <v>96709.079895000017</v>
      </c>
      <c r="P31" s="91">
        <v>110.09</v>
      </c>
      <c r="Q31" s="82"/>
      <c r="R31" s="89">
        <v>106.467027668</v>
      </c>
      <c r="S31" s="90">
        <v>2.0147724978125003E-4</v>
      </c>
      <c r="T31" s="90">
        <v>5.0031335377955944E-3</v>
      </c>
      <c r="U31" s="90">
        <f>R31/'סכום נכסי הקרן'!$C$42</f>
        <v>9.0389139613497192E-4</v>
      </c>
    </row>
    <row r="32" spans="2:61" s="143" customFormat="1">
      <c r="B32" s="88" t="s">
        <v>327</v>
      </c>
      <c r="C32" s="82" t="s">
        <v>328</v>
      </c>
      <c r="D32" s="95" t="s">
        <v>127</v>
      </c>
      <c r="E32" s="95" t="s">
        <v>285</v>
      </c>
      <c r="F32" s="82" t="s">
        <v>329</v>
      </c>
      <c r="G32" s="95" t="s">
        <v>330</v>
      </c>
      <c r="H32" s="82" t="s">
        <v>322</v>
      </c>
      <c r="I32" s="82" t="s">
        <v>167</v>
      </c>
      <c r="J32" s="82"/>
      <c r="K32" s="89">
        <v>6.4499999999964555</v>
      </c>
      <c r="L32" s="95" t="s">
        <v>169</v>
      </c>
      <c r="M32" s="96">
        <v>8.3000000000000001E-3</v>
      </c>
      <c r="N32" s="96">
        <v>1.2500000000009323E-2</v>
      </c>
      <c r="O32" s="89">
        <v>272181.456863</v>
      </c>
      <c r="P32" s="91">
        <v>98.51</v>
      </c>
      <c r="Q32" s="82"/>
      <c r="R32" s="89">
        <v>268.125954471</v>
      </c>
      <c r="S32" s="90">
        <v>1.7773119157423622E-4</v>
      </c>
      <c r="T32" s="90">
        <v>1.2599862929868477E-2</v>
      </c>
      <c r="U32" s="90">
        <f>R32/'סכום נכסי הקרן'!$C$42</f>
        <v>2.276354930115678E-3</v>
      </c>
    </row>
    <row r="33" spans="2:21" s="143" customFormat="1">
      <c r="B33" s="88" t="s">
        <v>331</v>
      </c>
      <c r="C33" s="82" t="s">
        <v>332</v>
      </c>
      <c r="D33" s="95" t="s">
        <v>127</v>
      </c>
      <c r="E33" s="95" t="s">
        <v>285</v>
      </c>
      <c r="F33" s="82" t="s">
        <v>329</v>
      </c>
      <c r="G33" s="95" t="s">
        <v>330</v>
      </c>
      <c r="H33" s="82" t="s">
        <v>322</v>
      </c>
      <c r="I33" s="82" t="s">
        <v>167</v>
      </c>
      <c r="J33" s="82"/>
      <c r="K33" s="89">
        <v>10.070000000107784</v>
      </c>
      <c r="L33" s="95" t="s">
        <v>169</v>
      </c>
      <c r="M33" s="96">
        <v>1.6500000000000001E-2</v>
      </c>
      <c r="N33" s="96">
        <v>2.0200000000271983E-2</v>
      </c>
      <c r="O33" s="89">
        <v>40680.606075999996</v>
      </c>
      <c r="P33" s="91">
        <v>97.61</v>
      </c>
      <c r="Q33" s="82"/>
      <c r="R33" s="89">
        <v>39.708339396</v>
      </c>
      <c r="S33" s="90">
        <v>9.6202348446903856E-5</v>
      </c>
      <c r="T33" s="90">
        <v>1.8659873287888288E-3</v>
      </c>
      <c r="U33" s="90">
        <f>R33/'סכום נכסי הקרן'!$C$42</f>
        <v>3.3711870351800521E-4</v>
      </c>
    </row>
    <row r="34" spans="2:21" s="143" customFormat="1">
      <c r="B34" s="88" t="s">
        <v>333</v>
      </c>
      <c r="C34" s="82" t="s">
        <v>334</v>
      </c>
      <c r="D34" s="95" t="s">
        <v>127</v>
      </c>
      <c r="E34" s="95" t="s">
        <v>285</v>
      </c>
      <c r="F34" s="82" t="s">
        <v>335</v>
      </c>
      <c r="G34" s="95" t="s">
        <v>336</v>
      </c>
      <c r="H34" s="82" t="s">
        <v>322</v>
      </c>
      <c r="I34" s="82" t="s">
        <v>337</v>
      </c>
      <c r="J34" s="82"/>
      <c r="K34" s="89">
        <v>3.200000000007531</v>
      </c>
      <c r="L34" s="95" t="s">
        <v>169</v>
      </c>
      <c r="M34" s="96">
        <v>6.5000000000000006E-3</v>
      </c>
      <c r="N34" s="96">
        <v>6.4000000000150629E-3</v>
      </c>
      <c r="O34" s="89">
        <v>132165.206144</v>
      </c>
      <c r="P34" s="91">
        <v>100.47</v>
      </c>
      <c r="Q34" s="82"/>
      <c r="R34" s="89">
        <v>132.78638674499999</v>
      </c>
      <c r="S34" s="90">
        <v>1.2506814544333781E-4</v>
      </c>
      <c r="T34" s="90">
        <v>6.2399415052542496E-3</v>
      </c>
      <c r="U34" s="90">
        <f>R34/'סכום נכסי הקרן'!$C$42</f>
        <v>1.127339375688528E-3</v>
      </c>
    </row>
    <row r="35" spans="2:21" s="143" customFormat="1">
      <c r="B35" s="88" t="s">
        <v>338</v>
      </c>
      <c r="C35" s="82" t="s">
        <v>339</v>
      </c>
      <c r="D35" s="95" t="s">
        <v>127</v>
      </c>
      <c r="E35" s="95" t="s">
        <v>285</v>
      </c>
      <c r="F35" s="82" t="s">
        <v>335</v>
      </c>
      <c r="G35" s="95" t="s">
        <v>336</v>
      </c>
      <c r="H35" s="82" t="s">
        <v>322</v>
      </c>
      <c r="I35" s="82" t="s">
        <v>337</v>
      </c>
      <c r="J35" s="82"/>
      <c r="K35" s="89">
        <v>4.3400000000011811</v>
      </c>
      <c r="L35" s="95" t="s">
        <v>169</v>
      </c>
      <c r="M35" s="96">
        <v>1.6399999999999998E-2</v>
      </c>
      <c r="N35" s="96">
        <v>1.0499999999990163E-2</v>
      </c>
      <c r="O35" s="89">
        <v>196104.64057300001</v>
      </c>
      <c r="P35" s="91">
        <v>102.85</v>
      </c>
      <c r="Q35" s="89">
        <v>1.612612806</v>
      </c>
      <c r="R35" s="89">
        <v>203.30623536399997</v>
      </c>
      <c r="S35" s="90">
        <v>1.840089761348539E-4</v>
      </c>
      <c r="T35" s="90">
        <v>9.5538333968002345E-3</v>
      </c>
      <c r="U35" s="90">
        <f>R35/'סכום נכסי הקרן'!$C$42</f>
        <v>1.7260438367750594E-3</v>
      </c>
    </row>
    <row r="36" spans="2:21" s="143" customFormat="1">
      <c r="B36" s="88" t="s">
        <v>340</v>
      </c>
      <c r="C36" s="82" t="s">
        <v>341</v>
      </c>
      <c r="D36" s="95" t="s">
        <v>127</v>
      </c>
      <c r="E36" s="95" t="s">
        <v>285</v>
      </c>
      <c r="F36" s="82" t="s">
        <v>335</v>
      </c>
      <c r="G36" s="95" t="s">
        <v>336</v>
      </c>
      <c r="H36" s="82" t="s">
        <v>322</v>
      </c>
      <c r="I36" s="82" t="s">
        <v>167</v>
      </c>
      <c r="J36" s="82"/>
      <c r="K36" s="89">
        <v>5.6999999999992754</v>
      </c>
      <c r="L36" s="95" t="s">
        <v>169</v>
      </c>
      <c r="M36" s="96">
        <v>1.34E-2</v>
      </c>
      <c r="N36" s="96">
        <v>1.5900000000002176E-2</v>
      </c>
      <c r="O36" s="89">
        <v>655094.03567737795</v>
      </c>
      <c r="P36" s="91">
        <v>100.2</v>
      </c>
      <c r="Q36" s="146">
        <v>33.592221750660848</v>
      </c>
      <c r="R36" s="89">
        <v>689.59692231500003</v>
      </c>
      <c r="S36" s="90">
        <v>1.6348990649910715E-4</v>
      </c>
      <c r="T36" s="90">
        <v>3.2405765100849006E-2</v>
      </c>
      <c r="U36" s="90">
        <f>R36/'סכום נכסי הקרן'!$C$42</f>
        <v>5.8545893365729044E-3</v>
      </c>
    </row>
    <row r="37" spans="2:21" s="143" customFormat="1">
      <c r="B37" s="88" t="s">
        <v>342</v>
      </c>
      <c r="C37" s="82" t="s">
        <v>343</v>
      </c>
      <c r="D37" s="95" t="s">
        <v>127</v>
      </c>
      <c r="E37" s="95" t="s">
        <v>285</v>
      </c>
      <c r="F37" s="82" t="s">
        <v>310</v>
      </c>
      <c r="G37" s="95" t="s">
        <v>287</v>
      </c>
      <c r="H37" s="82" t="s">
        <v>322</v>
      </c>
      <c r="I37" s="82" t="s">
        <v>167</v>
      </c>
      <c r="J37" s="82"/>
      <c r="K37" s="89">
        <v>3.1999999999960478</v>
      </c>
      <c r="L37" s="95" t="s">
        <v>169</v>
      </c>
      <c r="M37" s="96">
        <v>4.2000000000000003E-2</v>
      </c>
      <c r="N37" s="96">
        <v>5.6999999999861658E-3</v>
      </c>
      <c r="O37" s="89">
        <v>43129.413612999997</v>
      </c>
      <c r="P37" s="91">
        <v>117.31</v>
      </c>
      <c r="Q37" s="82"/>
      <c r="R37" s="89">
        <v>50.595113150999993</v>
      </c>
      <c r="S37" s="90">
        <v>4.3227366826228232E-5</v>
      </c>
      <c r="T37" s="90">
        <v>2.3775821773074032E-3</v>
      </c>
      <c r="U37" s="90">
        <f>R37/'סכום נכסי הקרן'!$C$42</f>
        <v>4.2954601499981324E-4</v>
      </c>
    </row>
    <row r="38" spans="2:21" s="143" customFormat="1">
      <c r="B38" s="88" t="s">
        <v>344</v>
      </c>
      <c r="C38" s="82" t="s">
        <v>345</v>
      </c>
      <c r="D38" s="95" t="s">
        <v>127</v>
      </c>
      <c r="E38" s="95" t="s">
        <v>285</v>
      </c>
      <c r="F38" s="82" t="s">
        <v>310</v>
      </c>
      <c r="G38" s="95" t="s">
        <v>287</v>
      </c>
      <c r="H38" s="82" t="s">
        <v>322</v>
      </c>
      <c r="I38" s="82" t="s">
        <v>167</v>
      </c>
      <c r="J38" s="82"/>
      <c r="K38" s="89">
        <v>1.2099999999996209</v>
      </c>
      <c r="L38" s="95" t="s">
        <v>169</v>
      </c>
      <c r="M38" s="96">
        <v>4.0999999999999995E-2</v>
      </c>
      <c r="N38" s="96">
        <v>7.399999999997472E-3</v>
      </c>
      <c r="O38" s="89">
        <v>303179.40215400001</v>
      </c>
      <c r="P38" s="91">
        <v>130.5</v>
      </c>
      <c r="Q38" s="82"/>
      <c r="R38" s="89">
        <v>395.64911481499996</v>
      </c>
      <c r="S38" s="90">
        <v>1.2971161854132798E-4</v>
      </c>
      <c r="T38" s="90">
        <v>1.8592473171156493E-2</v>
      </c>
      <c r="U38" s="90">
        <f>R38/'סכום נכסי הקרן'!$C$42</f>
        <v>3.3590101893788893E-3</v>
      </c>
    </row>
    <row r="39" spans="2:21" s="143" customFormat="1">
      <c r="B39" s="88" t="s">
        <v>346</v>
      </c>
      <c r="C39" s="82" t="s">
        <v>347</v>
      </c>
      <c r="D39" s="95" t="s">
        <v>127</v>
      </c>
      <c r="E39" s="95" t="s">
        <v>285</v>
      </c>
      <c r="F39" s="82" t="s">
        <v>310</v>
      </c>
      <c r="G39" s="95" t="s">
        <v>287</v>
      </c>
      <c r="H39" s="82" t="s">
        <v>322</v>
      </c>
      <c r="I39" s="82" t="s">
        <v>167</v>
      </c>
      <c r="J39" s="82"/>
      <c r="K39" s="89">
        <v>2.3599999999998533</v>
      </c>
      <c r="L39" s="95" t="s">
        <v>169</v>
      </c>
      <c r="M39" s="96">
        <v>0.04</v>
      </c>
      <c r="N39" s="96">
        <v>3.4999999999853421E-3</v>
      </c>
      <c r="O39" s="89">
        <v>235284.13766800001</v>
      </c>
      <c r="P39" s="91">
        <v>115.98</v>
      </c>
      <c r="Q39" s="82"/>
      <c r="R39" s="89">
        <v>272.88252766400001</v>
      </c>
      <c r="S39" s="90">
        <v>8.1002159515124818E-5</v>
      </c>
      <c r="T39" s="90">
        <v>1.2823385379852592E-2</v>
      </c>
      <c r="U39" s="90">
        <f>R39/'סכום נכסי הקרן'!$C$42</f>
        <v>2.3167376258517326E-3</v>
      </c>
    </row>
    <row r="40" spans="2:21" s="143" customFormat="1">
      <c r="B40" s="88" t="s">
        <v>348</v>
      </c>
      <c r="C40" s="82" t="s">
        <v>349</v>
      </c>
      <c r="D40" s="95" t="s">
        <v>127</v>
      </c>
      <c r="E40" s="95" t="s">
        <v>285</v>
      </c>
      <c r="F40" s="82" t="s">
        <v>350</v>
      </c>
      <c r="G40" s="95" t="s">
        <v>336</v>
      </c>
      <c r="H40" s="82" t="s">
        <v>351</v>
      </c>
      <c r="I40" s="82" t="s">
        <v>337</v>
      </c>
      <c r="J40" s="82"/>
      <c r="K40" s="89">
        <v>1.0700000000095964</v>
      </c>
      <c r="L40" s="95" t="s">
        <v>169</v>
      </c>
      <c r="M40" s="96">
        <v>1.6399999999999998E-2</v>
      </c>
      <c r="N40" s="96">
        <v>7.3000000000348966E-3</v>
      </c>
      <c r="O40" s="89">
        <v>45114.691093000009</v>
      </c>
      <c r="P40" s="91">
        <v>101.63</v>
      </c>
      <c r="Q40" s="82"/>
      <c r="R40" s="89">
        <v>45.850062008000002</v>
      </c>
      <c r="S40" s="90">
        <v>8.6659689496792369E-5</v>
      </c>
      <c r="T40" s="90">
        <v>2.1546011752817972E-3</v>
      </c>
      <c r="U40" s="90">
        <f>R40/'סכום נכסי הקרן'!$C$42</f>
        <v>3.8926113998900066E-4</v>
      </c>
    </row>
    <row r="41" spans="2:21" s="143" customFormat="1">
      <c r="B41" s="88" t="s">
        <v>352</v>
      </c>
      <c r="C41" s="82" t="s">
        <v>353</v>
      </c>
      <c r="D41" s="95" t="s">
        <v>127</v>
      </c>
      <c r="E41" s="95" t="s">
        <v>285</v>
      </c>
      <c r="F41" s="82" t="s">
        <v>350</v>
      </c>
      <c r="G41" s="95" t="s">
        <v>336</v>
      </c>
      <c r="H41" s="82" t="s">
        <v>351</v>
      </c>
      <c r="I41" s="82" t="s">
        <v>337</v>
      </c>
      <c r="J41" s="82"/>
      <c r="K41" s="89">
        <v>5.1600000000007977</v>
      </c>
      <c r="L41" s="95" t="s">
        <v>169</v>
      </c>
      <c r="M41" s="96">
        <v>2.3399999999999997E-2</v>
      </c>
      <c r="N41" s="96">
        <v>1.6199999999998861E-2</v>
      </c>
      <c r="O41" s="89">
        <v>331907.66075799998</v>
      </c>
      <c r="P41" s="91">
        <v>105.82</v>
      </c>
      <c r="Q41" s="82"/>
      <c r="R41" s="89">
        <v>351.224717892</v>
      </c>
      <c r="S41" s="90">
        <v>1.3516557426455553E-4</v>
      </c>
      <c r="T41" s="90">
        <v>1.6504867317869317E-2</v>
      </c>
      <c r="U41" s="90">
        <f>R41/'סכום נכסי הקרן'!$C$42</f>
        <v>2.9818527629275672E-3</v>
      </c>
    </row>
    <row r="42" spans="2:21" s="143" customFormat="1">
      <c r="B42" s="88" t="s">
        <v>354</v>
      </c>
      <c r="C42" s="82" t="s">
        <v>355</v>
      </c>
      <c r="D42" s="95" t="s">
        <v>127</v>
      </c>
      <c r="E42" s="95" t="s">
        <v>285</v>
      </c>
      <c r="F42" s="82" t="s">
        <v>350</v>
      </c>
      <c r="G42" s="95" t="s">
        <v>336</v>
      </c>
      <c r="H42" s="82" t="s">
        <v>351</v>
      </c>
      <c r="I42" s="82" t="s">
        <v>337</v>
      </c>
      <c r="J42" s="82"/>
      <c r="K42" s="89">
        <v>2.050000000005527</v>
      </c>
      <c r="L42" s="95" t="s">
        <v>169</v>
      </c>
      <c r="M42" s="96">
        <v>0.03</v>
      </c>
      <c r="N42" s="96">
        <v>7.7000000000457969E-3</v>
      </c>
      <c r="O42" s="89">
        <v>117920.562087</v>
      </c>
      <c r="P42" s="91">
        <v>107.4</v>
      </c>
      <c r="Q42" s="82"/>
      <c r="R42" s="89">
        <v>126.646677846</v>
      </c>
      <c r="S42" s="90">
        <v>2.1783159030314513E-4</v>
      </c>
      <c r="T42" s="90">
        <v>5.951422287824068E-3</v>
      </c>
      <c r="U42" s="90">
        <f>R42/'סכום נכסי הקרן'!$C$42</f>
        <v>1.0752140353823723E-3</v>
      </c>
    </row>
    <row r="43" spans="2:21" s="143" customFormat="1">
      <c r="B43" s="88" t="s">
        <v>356</v>
      </c>
      <c r="C43" s="82" t="s">
        <v>357</v>
      </c>
      <c r="D43" s="95" t="s">
        <v>127</v>
      </c>
      <c r="E43" s="95" t="s">
        <v>285</v>
      </c>
      <c r="F43" s="82" t="s">
        <v>358</v>
      </c>
      <c r="G43" s="95" t="s">
        <v>336</v>
      </c>
      <c r="H43" s="82" t="s">
        <v>351</v>
      </c>
      <c r="I43" s="82" t="s">
        <v>167</v>
      </c>
      <c r="J43" s="82"/>
      <c r="K43" s="89">
        <v>0.50999999997834511</v>
      </c>
      <c r="L43" s="95" t="s">
        <v>169</v>
      </c>
      <c r="M43" s="96">
        <v>4.9500000000000002E-2</v>
      </c>
      <c r="N43" s="96">
        <v>2.3000000010346207E-3</v>
      </c>
      <c r="O43" s="89">
        <v>3323.029239</v>
      </c>
      <c r="P43" s="91">
        <v>125.07</v>
      </c>
      <c r="Q43" s="82"/>
      <c r="R43" s="89">
        <v>4.1561128590000003</v>
      </c>
      <c r="S43" s="90">
        <v>2.5763038102988759E-5</v>
      </c>
      <c r="T43" s="90">
        <v>1.9530542072206461E-4</v>
      </c>
      <c r="U43" s="90">
        <f>R43/'סכום נכסי הקרן'!$C$42</f>
        <v>3.5284864590477672E-5</v>
      </c>
    </row>
    <row r="44" spans="2:21" s="143" customFormat="1">
      <c r="B44" s="88" t="s">
        <v>359</v>
      </c>
      <c r="C44" s="82" t="s">
        <v>360</v>
      </c>
      <c r="D44" s="95" t="s">
        <v>127</v>
      </c>
      <c r="E44" s="95" t="s">
        <v>285</v>
      </c>
      <c r="F44" s="82" t="s">
        <v>358</v>
      </c>
      <c r="G44" s="95" t="s">
        <v>336</v>
      </c>
      <c r="H44" s="82" t="s">
        <v>351</v>
      </c>
      <c r="I44" s="82" t="s">
        <v>167</v>
      </c>
      <c r="J44" s="82"/>
      <c r="K44" s="89">
        <v>2.2100000000003108</v>
      </c>
      <c r="L44" s="95" t="s">
        <v>169</v>
      </c>
      <c r="M44" s="96">
        <v>4.8000000000000001E-2</v>
      </c>
      <c r="N44" s="96">
        <v>6.8999999999940576E-3</v>
      </c>
      <c r="O44" s="89">
        <v>309142.41661299998</v>
      </c>
      <c r="P44" s="91">
        <v>114.3</v>
      </c>
      <c r="Q44" s="82"/>
      <c r="R44" s="89">
        <v>353.34980700899996</v>
      </c>
      <c r="S44" s="90">
        <v>2.2738650741718189E-4</v>
      </c>
      <c r="T44" s="90">
        <v>1.6604730203731231E-2</v>
      </c>
      <c r="U44" s="90">
        <f>R44/'סכום נכסי הקרן'!$C$42</f>
        <v>2.9998944967013904E-3</v>
      </c>
    </row>
    <row r="45" spans="2:21" s="143" customFormat="1">
      <c r="B45" s="88" t="s">
        <v>361</v>
      </c>
      <c r="C45" s="82" t="s">
        <v>362</v>
      </c>
      <c r="D45" s="95" t="s">
        <v>127</v>
      </c>
      <c r="E45" s="95" t="s">
        <v>285</v>
      </c>
      <c r="F45" s="82" t="s">
        <v>358</v>
      </c>
      <c r="G45" s="95" t="s">
        <v>336</v>
      </c>
      <c r="H45" s="82" t="s">
        <v>351</v>
      </c>
      <c r="I45" s="82" t="s">
        <v>167</v>
      </c>
      <c r="J45" s="82"/>
      <c r="K45" s="89">
        <v>6.1599999999906867</v>
      </c>
      <c r="L45" s="95" t="s">
        <v>169</v>
      </c>
      <c r="M45" s="96">
        <v>3.2000000000000001E-2</v>
      </c>
      <c r="N45" s="96">
        <v>1.74999999999918E-2</v>
      </c>
      <c r="O45" s="89">
        <v>275111.55656200001</v>
      </c>
      <c r="P45" s="91">
        <v>110.84</v>
      </c>
      <c r="Q45" s="82"/>
      <c r="R45" s="89">
        <v>304.93365839900002</v>
      </c>
      <c r="S45" s="90">
        <v>1.6677308935049128E-4</v>
      </c>
      <c r="T45" s="90">
        <v>1.4329542643908032E-2</v>
      </c>
      <c r="U45" s="90">
        <f>R45/'סכום נכסי הקרן'!$C$42</f>
        <v>2.5888476109083665E-3</v>
      </c>
    </row>
    <row r="46" spans="2:21" s="143" customFormat="1">
      <c r="B46" s="88" t="s">
        <v>363</v>
      </c>
      <c r="C46" s="82" t="s">
        <v>364</v>
      </c>
      <c r="D46" s="95" t="s">
        <v>127</v>
      </c>
      <c r="E46" s="95" t="s">
        <v>285</v>
      </c>
      <c r="F46" s="82" t="s">
        <v>358</v>
      </c>
      <c r="G46" s="95" t="s">
        <v>336</v>
      </c>
      <c r="H46" s="82" t="s">
        <v>351</v>
      </c>
      <c r="I46" s="82" t="s">
        <v>167</v>
      </c>
      <c r="J46" s="82"/>
      <c r="K46" s="89">
        <v>1.4800000000145204</v>
      </c>
      <c r="L46" s="95" t="s">
        <v>169</v>
      </c>
      <c r="M46" s="96">
        <v>4.9000000000000002E-2</v>
      </c>
      <c r="N46" s="96">
        <v>6.7000000001573058E-3</v>
      </c>
      <c r="O46" s="89">
        <v>35784.886925999999</v>
      </c>
      <c r="P46" s="91">
        <v>115.47</v>
      </c>
      <c r="Q46" s="82"/>
      <c r="R46" s="89">
        <v>41.320809005000001</v>
      </c>
      <c r="S46" s="90">
        <v>1.8063711654861707E-4</v>
      </c>
      <c r="T46" s="90">
        <v>1.9417610303391428E-3</v>
      </c>
      <c r="U46" s="90">
        <f>R46/'סכום נכסי הקרן'!$C$42</f>
        <v>3.5080836348154985E-4</v>
      </c>
    </row>
    <row r="47" spans="2:21" s="143" customFormat="1">
      <c r="B47" s="88" t="s">
        <v>365</v>
      </c>
      <c r="C47" s="82" t="s">
        <v>366</v>
      </c>
      <c r="D47" s="95" t="s">
        <v>127</v>
      </c>
      <c r="E47" s="95" t="s">
        <v>285</v>
      </c>
      <c r="F47" s="82" t="s">
        <v>367</v>
      </c>
      <c r="G47" s="95" t="s">
        <v>368</v>
      </c>
      <c r="H47" s="82" t="s">
        <v>351</v>
      </c>
      <c r="I47" s="82" t="s">
        <v>167</v>
      </c>
      <c r="J47" s="82"/>
      <c r="K47" s="89">
        <v>2.3499999999952328</v>
      </c>
      <c r="L47" s="95" t="s">
        <v>169</v>
      </c>
      <c r="M47" s="96">
        <v>3.7000000000000005E-2</v>
      </c>
      <c r="N47" s="96">
        <v>6.2999999999904651E-3</v>
      </c>
      <c r="O47" s="89">
        <v>187403.20400600001</v>
      </c>
      <c r="P47" s="91">
        <v>111.93</v>
      </c>
      <c r="Q47" s="82"/>
      <c r="R47" s="89">
        <v>209.76040874</v>
      </c>
      <c r="S47" s="90">
        <v>7.8085147030320111E-5</v>
      </c>
      <c r="T47" s="90">
        <v>9.8571300322328262E-3</v>
      </c>
      <c r="U47" s="90">
        <f>R47/'סכום נכסי הקרן'!$C$42</f>
        <v>1.7808389401184326E-3</v>
      </c>
    </row>
    <row r="48" spans="2:21" s="143" customFormat="1">
      <c r="B48" s="88" t="s">
        <v>369</v>
      </c>
      <c r="C48" s="82" t="s">
        <v>370</v>
      </c>
      <c r="D48" s="95" t="s">
        <v>127</v>
      </c>
      <c r="E48" s="95" t="s">
        <v>285</v>
      </c>
      <c r="F48" s="82" t="s">
        <v>367</v>
      </c>
      <c r="G48" s="95" t="s">
        <v>368</v>
      </c>
      <c r="H48" s="82" t="s">
        <v>351</v>
      </c>
      <c r="I48" s="82" t="s">
        <v>167</v>
      </c>
      <c r="J48" s="82"/>
      <c r="K48" s="89">
        <v>5.3999999999865897</v>
      </c>
      <c r="L48" s="95" t="s">
        <v>169</v>
      </c>
      <c r="M48" s="96">
        <v>2.2000000000000002E-2</v>
      </c>
      <c r="N48" s="96">
        <v>1.6199999999982121E-2</v>
      </c>
      <c r="O48" s="89">
        <v>129206.219434</v>
      </c>
      <c r="P48" s="91">
        <v>103.89</v>
      </c>
      <c r="Q48" s="82"/>
      <c r="R48" s="89">
        <v>134.232342402</v>
      </c>
      <c r="S48" s="90">
        <v>1.4654484778062296E-4</v>
      </c>
      <c r="T48" s="90">
        <v>6.3078903284735947E-3</v>
      </c>
      <c r="U48" s="90">
        <f>R48/'סכום נכסי הקרן'!$C$42</f>
        <v>1.1396153535774818E-3</v>
      </c>
    </row>
    <row r="49" spans="2:21" s="143" customFormat="1">
      <c r="B49" s="88" t="s">
        <v>371</v>
      </c>
      <c r="C49" s="82" t="s">
        <v>372</v>
      </c>
      <c r="D49" s="95" t="s">
        <v>127</v>
      </c>
      <c r="E49" s="95" t="s">
        <v>285</v>
      </c>
      <c r="F49" s="82" t="s">
        <v>373</v>
      </c>
      <c r="G49" s="95" t="s">
        <v>336</v>
      </c>
      <c r="H49" s="82" t="s">
        <v>351</v>
      </c>
      <c r="I49" s="82" t="s">
        <v>337</v>
      </c>
      <c r="J49" s="82"/>
      <c r="K49" s="89">
        <v>6.7499999999741416</v>
      </c>
      <c r="L49" s="95" t="s">
        <v>169</v>
      </c>
      <c r="M49" s="96">
        <v>1.8200000000000001E-2</v>
      </c>
      <c r="N49" s="96">
        <v>1.7699999999989658E-2</v>
      </c>
      <c r="O49" s="89">
        <v>57476.198585999999</v>
      </c>
      <c r="P49" s="91">
        <v>100.92</v>
      </c>
      <c r="Q49" s="82"/>
      <c r="R49" s="89">
        <v>58.004978077999994</v>
      </c>
      <c r="S49" s="90">
        <v>2.1854067903422054E-4</v>
      </c>
      <c r="T49" s="90">
        <v>2.7257889840421011E-3</v>
      </c>
      <c r="U49" s="90">
        <f>R49/'סכום נכסי הקרן'!$C$42</f>
        <v>4.9245481691474334E-4</v>
      </c>
    </row>
    <row r="50" spans="2:21" s="143" customFormat="1">
      <c r="B50" s="88" t="s">
        <v>374</v>
      </c>
      <c r="C50" s="82" t="s">
        <v>375</v>
      </c>
      <c r="D50" s="95" t="s">
        <v>127</v>
      </c>
      <c r="E50" s="95" t="s">
        <v>285</v>
      </c>
      <c r="F50" s="82" t="s">
        <v>321</v>
      </c>
      <c r="G50" s="95" t="s">
        <v>287</v>
      </c>
      <c r="H50" s="82" t="s">
        <v>351</v>
      </c>
      <c r="I50" s="82" t="s">
        <v>167</v>
      </c>
      <c r="J50" s="82"/>
      <c r="K50" s="89">
        <v>1.0499999999977647</v>
      </c>
      <c r="L50" s="95" t="s">
        <v>169</v>
      </c>
      <c r="M50" s="96">
        <v>3.1E-2</v>
      </c>
      <c r="N50" s="96">
        <v>2.2000000000357645E-3</v>
      </c>
      <c r="O50" s="89">
        <v>79504.391592</v>
      </c>
      <c r="P50" s="91">
        <v>112.54</v>
      </c>
      <c r="Q50" s="82"/>
      <c r="R50" s="89">
        <v>89.474247444000014</v>
      </c>
      <c r="S50" s="90">
        <v>1.5406269286711693E-4</v>
      </c>
      <c r="T50" s="90">
        <v>4.2046032275083935E-3</v>
      </c>
      <c r="U50" s="90">
        <f>R50/'סכום נכסי הקרן'!$C$42</f>
        <v>7.5962487365082245E-4</v>
      </c>
    </row>
    <row r="51" spans="2:21" s="143" customFormat="1">
      <c r="B51" s="88" t="s">
        <v>376</v>
      </c>
      <c r="C51" s="82" t="s">
        <v>377</v>
      </c>
      <c r="D51" s="95" t="s">
        <v>127</v>
      </c>
      <c r="E51" s="95" t="s">
        <v>285</v>
      </c>
      <c r="F51" s="82" t="s">
        <v>321</v>
      </c>
      <c r="G51" s="95" t="s">
        <v>287</v>
      </c>
      <c r="H51" s="82" t="s">
        <v>351</v>
      </c>
      <c r="I51" s="82" t="s">
        <v>167</v>
      </c>
      <c r="J51" s="82"/>
      <c r="K51" s="89">
        <v>0.52000000000207358</v>
      </c>
      <c r="L51" s="95" t="s">
        <v>169</v>
      </c>
      <c r="M51" s="96">
        <v>2.7999999999999997E-2</v>
      </c>
      <c r="N51" s="96">
        <v>-2.1999999999924597E-3</v>
      </c>
      <c r="O51" s="89">
        <v>201549.83138500003</v>
      </c>
      <c r="P51" s="91">
        <v>105.28</v>
      </c>
      <c r="Q51" s="82"/>
      <c r="R51" s="89">
        <v>212.19164417799999</v>
      </c>
      <c r="S51" s="90">
        <v>2.049243201651597E-4</v>
      </c>
      <c r="T51" s="90">
        <v>9.9713794465779489E-3</v>
      </c>
      <c r="U51" s="90">
        <f>R51/'סכום נכסי הקרן'!$C$42</f>
        <v>1.8014798168529593E-3</v>
      </c>
    </row>
    <row r="52" spans="2:21" s="143" customFormat="1">
      <c r="B52" s="88" t="s">
        <v>378</v>
      </c>
      <c r="C52" s="82" t="s">
        <v>379</v>
      </c>
      <c r="D52" s="95" t="s">
        <v>127</v>
      </c>
      <c r="E52" s="95" t="s">
        <v>285</v>
      </c>
      <c r="F52" s="82" t="s">
        <v>321</v>
      </c>
      <c r="G52" s="95" t="s">
        <v>287</v>
      </c>
      <c r="H52" s="82" t="s">
        <v>351</v>
      </c>
      <c r="I52" s="82" t="s">
        <v>167</v>
      </c>
      <c r="J52" s="82"/>
      <c r="K52" s="89">
        <v>1.1999999999664368</v>
      </c>
      <c r="L52" s="95" t="s">
        <v>169</v>
      </c>
      <c r="M52" s="96">
        <v>4.2000000000000003E-2</v>
      </c>
      <c r="N52" s="96">
        <v>5.0000000075517545E-4</v>
      </c>
      <c r="O52" s="89">
        <v>4608.9266589999997</v>
      </c>
      <c r="P52" s="91">
        <v>129.29</v>
      </c>
      <c r="Q52" s="82"/>
      <c r="R52" s="89">
        <v>5.9588811309999992</v>
      </c>
      <c r="S52" s="90">
        <v>5.8900773926823346E-5</v>
      </c>
      <c r="T52" s="90">
        <v>2.800216995557596E-4</v>
      </c>
      <c r="U52" s="90">
        <f>R52/'סכום נכסי הקרן'!$C$42</f>
        <v>5.0590135771403846E-5</v>
      </c>
    </row>
    <row r="53" spans="2:21" s="143" customFormat="1">
      <c r="B53" s="88" t="s">
        <v>380</v>
      </c>
      <c r="C53" s="82" t="s">
        <v>381</v>
      </c>
      <c r="D53" s="95" t="s">
        <v>127</v>
      </c>
      <c r="E53" s="95" t="s">
        <v>285</v>
      </c>
      <c r="F53" s="82" t="s">
        <v>286</v>
      </c>
      <c r="G53" s="95" t="s">
        <v>287</v>
      </c>
      <c r="H53" s="82" t="s">
        <v>351</v>
      </c>
      <c r="I53" s="82" t="s">
        <v>167</v>
      </c>
      <c r="J53" s="82"/>
      <c r="K53" s="89">
        <v>2.009999999997433</v>
      </c>
      <c r="L53" s="95" t="s">
        <v>169</v>
      </c>
      <c r="M53" s="96">
        <v>0.04</v>
      </c>
      <c r="N53" s="96">
        <v>4.2999999999963328E-3</v>
      </c>
      <c r="O53" s="89">
        <v>255485.63428100001</v>
      </c>
      <c r="P53" s="91">
        <v>117.4</v>
      </c>
      <c r="Q53" s="82"/>
      <c r="R53" s="89">
        <v>299.94014437699997</v>
      </c>
      <c r="S53" s="90">
        <v>1.8924889835466425E-4</v>
      </c>
      <c r="T53" s="90">
        <v>1.409488579265426E-2</v>
      </c>
      <c r="U53" s="90">
        <f>R53/'סכום נכסי הקרן'!$C$42</f>
        <v>2.5464533179537429E-3</v>
      </c>
    </row>
    <row r="54" spans="2:21" s="143" customFormat="1">
      <c r="B54" s="88" t="s">
        <v>382</v>
      </c>
      <c r="C54" s="82" t="s">
        <v>383</v>
      </c>
      <c r="D54" s="95" t="s">
        <v>127</v>
      </c>
      <c r="E54" s="95" t="s">
        <v>285</v>
      </c>
      <c r="F54" s="82" t="s">
        <v>384</v>
      </c>
      <c r="G54" s="95" t="s">
        <v>336</v>
      </c>
      <c r="H54" s="82" t="s">
        <v>351</v>
      </c>
      <c r="I54" s="82" t="s">
        <v>167</v>
      </c>
      <c r="J54" s="82"/>
      <c r="K54" s="89">
        <v>4.3199999999941507</v>
      </c>
      <c r="L54" s="95" t="s">
        <v>169</v>
      </c>
      <c r="M54" s="96">
        <v>4.7500000000000001E-2</v>
      </c>
      <c r="N54" s="96">
        <v>1.3099999999984679E-2</v>
      </c>
      <c r="O54" s="89">
        <v>302830.85307299998</v>
      </c>
      <c r="P54" s="91">
        <v>142.29</v>
      </c>
      <c r="Q54" s="82"/>
      <c r="R54" s="89">
        <v>430.89802108600009</v>
      </c>
      <c r="S54" s="90">
        <v>1.6045718914481003E-4</v>
      </c>
      <c r="T54" s="90">
        <v>2.0248901353644957E-2</v>
      </c>
      <c r="U54" s="90">
        <f>R54/'סכום נכסי הקרן'!$C$42</f>
        <v>3.6582688781898417E-3</v>
      </c>
    </row>
    <row r="55" spans="2:21" s="143" customFormat="1">
      <c r="B55" s="88" t="s">
        <v>385</v>
      </c>
      <c r="C55" s="82" t="s">
        <v>386</v>
      </c>
      <c r="D55" s="95" t="s">
        <v>127</v>
      </c>
      <c r="E55" s="95" t="s">
        <v>285</v>
      </c>
      <c r="F55" s="82" t="s">
        <v>387</v>
      </c>
      <c r="G55" s="95" t="s">
        <v>287</v>
      </c>
      <c r="H55" s="82" t="s">
        <v>351</v>
      </c>
      <c r="I55" s="82" t="s">
        <v>167</v>
      </c>
      <c r="J55" s="82"/>
      <c r="K55" s="89">
        <v>1.9000000000109973</v>
      </c>
      <c r="L55" s="95" t="s">
        <v>169</v>
      </c>
      <c r="M55" s="96">
        <v>3.85E-2</v>
      </c>
      <c r="N55" s="96">
        <v>3.6999999999890033E-3</v>
      </c>
      <c r="O55" s="89">
        <v>39287.312617000003</v>
      </c>
      <c r="P55" s="91">
        <v>115.73</v>
      </c>
      <c r="Q55" s="82"/>
      <c r="R55" s="89">
        <v>45.467209364999995</v>
      </c>
      <c r="S55" s="90">
        <v>9.2238245491661837E-5</v>
      </c>
      <c r="T55" s="90">
        <v>2.1366100381177162E-3</v>
      </c>
      <c r="U55" s="90">
        <f>R55/'סכום נכסי הקרן'!$C$42</f>
        <v>3.8601077020245639E-4</v>
      </c>
    </row>
    <row r="56" spans="2:21" s="143" customFormat="1">
      <c r="B56" s="88" t="s">
        <v>388</v>
      </c>
      <c r="C56" s="82" t="s">
        <v>389</v>
      </c>
      <c r="D56" s="95" t="s">
        <v>127</v>
      </c>
      <c r="E56" s="95" t="s">
        <v>285</v>
      </c>
      <c r="F56" s="82" t="s">
        <v>387</v>
      </c>
      <c r="G56" s="95" t="s">
        <v>287</v>
      </c>
      <c r="H56" s="82" t="s">
        <v>351</v>
      </c>
      <c r="I56" s="82" t="s">
        <v>167</v>
      </c>
      <c r="J56" s="82"/>
      <c r="K56" s="89">
        <v>2.2699999999962177</v>
      </c>
      <c r="L56" s="95" t="s">
        <v>169</v>
      </c>
      <c r="M56" s="96">
        <v>4.7500000000000001E-2</v>
      </c>
      <c r="N56" s="96">
        <v>5.7999999998487152E-3</v>
      </c>
      <c r="O56" s="89">
        <v>28297.673331999998</v>
      </c>
      <c r="P56" s="91">
        <v>130.81</v>
      </c>
      <c r="Q56" s="82"/>
      <c r="R56" s="89">
        <v>37.016186382000001</v>
      </c>
      <c r="S56" s="90">
        <v>9.749789942626554E-5</v>
      </c>
      <c r="T56" s="90">
        <v>1.7394767900028455E-3</v>
      </c>
      <c r="U56" s="90">
        <f>R56/'סכום נכסי הקרן'!$C$42</f>
        <v>3.1426267006113407E-4</v>
      </c>
    </row>
    <row r="57" spans="2:21" s="143" customFormat="1">
      <c r="B57" s="88" t="s">
        <v>390</v>
      </c>
      <c r="C57" s="82" t="s">
        <v>391</v>
      </c>
      <c r="D57" s="95" t="s">
        <v>127</v>
      </c>
      <c r="E57" s="95" t="s">
        <v>285</v>
      </c>
      <c r="F57" s="82" t="s">
        <v>392</v>
      </c>
      <c r="G57" s="95" t="s">
        <v>287</v>
      </c>
      <c r="H57" s="82" t="s">
        <v>351</v>
      </c>
      <c r="I57" s="82" t="s">
        <v>337</v>
      </c>
      <c r="J57" s="82"/>
      <c r="K57" s="89">
        <v>2.5100000000005438</v>
      </c>
      <c r="L57" s="95" t="s">
        <v>169</v>
      </c>
      <c r="M57" s="96">
        <v>3.5499999999999997E-2</v>
      </c>
      <c r="N57" s="96">
        <v>3.8999999999401853E-3</v>
      </c>
      <c r="O57" s="89">
        <v>46529.657137000002</v>
      </c>
      <c r="P57" s="91">
        <v>118.57</v>
      </c>
      <c r="Q57" s="82"/>
      <c r="R57" s="89">
        <v>55.170212046999993</v>
      </c>
      <c r="S57" s="90">
        <v>1.3056672884369515E-4</v>
      </c>
      <c r="T57" s="90">
        <v>2.5925767275139459E-3</v>
      </c>
      <c r="U57" s="90">
        <f>R57/'סכום נכסי הקרן'!$C$42</f>
        <v>4.6838801725291039E-4</v>
      </c>
    </row>
    <row r="58" spans="2:21" s="143" customFormat="1">
      <c r="B58" s="88" t="s">
        <v>393</v>
      </c>
      <c r="C58" s="82" t="s">
        <v>394</v>
      </c>
      <c r="D58" s="95" t="s">
        <v>127</v>
      </c>
      <c r="E58" s="95" t="s">
        <v>285</v>
      </c>
      <c r="F58" s="82" t="s">
        <v>392</v>
      </c>
      <c r="G58" s="95" t="s">
        <v>287</v>
      </c>
      <c r="H58" s="82" t="s">
        <v>351</v>
      </c>
      <c r="I58" s="82" t="s">
        <v>337</v>
      </c>
      <c r="J58" s="82"/>
      <c r="K58" s="89">
        <v>1.4199999999974076</v>
      </c>
      <c r="L58" s="95" t="s">
        <v>169</v>
      </c>
      <c r="M58" s="96">
        <v>4.6500000000000007E-2</v>
      </c>
      <c r="N58" s="96">
        <v>3.6999999998768656E-3</v>
      </c>
      <c r="O58" s="89">
        <v>24027.39458</v>
      </c>
      <c r="P58" s="91">
        <v>128.44</v>
      </c>
      <c r="Q58" s="82"/>
      <c r="R58" s="89">
        <v>30.860785174000004</v>
      </c>
      <c r="S58" s="90">
        <v>1.0984290400320774E-4</v>
      </c>
      <c r="T58" s="90">
        <v>1.4502201544333289E-3</v>
      </c>
      <c r="U58" s="90">
        <f>R58/'סכום נכסי הקרן'!$C$42</f>
        <v>2.620041040662248E-4</v>
      </c>
    </row>
    <row r="59" spans="2:21" s="143" customFormat="1">
      <c r="B59" s="88" t="s">
        <v>395</v>
      </c>
      <c r="C59" s="82" t="s">
        <v>396</v>
      </c>
      <c r="D59" s="95" t="s">
        <v>127</v>
      </c>
      <c r="E59" s="95" t="s">
        <v>285</v>
      </c>
      <c r="F59" s="82" t="s">
        <v>392</v>
      </c>
      <c r="G59" s="95" t="s">
        <v>287</v>
      </c>
      <c r="H59" s="82" t="s">
        <v>351</v>
      </c>
      <c r="I59" s="82" t="s">
        <v>337</v>
      </c>
      <c r="J59" s="82"/>
      <c r="K59" s="89">
        <v>5.2799999999977727</v>
      </c>
      <c r="L59" s="95" t="s">
        <v>169</v>
      </c>
      <c r="M59" s="96">
        <v>1.4999999999999999E-2</v>
      </c>
      <c r="N59" s="96">
        <v>1.2100000000003181E-2</v>
      </c>
      <c r="O59" s="89">
        <v>121837.854458</v>
      </c>
      <c r="P59" s="91">
        <v>103.21</v>
      </c>
      <c r="Q59" s="82"/>
      <c r="R59" s="89">
        <v>125.748850976</v>
      </c>
      <c r="S59" s="90">
        <v>2.1851056358548692E-4</v>
      </c>
      <c r="T59" s="90">
        <v>5.9092313126196273E-3</v>
      </c>
      <c r="U59" s="90">
        <f>R59/'סכום נכסי הקרן'!$C$42</f>
        <v>1.0675916005235496E-3</v>
      </c>
    </row>
    <row r="60" spans="2:21" s="143" customFormat="1">
      <c r="B60" s="88" t="s">
        <v>397</v>
      </c>
      <c r="C60" s="82" t="s">
        <v>398</v>
      </c>
      <c r="D60" s="95" t="s">
        <v>127</v>
      </c>
      <c r="E60" s="95" t="s">
        <v>285</v>
      </c>
      <c r="F60" s="82" t="s">
        <v>399</v>
      </c>
      <c r="G60" s="95" t="s">
        <v>400</v>
      </c>
      <c r="H60" s="82" t="s">
        <v>351</v>
      </c>
      <c r="I60" s="82" t="s">
        <v>337</v>
      </c>
      <c r="J60" s="82"/>
      <c r="K60" s="89">
        <v>1.9699999996154036</v>
      </c>
      <c r="L60" s="95" t="s">
        <v>169</v>
      </c>
      <c r="M60" s="96">
        <v>4.6500000000000007E-2</v>
      </c>
      <c r="N60" s="96">
        <v>7.199999999067644E-3</v>
      </c>
      <c r="O60" s="89">
        <v>658.36133099999995</v>
      </c>
      <c r="P60" s="91">
        <v>130.33000000000001</v>
      </c>
      <c r="Q60" s="82"/>
      <c r="R60" s="89">
        <v>0.85804228900000001</v>
      </c>
      <c r="S60" s="90">
        <v>8.6628549488952327E-6</v>
      </c>
      <c r="T60" s="90">
        <v>4.0321405105151487E-5</v>
      </c>
      <c r="U60" s="90">
        <f>R60/'סכום נכסי הקרן'!$C$42</f>
        <v>7.2846688738748969E-6</v>
      </c>
    </row>
    <row r="61" spans="2:21" s="143" customFormat="1">
      <c r="B61" s="88" t="s">
        <v>401</v>
      </c>
      <c r="C61" s="82" t="s">
        <v>402</v>
      </c>
      <c r="D61" s="95" t="s">
        <v>127</v>
      </c>
      <c r="E61" s="95" t="s">
        <v>285</v>
      </c>
      <c r="F61" s="82" t="s">
        <v>403</v>
      </c>
      <c r="G61" s="95" t="s">
        <v>336</v>
      </c>
      <c r="H61" s="82" t="s">
        <v>351</v>
      </c>
      <c r="I61" s="82" t="s">
        <v>337</v>
      </c>
      <c r="J61" s="82"/>
      <c r="K61" s="89">
        <v>2.099999999905835</v>
      </c>
      <c r="L61" s="95" t="s">
        <v>169</v>
      </c>
      <c r="M61" s="96">
        <v>3.6400000000000002E-2</v>
      </c>
      <c r="N61" s="96">
        <v>8.299999999044896E-3</v>
      </c>
      <c r="O61" s="89">
        <v>6340.0759159999989</v>
      </c>
      <c r="P61" s="91">
        <v>117.25</v>
      </c>
      <c r="Q61" s="82"/>
      <c r="R61" s="89">
        <v>7.4337391369999999</v>
      </c>
      <c r="S61" s="90">
        <v>8.6259536272108834E-5</v>
      </c>
      <c r="T61" s="90">
        <v>3.4932871145351696E-4</v>
      </c>
      <c r="U61" s="90">
        <f>R61/'סכום נכסי הקרן'!$C$42</f>
        <v>6.3111490892740302E-5</v>
      </c>
    </row>
    <row r="62" spans="2:21" s="143" customFormat="1">
      <c r="B62" s="88" t="s">
        <v>404</v>
      </c>
      <c r="C62" s="82" t="s">
        <v>405</v>
      </c>
      <c r="D62" s="95" t="s">
        <v>127</v>
      </c>
      <c r="E62" s="95" t="s">
        <v>285</v>
      </c>
      <c r="F62" s="82" t="s">
        <v>406</v>
      </c>
      <c r="G62" s="95" t="s">
        <v>407</v>
      </c>
      <c r="H62" s="82" t="s">
        <v>351</v>
      </c>
      <c r="I62" s="82" t="s">
        <v>167</v>
      </c>
      <c r="J62" s="82"/>
      <c r="K62" s="89">
        <v>7.7300000000100209</v>
      </c>
      <c r="L62" s="95" t="s">
        <v>169</v>
      </c>
      <c r="M62" s="96">
        <v>3.85E-2</v>
      </c>
      <c r="N62" s="96">
        <v>2.0200000000025052E-2</v>
      </c>
      <c r="O62" s="89">
        <v>204749.38155499997</v>
      </c>
      <c r="P62" s="91">
        <v>116.97</v>
      </c>
      <c r="Q62" s="82"/>
      <c r="R62" s="89">
        <v>239.49535381999999</v>
      </c>
      <c r="S62" s="90">
        <v>7.5234501249087557E-5</v>
      </c>
      <c r="T62" s="90">
        <v>1.125444433913887E-2</v>
      </c>
      <c r="U62" s="90">
        <f>R62/'סכום נכסי הקרן'!$C$42</f>
        <v>2.0332848063275462E-3</v>
      </c>
    </row>
    <row r="63" spans="2:21" s="143" customFormat="1">
      <c r="B63" s="88" t="s">
        <v>408</v>
      </c>
      <c r="C63" s="82" t="s">
        <v>409</v>
      </c>
      <c r="D63" s="95" t="s">
        <v>127</v>
      </c>
      <c r="E63" s="95" t="s">
        <v>285</v>
      </c>
      <c r="F63" s="82" t="s">
        <v>406</v>
      </c>
      <c r="G63" s="95" t="s">
        <v>407</v>
      </c>
      <c r="H63" s="82" t="s">
        <v>351</v>
      </c>
      <c r="I63" s="82" t="s">
        <v>167</v>
      </c>
      <c r="J63" s="82"/>
      <c r="K63" s="89">
        <v>5.8400000000022665</v>
      </c>
      <c r="L63" s="95" t="s">
        <v>169</v>
      </c>
      <c r="M63" s="96">
        <v>4.4999999999999998E-2</v>
      </c>
      <c r="N63" s="96">
        <v>1.5100000000003368E-2</v>
      </c>
      <c r="O63" s="89">
        <v>532983.99939799996</v>
      </c>
      <c r="P63" s="91">
        <v>122.5</v>
      </c>
      <c r="Q63" s="82"/>
      <c r="R63" s="89">
        <v>652.90540507800006</v>
      </c>
      <c r="S63" s="90">
        <v>1.8119561398192204E-4</v>
      </c>
      <c r="T63" s="90">
        <v>3.0681545269959382E-2</v>
      </c>
      <c r="U63" s="90">
        <f>R63/'סכום נכסי הקרן'!$C$42</f>
        <v>5.5430830658701816E-3</v>
      </c>
    </row>
    <row r="64" spans="2:21" s="143" customFormat="1">
      <c r="B64" s="88" t="s">
        <v>410</v>
      </c>
      <c r="C64" s="82" t="s">
        <v>411</v>
      </c>
      <c r="D64" s="95" t="s">
        <v>127</v>
      </c>
      <c r="E64" s="95" t="s">
        <v>285</v>
      </c>
      <c r="F64" s="82" t="s">
        <v>406</v>
      </c>
      <c r="G64" s="95" t="s">
        <v>407</v>
      </c>
      <c r="H64" s="82" t="s">
        <v>351</v>
      </c>
      <c r="I64" s="82" t="s">
        <v>167</v>
      </c>
      <c r="J64" s="82"/>
      <c r="K64" s="89">
        <v>10.420000000025057</v>
      </c>
      <c r="L64" s="95" t="s">
        <v>169</v>
      </c>
      <c r="M64" s="96">
        <v>2.3900000000000001E-2</v>
      </c>
      <c r="N64" s="96">
        <v>2.630000000007874E-2</v>
      </c>
      <c r="O64" s="89">
        <v>205997.432</v>
      </c>
      <c r="P64" s="91">
        <v>98.03</v>
      </c>
      <c r="Q64" s="82"/>
      <c r="R64" s="89">
        <v>201.939285407</v>
      </c>
      <c r="S64" s="90">
        <v>1.662356847906171E-4</v>
      </c>
      <c r="T64" s="90">
        <v>9.4895972353880725E-3</v>
      </c>
      <c r="U64" s="90">
        <f>R64/'סכום נכסי הקרן'!$C$42</f>
        <v>1.7144386071359615E-3</v>
      </c>
    </row>
    <row r="65" spans="2:21" s="143" customFormat="1">
      <c r="B65" s="88" t="s">
        <v>412</v>
      </c>
      <c r="C65" s="82" t="s">
        <v>413</v>
      </c>
      <c r="D65" s="95" t="s">
        <v>127</v>
      </c>
      <c r="E65" s="95" t="s">
        <v>285</v>
      </c>
      <c r="F65" s="82" t="s">
        <v>414</v>
      </c>
      <c r="G65" s="95" t="s">
        <v>400</v>
      </c>
      <c r="H65" s="82" t="s">
        <v>351</v>
      </c>
      <c r="I65" s="82" t="s">
        <v>167</v>
      </c>
      <c r="J65" s="82"/>
      <c r="K65" s="89">
        <v>1.3799999994452987</v>
      </c>
      <c r="L65" s="95" t="s">
        <v>169</v>
      </c>
      <c r="M65" s="96">
        <v>4.8899999999999999E-2</v>
      </c>
      <c r="N65" s="96">
        <v>5.4999999961643006E-3</v>
      </c>
      <c r="O65" s="89">
        <v>1303.6435349999999</v>
      </c>
      <c r="P65" s="91">
        <v>129.99</v>
      </c>
      <c r="Q65" s="82"/>
      <c r="R65" s="89">
        <v>1.6946063630000001</v>
      </c>
      <c r="S65" s="90">
        <v>2.3357007134202219E-5</v>
      </c>
      <c r="T65" s="90">
        <v>7.9633498875590267E-5</v>
      </c>
      <c r="U65" s="90">
        <f>R65/'סכום נכסי הקרן'!$C$42</f>
        <v>1.4386990459879822E-5</v>
      </c>
    </row>
    <row r="66" spans="2:21" s="143" customFormat="1">
      <c r="B66" s="88" t="s">
        <v>415</v>
      </c>
      <c r="C66" s="82" t="s">
        <v>416</v>
      </c>
      <c r="D66" s="95" t="s">
        <v>127</v>
      </c>
      <c r="E66" s="95" t="s">
        <v>285</v>
      </c>
      <c r="F66" s="82" t="s">
        <v>286</v>
      </c>
      <c r="G66" s="95" t="s">
        <v>287</v>
      </c>
      <c r="H66" s="82" t="s">
        <v>351</v>
      </c>
      <c r="I66" s="82" t="s">
        <v>337</v>
      </c>
      <c r="J66" s="82"/>
      <c r="K66" s="89">
        <v>4.4100000000077761</v>
      </c>
      <c r="L66" s="95" t="s">
        <v>169</v>
      </c>
      <c r="M66" s="96">
        <v>1.6399999999999998E-2</v>
      </c>
      <c r="N66" s="96">
        <v>1.8899999999997488E-2</v>
      </c>
      <c r="O66" s="89">
        <f>120136.06635/50000</f>
        <v>2.4027213270000001</v>
      </c>
      <c r="P66" s="91">
        <v>4977439</v>
      </c>
      <c r="Q66" s="82"/>
      <c r="R66" s="89">
        <v>119.59399352700001</v>
      </c>
      <c r="S66" s="90">
        <f>978.625499755621%/50000</f>
        <v>1.957250999511242E-4</v>
      </c>
      <c r="T66" s="90">
        <v>5.6200002295516607E-3</v>
      </c>
      <c r="U66" s="90">
        <f>R66/'סכום נכסי הקרן'!$C$42</f>
        <v>1.01533765097274E-3</v>
      </c>
    </row>
    <row r="67" spans="2:21" s="143" customFormat="1">
      <c r="B67" s="88" t="s">
        <v>417</v>
      </c>
      <c r="C67" s="82" t="s">
        <v>418</v>
      </c>
      <c r="D67" s="95" t="s">
        <v>127</v>
      </c>
      <c r="E67" s="95" t="s">
        <v>285</v>
      </c>
      <c r="F67" s="82" t="s">
        <v>286</v>
      </c>
      <c r="G67" s="95" t="s">
        <v>287</v>
      </c>
      <c r="H67" s="82" t="s">
        <v>351</v>
      </c>
      <c r="I67" s="82" t="s">
        <v>337</v>
      </c>
      <c r="J67" s="82"/>
      <c r="K67" s="89">
        <v>8.3800000000782351</v>
      </c>
      <c r="L67" s="95" t="s">
        <v>169</v>
      </c>
      <c r="M67" s="96">
        <v>2.7799999999999998E-2</v>
      </c>
      <c r="N67" s="96">
        <v>3.200000000022353E-2</v>
      </c>
      <c r="O67" s="89">
        <f>45852.0111/50000</f>
        <v>0.91704022200000002</v>
      </c>
      <c r="P67" s="91">
        <v>4878299</v>
      </c>
      <c r="Q67" s="82"/>
      <c r="R67" s="89">
        <v>44.735967425000013</v>
      </c>
      <c r="S67" s="90">
        <f>1096.41346484935%/50000</f>
        <v>2.1928269296987E-4</v>
      </c>
      <c r="T67" s="90">
        <v>2.1022472766657379E-3</v>
      </c>
      <c r="U67" s="90">
        <f>R67/'סכום נכסי הקרן'!$C$42</f>
        <v>3.7980262001233243E-4</v>
      </c>
    </row>
    <row r="68" spans="2:21" s="143" customFormat="1">
      <c r="B68" s="88" t="s">
        <v>419</v>
      </c>
      <c r="C68" s="82" t="s">
        <v>420</v>
      </c>
      <c r="D68" s="95" t="s">
        <v>127</v>
      </c>
      <c r="E68" s="95" t="s">
        <v>285</v>
      </c>
      <c r="F68" s="82" t="s">
        <v>286</v>
      </c>
      <c r="G68" s="95" t="s">
        <v>287</v>
      </c>
      <c r="H68" s="82" t="s">
        <v>351</v>
      </c>
      <c r="I68" s="82" t="s">
        <v>167</v>
      </c>
      <c r="J68" s="82"/>
      <c r="K68" s="89">
        <v>1.550000000000791</v>
      </c>
      <c r="L68" s="95" t="s">
        <v>169</v>
      </c>
      <c r="M68" s="96">
        <v>0.05</v>
      </c>
      <c r="N68" s="96">
        <v>4.0999999999963097E-3</v>
      </c>
      <c r="O68" s="89">
        <v>158809.15956199999</v>
      </c>
      <c r="P68" s="91">
        <v>119.44</v>
      </c>
      <c r="Q68" s="82"/>
      <c r="R68" s="89">
        <v>189.681670927</v>
      </c>
      <c r="S68" s="90">
        <v>1.5880931837131837E-4</v>
      </c>
      <c r="T68" s="90">
        <v>8.9135833892093896E-3</v>
      </c>
      <c r="U68" s="90">
        <f>R68/'סכום נכסי הקרן'!$C$42</f>
        <v>1.6103730338942511E-3</v>
      </c>
    </row>
    <row r="69" spans="2:21" s="143" customFormat="1">
      <c r="B69" s="88" t="s">
        <v>421</v>
      </c>
      <c r="C69" s="82" t="s">
        <v>422</v>
      </c>
      <c r="D69" s="95" t="s">
        <v>127</v>
      </c>
      <c r="E69" s="95" t="s">
        <v>285</v>
      </c>
      <c r="F69" s="82" t="s">
        <v>423</v>
      </c>
      <c r="G69" s="95" t="s">
        <v>336</v>
      </c>
      <c r="H69" s="82" t="s">
        <v>351</v>
      </c>
      <c r="I69" s="82" t="s">
        <v>337</v>
      </c>
      <c r="J69" s="82"/>
      <c r="K69" s="89">
        <v>1.4700000000084479</v>
      </c>
      <c r="L69" s="95" t="s">
        <v>169</v>
      </c>
      <c r="M69" s="96">
        <v>5.0999999999999997E-2</v>
      </c>
      <c r="N69" s="96">
        <v>2.6999999999308805E-3</v>
      </c>
      <c r="O69" s="89">
        <v>52591.591598999999</v>
      </c>
      <c r="P69" s="91">
        <v>119.44</v>
      </c>
      <c r="Q69" s="89">
        <v>2.2376903070000003</v>
      </c>
      <c r="R69" s="89">
        <v>65.104649934999998</v>
      </c>
      <c r="S69" s="90">
        <v>1.1688574103501279E-4</v>
      </c>
      <c r="T69" s="90">
        <v>3.0594190961352598E-3</v>
      </c>
      <c r="U69" s="90">
        <f>R69/'סכום נכסי הקרן'!$C$42</f>
        <v>5.5273011948950204E-4</v>
      </c>
    </row>
    <row r="70" spans="2:21" s="143" customFormat="1">
      <c r="B70" s="88" t="s">
        <v>424</v>
      </c>
      <c r="C70" s="82" t="s">
        <v>425</v>
      </c>
      <c r="D70" s="95" t="s">
        <v>127</v>
      </c>
      <c r="E70" s="95" t="s">
        <v>285</v>
      </c>
      <c r="F70" s="82" t="s">
        <v>423</v>
      </c>
      <c r="G70" s="95" t="s">
        <v>336</v>
      </c>
      <c r="H70" s="82" t="s">
        <v>351</v>
      </c>
      <c r="I70" s="82" t="s">
        <v>337</v>
      </c>
      <c r="J70" s="82"/>
      <c r="K70" s="89">
        <v>1.7399994622162074</v>
      </c>
      <c r="L70" s="95" t="s">
        <v>169</v>
      </c>
      <c r="M70" s="96">
        <v>3.4000000000000002E-2</v>
      </c>
      <c r="N70" s="96">
        <v>1.0200004353487849E-2</v>
      </c>
      <c r="O70" s="89">
        <v>0.72695700000000008</v>
      </c>
      <c r="P70" s="91">
        <v>107.43</v>
      </c>
      <c r="Q70" s="82"/>
      <c r="R70" s="89">
        <v>7.8098299999999996E-4</v>
      </c>
      <c r="S70" s="90">
        <v>1.047802269774856E-8</v>
      </c>
      <c r="T70" s="90">
        <v>3.6700209683064377E-8</v>
      </c>
      <c r="U70" s="90">
        <f>R70/'סכום נכסי הקרן'!$C$42</f>
        <v>6.6304454035195445E-9</v>
      </c>
    </row>
    <row r="71" spans="2:21" s="143" customFormat="1">
      <c r="B71" s="88" t="s">
        <v>426</v>
      </c>
      <c r="C71" s="82" t="s">
        <v>427</v>
      </c>
      <c r="D71" s="95" t="s">
        <v>127</v>
      </c>
      <c r="E71" s="95" t="s">
        <v>285</v>
      </c>
      <c r="F71" s="82" t="s">
        <v>423</v>
      </c>
      <c r="G71" s="95" t="s">
        <v>336</v>
      </c>
      <c r="H71" s="82" t="s">
        <v>351</v>
      </c>
      <c r="I71" s="82" t="s">
        <v>337</v>
      </c>
      <c r="J71" s="82"/>
      <c r="K71" s="89">
        <v>2.8400000000029473</v>
      </c>
      <c r="L71" s="95" t="s">
        <v>169</v>
      </c>
      <c r="M71" s="96">
        <v>2.5499999999999998E-2</v>
      </c>
      <c r="N71" s="96">
        <v>9.0000000000491232E-3</v>
      </c>
      <c r="O71" s="89">
        <v>74845.742987000005</v>
      </c>
      <c r="P71" s="91">
        <v>106.29</v>
      </c>
      <c r="Q71" s="89">
        <v>1.8326592239999999</v>
      </c>
      <c r="R71" s="89">
        <v>81.426667563999999</v>
      </c>
      <c r="S71" s="90">
        <v>8.7273209889243941E-5</v>
      </c>
      <c r="T71" s="90">
        <v>3.8264287102177342E-3</v>
      </c>
      <c r="U71" s="90">
        <f>R71/'סכום נכסי הקרן'!$C$42</f>
        <v>6.9130195365793849E-4</v>
      </c>
    </row>
    <row r="72" spans="2:21" s="143" customFormat="1">
      <c r="B72" s="88" t="s">
        <v>428</v>
      </c>
      <c r="C72" s="82" t="s">
        <v>429</v>
      </c>
      <c r="D72" s="95" t="s">
        <v>127</v>
      </c>
      <c r="E72" s="95" t="s">
        <v>285</v>
      </c>
      <c r="F72" s="82" t="s">
        <v>423</v>
      </c>
      <c r="G72" s="95" t="s">
        <v>336</v>
      </c>
      <c r="H72" s="82" t="s">
        <v>351</v>
      </c>
      <c r="I72" s="82" t="s">
        <v>337</v>
      </c>
      <c r="J72" s="82"/>
      <c r="K72" s="89">
        <v>6.8900000000050214</v>
      </c>
      <c r="L72" s="95" t="s">
        <v>169</v>
      </c>
      <c r="M72" s="96">
        <v>2.35E-2</v>
      </c>
      <c r="N72" s="96">
        <v>2.2600000000012551E-2</v>
      </c>
      <c r="O72" s="89">
        <v>154949.27411999999</v>
      </c>
      <c r="P72" s="91">
        <v>102.84</v>
      </c>
      <c r="Q72" s="82"/>
      <c r="R72" s="89">
        <v>159.34983768000001</v>
      </c>
      <c r="S72" s="90">
        <v>1.912534939103627E-4</v>
      </c>
      <c r="T72" s="90">
        <v>7.4882199174863898E-3</v>
      </c>
      <c r="U72" s="90">
        <f>R72/'סכום נכסי הקרן'!$C$42</f>
        <v>1.3528596637787783E-3</v>
      </c>
    </row>
    <row r="73" spans="2:21" s="143" customFormat="1">
      <c r="B73" s="88" t="s">
        <v>430</v>
      </c>
      <c r="C73" s="82" t="s">
        <v>431</v>
      </c>
      <c r="D73" s="95" t="s">
        <v>127</v>
      </c>
      <c r="E73" s="95" t="s">
        <v>285</v>
      </c>
      <c r="F73" s="82" t="s">
        <v>423</v>
      </c>
      <c r="G73" s="95" t="s">
        <v>336</v>
      </c>
      <c r="H73" s="82" t="s">
        <v>351</v>
      </c>
      <c r="I73" s="82" t="s">
        <v>337</v>
      </c>
      <c r="J73" s="82"/>
      <c r="K73" s="89">
        <v>5.8099999999850986</v>
      </c>
      <c r="L73" s="95" t="s">
        <v>169</v>
      </c>
      <c r="M73" s="96">
        <v>1.7600000000000001E-2</v>
      </c>
      <c r="N73" s="96">
        <v>1.7899999999941595E-2</v>
      </c>
      <c r="O73" s="89">
        <v>176636.23057699995</v>
      </c>
      <c r="P73" s="91">
        <v>101.72</v>
      </c>
      <c r="Q73" s="89">
        <v>3.5367894409999998</v>
      </c>
      <c r="R73" s="89">
        <v>183.20751073299999</v>
      </c>
      <c r="S73" s="90">
        <v>1.6290096635366568E-4</v>
      </c>
      <c r="T73" s="90">
        <v>8.6093475266598215E-3</v>
      </c>
      <c r="U73" s="90">
        <f>R73/'סכום נכסי הקרן'!$C$42</f>
        <v>1.5554082450320653E-3</v>
      </c>
    </row>
    <row r="74" spans="2:21" s="143" customFormat="1">
      <c r="B74" s="88" t="s">
        <v>432</v>
      </c>
      <c r="C74" s="82" t="s">
        <v>433</v>
      </c>
      <c r="D74" s="95" t="s">
        <v>127</v>
      </c>
      <c r="E74" s="95" t="s">
        <v>285</v>
      </c>
      <c r="F74" s="82" t="s">
        <v>423</v>
      </c>
      <c r="G74" s="95" t="s">
        <v>336</v>
      </c>
      <c r="H74" s="82" t="s">
        <v>351</v>
      </c>
      <c r="I74" s="82" t="s">
        <v>337</v>
      </c>
      <c r="J74" s="82"/>
      <c r="K74" s="89">
        <v>6.2899999999871801</v>
      </c>
      <c r="L74" s="95" t="s">
        <v>169</v>
      </c>
      <c r="M74" s="96">
        <v>2.1499999999999998E-2</v>
      </c>
      <c r="N74" s="96">
        <v>2.2199999999968849E-2</v>
      </c>
      <c r="O74" s="89">
        <v>163382.54222900001</v>
      </c>
      <c r="P74" s="91">
        <v>102.17</v>
      </c>
      <c r="Q74" s="82"/>
      <c r="R74" s="89">
        <v>166.92795016599999</v>
      </c>
      <c r="S74" s="90">
        <v>2.0619144405421329E-4</v>
      </c>
      <c r="T74" s="90">
        <v>7.8443330687816767E-3</v>
      </c>
      <c r="U74" s="90">
        <f>R74/'סכום נכסי הקרן'!$C$42</f>
        <v>1.4171968658691601E-3</v>
      </c>
    </row>
    <row r="75" spans="2:21" s="143" customFormat="1">
      <c r="B75" s="88" t="s">
        <v>434</v>
      </c>
      <c r="C75" s="82" t="s">
        <v>435</v>
      </c>
      <c r="D75" s="95" t="s">
        <v>127</v>
      </c>
      <c r="E75" s="95" t="s">
        <v>285</v>
      </c>
      <c r="F75" s="82" t="s">
        <v>387</v>
      </c>
      <c r="G75" s="95" t="s">
        <v>287</v>
      </c>
      <c r="H75" s="82" t="s">
        <v>351</v>
      </c>
      <c r="I75" s="82" t="s">
        <v>167</v>
      </c>
      <c r="J75" s="82"/>
      <c r="K75" s="89">
        <v>0.91999999999778082</v>
      </c>
      <c r="L75" s="95" t="s">
        <v>169</v>
      </c>
      <c r="M75" s="96">
        <v>5.2499999999999998E-2</v>
      </c>
      <c r="N75" s="96">
        <v>-4.9999999980582428E-4</v>
      </c>
      <c r="O75" s="89">
        <v>13812.188319000001</v>
      </c>
      <c r="P75" s="91">
        <v>130.5</v>
      </c>
      <c r="Q75" s="82"/>
      <c r="R75" s="89">
        <v>18.024905187000002</v>
      </c>
      <c r="S75" s="90">
        <v>1.1510156932500001E-4</v>
      </c>
      <c r="T75" s="90">
        <v>8.4703226559381545E-4</v>
      </c>
      <c r="U75" s="90">
        <f>R75/'סכום נכסי הקרן'!$C$42</f>
        <v>1.5302913091068532E-4</v>
      </c>
    </row>
    <row r="76" spans="2:21" s="143" customFormat="1">
      <c r="B76" s="88" t="s">
        <v>436</v>
      </c>
      <c r="C76" s="82" t="s">
        <v>437</v>
      </c>
      <c r="D76" s="95" t="s">
        <v>127</v>
      </c>
      <c r="E76" s="95" t="s">
        <v>285</v>
      </c>
      <c r="F76" s="82" t="s">
        <v>310</v>
      </c>
      <c r="G76" s="95" t="s">
        <v>287</v>
      </c>
      <c r="H76" s="82" t="s">
        <v>351</v>
      </c>
      <c r="I76" s="82" t="s">
        <v>337</v>
      </c>
      <c r="J76" s="82"/>
      <c r="K76" s="89">
        <v>1.4400000000015212</v>
      </c>
      <c r="L76" s="95" t="s">
        <v>169</v>
      </c>
      <c r="M76" s="96">
        <v>6.5000000000000002E-2</v>
      </c>
      <c r="N76" s="96">
        <v>6.299999999998732E-3</v>
      </c>
      <c r="O76" s="89">
        <v>321065.46268599998</v>
      </c>
      <c r="P76" s="91">
        <v>121.26</v>
      </c>
      <c r="Q76" s="89">
        <v>5.0923599999999993</v>
      </c>
      <c r="R76" s="89">
        <v>394.416367235</v>
      </c>
      <c r="S76" s="90">
        <v>2.0385108741968253E-4</v>
      </c>
      <c r="T76" s="90">
        <v>1.853454349192879E-2</v>
      </c>
      <c r="U76" s="90">
        <f>R76/'סכום נכסי הקרן'!$C$42</f>
        <v>3.3485443206909527E-3</v>
      </c>
    </row>
    <row r="77" spans="2:21" s="143" customFormat="1">
      <c r="B77" s="88" t="s">
        <v>438</v>
      </c>
      <c r="C77" s="82" t="s">
        <v>439</v>
      </c>
      <c r="D77" s="95" t="s">
        <v>127</v>
      </c>
      <c r="E77" s="95" t="s">
        <v>285</v>
      </c>
      <c r="F77" s="82" t="s">
        <v>440</v>
      </c>
      <c r="G77" s="95" t="s">
        <v>336</v>
      </c>
      <c r="H77" s="82" t="s">
        <v>351</v>
      </c>
      <c r="I77" s="82" t="s">
        <v>337</v>
      </c>
      <c r="J77" s="82"/>
      <c r="K77" s="89">
        <v>7.8699999998168799</v>
      </c>
      <c r="L77" s="95" t="s">
        <v>169</v>
      </c>
      <c r="M77" s="96">
        <v>3.5000000000000003E-2</v>
      </c>
      <c r="N77" s="96">
        <v>2.3799999999328754E-2</v>
      </c>
      <c r="O77" s="89">
        <v>15129.938921000001</v>
      </c>
      <c r="P77" s="91">
        <v>112.25</v>
      </c>
      <c r="Q77" s="82"/>
      <c r="R77" s="89">
        <v>16.983356652999998</v>
      </c>
      <c r="S77" s="90">
        <v>5.5859446730806225E-5</v>
      </c>
      <c r="T77" s="90">
        <v>7.9808747474319718E-4</v>
      </c>
      <c r="U77" s="90">
        <f>R77/'סכום נכסי הקרן'!$C$42</f>
        <v>1.441865175762045E-4</v>
      </c>
    </row>
    <row r="78" spans="2:21" s="143" customFormat="1">
      <c r="B78" s="88" t="s">
        <v>441</v>
      </c>
      <c r="C78" s="82" t="s">
        <v>442</v>
      </c>
      <c r="D78" s="95" t="s">
        <v>127</v>
      </c>
      <c r="E78" s="95" t="s">
        <v>285</v>
      </c>
      <c r="F78" s="82" t="s">
        <v>440</v>
      </c>
      <c r="G78" s="95" t="s">
        <v>336</v>
      </c>
      <c r="H78" s="82" t="s">
        <v>351</v>
      </c>
      <c r="I78" s="82" t="s">
        <v>337</v>
      </c>
      <c r="J78" s="82"/>
      <c r="K78" s="89">
        <v>3.8400000000121794</v>
      </c>
      <c r="L78" s="95" t="s">
        <v>169</v>
      </c>
      <c r="M78" s="96">
        <v>0.04</v>
      </c>
      <c r="N78" s="96">
        <v>9.5000000000380596E-3</v>
      </c>
      <c r="O78" s="89">
        <v>81004.395051</v>
      </c>
      <c r="P78" s="91">
        <v>113.52</v>
      </c>
      <c r="Q78" s="82"/>
      <c r="R78" s="89">
        <v>91.956191407000006</v>
      </c>
      <c r="S78" s="90">
        <v>1.1845565777590933E-4</v>
      </c>
      <c r="T78" s="90">
        <v>4.3212355535176862E-3</v>
      </c>
      <c r="U78" s="90">
        <f>R78/'סכום נכסי הקרן'!$C$42</f>
        <v>7.8069625925238659E-4</v>
      </c>
    </row>
    <row r="79" spans="2:21" s="143" customFormat="1">
      <c r="B79" s="88" t="s">
        <v>443</v>
      </c>
      <c r="C79" s="82" t="s">
        <v>444</v>
      </c>
      <c r="D79" s="95" t="s">
        <v>127</v>
      </c>
      <c r="E79" s="95" t="s">
        <v>285</v>
      </c>
      <c r="F79" s="82" t="s">
        <v>440</v>
      </c>
      <c r="G79" s="95" t="s">
        <v>336</v>
      </c>
      <c r="H79" s="82" t="s">
        <v>351</v>
      </c>
      <c r="I79" s="82" t="s">
        <v>337</v>
      </c>
      <c r="J79" s="82"/>
      <c r="K79" s="89">
        <v>6.530000000010709</v>
      </c>
      <c r="L79" s="95" t="s">
        <v>169</v>
      </c>
      <c r="M79" s="96">
        <v>0.04</v>
      </c>
      <c r="N79" s="96">
        <v>1.8500000000041993E-2</v>
      </c>
      <c r="O79" s="89">
        <v>162803.77918099999</v>
      </c>
      <c r="P79" s="91">
        <v>117.02</v>
      </c>
      <c r="Q79" s="82"/>
      <c r="R79" s="89">
        <v>190.51297753199998</v>
      </c>
      <c r="S79" s="90">
        <v>2.2477675979142183E-4</v>
      </c>
      <c r="T79" s="90">
        <v>8.9526484222695393E-3</v>
      </c>
      <c r="U79" s="90">
        <f>R79/'סכום נכסי הקרן'!$C$42</f>
        <v>1.6174307202434259E-3</v>
      </c>
    </row>
    <row r="80" spans="2:21" s="143" customFormat="1">
      <c r="B80" s="88" t="s">
        <v>445</v>
      </c>
      <c r="C80" s="82" t="s">
        <v>446</v>
      </c>
      <c r="D80" s="95" t="s">
        <v>127</v>
      </c>
      <c r="E80" s="95" t="s">
        <v>285</v>
      </c>
      <c r="F80" s="82" t="s">
        <v>447</v>
      </c>
      <c r="G80" s="95" t="s">
        <v>158</v>
      </c>
      <c r="H80" s="82" t="s">
        <v>351</v>
      </c>
      <c r="I80" s="82" t="s">
        <v>337</v>
      </c>
      <c r="J80" s="82"/>
      <c r="K80" s="89">
        <v>0.23999942675459157</v>
      </c>
      <c r="L80" s="95" t="s">
        <v>169</v>
      </c>
      <c r="M80" s="96">
        <v>5.2000000000000005E-2</v>
      </c>
      <c r="N80" s="96">
        <v>2.3600001637844023E-2</v>
      </c>
      <c r="O80" s="89">
        <v>0.37526499999999996</v>
      </c>
      <c r="P80" s="91">
        <v>130.16</v>
      </c>
      <c r="Q80" s="82"/>
      <c r="R80" s="89">
        <v>4.8844700000000003E-4</v>
      </c>
      <c r="S80" s="90">
        <v>7.9249081977527773E-9</v>
      </c>
      <c r="T80" s="90">
        <v>2.2953261875180058E-8</v>
      </c>
      <c r="U80" s="90">
        <f>R80/'סכום נכסי הקרן'!$C$42</f>
        <v>4.146852320745664E-9</v>
      </c>
    </row>
    <row r="81" spans="2:21" s="143" customFormat="1">
      <c r="B81" s="88" t="s">
        <v>448</v>
      </c>
      <c r="C81" s="82" t="s">
        <v>449</v>
      </c>
      <c r="D81" s="95" t="s">
        <v>127</v>
      </c>
      <c r="E81" s="95" t="s">
        <v>285</v>
      </c>
      <c r="F81" s="82" t="s">
        <v>450</v>
      </c>
      <c r="G81" s="95" t="s">
        <v>451</v>
      </c>
      <c r="H81" s="82" t="s">
        <v>452</v>
      </c>
      <c r="I81" s="82" t="s">
        <v>337</v>
      </c>
      <c r="J81" s="82"/>
      <c r="K81" s="89">
        <v>7.9300000000037878</v>
      </c>
      <c r="L81" s="95" t="s">
        <v>169</v>
      </c>
      <c r="M81" s="96">
        <v>5.1500000000000004E-2</v>
      </c>
      <c r="N81" s="96">
        <v>3.2100000000017628E-2</v>
      </c>
      <c r="O81" s="89">
        <v>378737.22737899999</v>
      </c>
      <c r="P81" s="91">
        <v>140.83000000000001</v>
      </c>
      <c r="Q81" s="82"/>
      <c r="R81" s="89">
        <v>533.37560978600004</v>
      </c>
      <c r="S81" s="90">
        <v>1.0665583805985994E-4</v>
      </c>
      <c r="T81" s="90">
        <v>2.5064561864955481E-2</v>
      </c>
      <c r="U81" s="90">
        <f>R81/'סכום נכסי הקרן'!$C$42</f>
        <v>4.528290449670503E-3</v>
      </c>
    </row>
    <row r="82" spans="2:21" s="143" customFormat="1">
      <c r="B82" s="88" t="s">
        <v>453</v>
      </c>
      <c r="C82" s="82" t="s">
        <v>454</v>
      </c>
      <c r="D82" s="95" t="s">
        <v>127</v>
      </c>
      <c r="E82" s="95" t="s">
        <v>285</v>
      </c>
      <c r="F82" s="82" t="s">
        <v>373</v>
      </c>
      <c r="G82" s="95" t="s">
        <v>336</v>
      </c>
      <c r="H82" s="82" t="s">
        <v>452</v>
      </c>
      <c r="I82" s="82" t="s">
        <v>167</v>
      </c>
      <c r="J82" s="82"/>
      <c r="K82" s="89">
        <v>2.7300000000031144</v>
      </c>
      <c r="L82" s="95" t="s">
        <v>169</v>
      </c>
      <c r="M82" s="96">
        <v>2.8500000000000001E-2</v>
      </c>
      <c r="N82" s="96">
        <v>1.0500000000116803E-2</v>
      </c>
      <c r="O82" s="89">
        <v>47739.354717000009</v>
      </c>
      <c r="P82" s="91">
        <v>107.6</v>
      </c>
      <c r="Q82" s="82"/>
      <c r="R82" s="89">
        <v>51.367543508000004</v>
      </c>
      <c r="S82" s="90">
        <v>1.0407967677944334E-4</v>
      </c>
      <c r="T82" s="90">
        <v>2.4138804783811331E-3</v>
      </c>
      <c r="U82" s="90">
        <f>R82/'סכום נכסי הקרן'!$C$42</f>
        <v>4.3610384956229375E-4</v>
      </c>
    </row>
    <row r="83" spans="2:21" s="143" customFormat="1">
      <c r="B83" s="88" t="s">
        <v>455</v>
      </c>
      <c r="C83" s="82" t="s">
        <v>456</v>
      </c>
      <c r="D83" s="95" t="s">
        <v>127</v>
      </c>
      <c r="E83" s="95" t="s">
        <v>285</v>
      </c>
      <c r="F83" s="82" t="s">
        <v>373</v>
      </c>
      <c r="G83" s="95" t="s">
        <v>336</v>
      </c>
      <c r="H83" s="82" t="s">
        <v>452</v>
      </c>
      <c r="I83" s="82" t="s">
        <v>167</v>
      </c>
      <c r="J83" s="82"/>
      <c r="K83" s="89">
        <v>0.24000000018186646</v>
      </c>
      <c r="L83" s="95" t="s">
        <v>169</v>
      </c>
      <c r="M83" s="96">
        <v>4.8499999999999995E-2</v>
      </c>
      <c r="N83" s="96">
        <v>3.5299999998806501E-2</v>
      </c>
      <c r="O83" s="89">
        <v>1423.569808</v>
      </c>
      <c r="P83" s="91">
        <v>123.6</v>
      </c>
      <c r="Q83" s="82"/>
      <c r="R83" s="89">
        <v>1.7595321570000002</v>
      </c>
      <c r="S83" s="90">
        <v>1.1367402091801256E-5</v>
      </c>
      <c r="T83" s="90">
        <v>8.2684513114875171E-5</v>
      </c>
      <c r="U83" s="90">
        <f>R83/'סכום נכסי הקרן'!$C$42</f>
        <v>1.493820211544359E-5</v>
      </c>
    </row>
    <row r="84" spans="2:21" s="143" customFormat="1">
      <c r="B84" s="88" t="s">
        <v>457</v>
      </c>
      <c r="C84" s="82" t="s">
        <v>458</v>
      </c>
      <c r="D84" s="95" t="s">
        <v>127</v>
      </c>
      <c r="E84" s="95" t="s">
        <v>285</v>
      </c>
      <c r="F84" s="82" t="s">
        <v>373</v>
      </c>
      <c r="G84" s="95" t="s">
        <v>336</v>
      </c>
      <c r="H84" s="82" t="s">
        <v>452</v>
      </c>
      <c r="I84" s="82" t="s">
        <v>167</v>
      </c>
      <c r="J84" s="82"/>
      <c r="K84" s="89">
        <v>1.02</v>
      </c>
      <c r="L84" s="95" t="s">
        <v>169</v>
      </c>
      <c r="M84" s="96">
        <v>3.7699999999999997E-2</v>
      </c>
      <c r="N84" s="96">
        <v>4.3000000001247891E-3</v>
      </c>
      <c r="O84" s="89">
        <v>32774.350068</v>
      </c>
      <c r="P84" s="91">
        <v>113</v>
      </c>
      <c r="Q84" s="89">
        <v>2.9581050009999998</v>
      </c>
      <c r="R84" s="89">
        <v>40.067585449999996</v>
      </c>
      <c r="S84" s="90">
        <v>1.0200642669177971E-4</v>
      </c>
      <c r="T84" s="90">
        <v>1.882869137368034E-3</v>
      </c>
      <c r="U84" s="90">
        <f>R84/'סכום נכסי הקרן'!$C$42</f>
        <v>3.4016865639467062E-4</v>
      </c>
    </row>
    <row r="85" spans="2:21" s="143" customFormat="1">
      <c r="B85" s="88" t="s">
        <v>459</v>
      </c>
      <c r="C85" s="82" t="s">
        <v>460</v>
      </c>
      <c r="D85" s="95" t="s">
        <v>127</v>
      </c>
      <c r="E85" s="95" t="s">
        <v>285</v>
      </c>
      <c r="F85" s="82" t="s">
        <v>373</v>
      </c>
      <c r="G85" s="95" t="s">
        <v>336</v>
      </c>
      <c r="H85" s="82" t="s">
        <v>452</v>
      </c>
      <c r="I85" s="82" t="s">
        <v>167</v>
      </c>
      <c r="J85" s="82"/>
      <c r="K85" s="89">
        <v>4.6200000000362724</v>
      </c>
      <c r="L85" s="95" t="s">
        <v>169</v>
      </c>
      <c r="M85" s="96">
        <v>2.5000000000000001E-2</v>
      </c>
      <c r="N85" s="96">
        <v>1.7300000000177288E-2</v>
      </c>
      <c r="O85" s="89">
        <v>46973.792614000005</v>
      </c>
      <c r="P85" s="91">
        <v>104.47</v>
      </c>
      <c r="Q85" s="82"/>
      <c r="R85" s="89">
        <v>49.073521580999994</v>
      </c>
      <c r="S85" s="90">
        <v>1.0036113398942053E-4</v>
      </c>
      <c r="T85" s="90">
        <v>2.3060790464185326E-3</v>
      </c>
      <c r="U85" s="90">
        <f>R85/'סכום נכסי הקרן'!$C$42</f>
        <v>4.1662789792000412E-4</v>
      </c>
    </row>
    <row r="86" spans="2:21" s="143" customFormat="1">
      <c r="B86" s="88" t="s">
        <v>461</v>
      </c>
      <c r="C86" s="82" t="s">
        <v>462</v>
      </c>
      <c r="D86" s="95" t="s">
        <v>127</v>
      </c>
      <c r="E86" s="95" t="s">
        <v>285</v>
      </c>
      <c r="F86" s="82" t="s">
        <v>373</v>
      </c>
      <c r="G86" s="95" t="s">
        <v>336</v>
      </c>
      <c r="H86" s="82" t="s">
        <v>452</v>
      </c>
      <c r="I86" s="82" t="s">
        <v>167</v>
      </c>
      <c r="J86" s="82"/>
      <c r="K86" s="89">
        <v>5.4699999999923472</v>
      </c>
      <c r="L86" s="95" t="s">
        <v>169</v>
      </c>
      <c r="M86" s="96">
        <v>1.34E-2</v>
      </c>
      <c r="N86" s="96">
        <v>1.5999999999856504E-2</v>
      </c>
      <c r="O86" s="89">
        <v>41738.563538000002</v>
      </c>
      <c r="P86" s="91">
        <v>100.18</v>
      </c>
      <c r="Q86" s="82"/>
      <c r="R86" s="89">
        <v>41.813690655999999</v>
      </c>
      <c r="S86" s="90">
        <v>1.2191265022512557E-4</v>
      </c>
      <c r="T86" s="90">
        <v>1.9649226867908642E-3</v>
      </c>
      <c r="U86" s="90">
        <f>R86/'סכום נכסי הקרן'!$C$42</f>
        <v>3.5499286541994295E-4</v>
      </c>
    </row>
    <row r="87" spans="2:21" s="143" customFormat="1">
      <c r="B87" s="88" t="s">
        <v>463</v>
      </c>
      <c r="C87" s="82" t="s">
        <v>464</v>
      </c>
      <c r="D87" s="95" t="s">
        <v>127</v>
      </c>
      <c r="E87" s="95" t="s">
        <v>285</v>
      </c>
      <c r="F87" s="82" t="s">
        <v>373</v>
      </c>
      <c r="G87" s="95" t="s">
        <v>336</v>
      </c>
      <c r="H87" s="82" t="s">
        <v>452</v>
      </c>
      <c r="I87" s="82" t="s">
        <v>167</v>
      </c>
      <c r="J87" s="82"/>
      <c r="K87" s="89">
        <v>5.6699999999978639</v>
      </c>
      <c r="L87" s="95" t="s">
        <v>169</v>
      </c>
      <c r="M87" s="96">
        <v>1.95E-2</v>
      </c>
      <c r="N87" s="96">
        <v>2.3600000000185157E-2</v>
      </c>
      <c r="O87" s="89">
        <v>28359.381915000002</v>
      </c>
      <c r="P87" s="91">
        <v>99.03</v>
      </c>
      <c r="Q87" s="82"/>
      <c r="R87" s="89">
        <v>28.084297618000001</v>
      </c>
      <c r="S87" s="90">
        <v>4.1528287640385075E-5</v>
      </c>
      <c r="T87" s="90">
        <v>1.319746539146416E-3</v>
      </c>
      <c r="U87" s="90">
        <f>R87/'סכום נכסי הקרן'!$C$42</f>
        <v>2.3843208117506142E-4</v>
      </c>
    </row>
    <row r="88" spans="2:21" s="143" customFormat="1">
      <c r="B88" s="88" t="s">
        <v>465</v>
      </c>
      <c r="C88" s="82" t="s">
        <v>466</v>
      </c>
      <c r="D88" s="95" t="s">
        <v>127</v>
      </c>
      <c r="E88" s="95" t="s">
        <v>285</v>
      </c>
      <c r="F88" s="82" t="s">
        <v>373</v>
      </c>
      <c r="G88" s="95" t="s">
        <v>336</v>
      </c>
      <c r="H88" s="82" t="s">
        <v>452</v>
      </c>
      <c r="I88" s="82" t="s">
        <v>167</v>
      </c>
      <c r="J88" s="82"/>
      <c r="K88" s="89">
        <v>6.6599999999320083</v>
      </c>
      <c r="L88" s="95" t="s">
        <v>169</v>
      </c>
      <c r="M88" s="96">
        <v>3.3500000000000002E-2</v>
      </c>
      <c r="N88" s="96">
        <v>3.0799999999770421E-2</v>
      </c>
      <c r="O88" s="89">
        <v>44394.389967999996</v>
      </c>
      <c r="P88" s="91">
        <v>102.04</v>
      </c>
      <c r="Q88" s="82"/>
      <c r="R88" s="89">
        <v>45.300035038000004</v>
      </c>
      <c r="S88" s="90">
        <v>1.6442366654814813E-4</v>
      </c>
      <c r="T88" s="90">
        <v>2.1287541272278186E-3</v>
      </c>
      <c r="U88" s="90">
        <f>R88/'סכום נכסי הקרן'!$C$42</f>
        <v>3.8459148162889772E-4</v>
      </c>
    </row>
    <row r="89" spans="2:21" s="143" customFormat="1">
      <c r="B89" s="88" t="s">
        <v>467</v>
      </c>
      <c r="C89" s="82" t="s">
        <v>468</v>
      </c>
      <c r="D89" s="95" t="s">
        <v>127</v>
      </c>
      <c r="E89" s="95" t="s">
        <v>285</v>
      </c>
      <c r="F89" s="82" t="s">
        <v>469</v>
      </c>
      <c r="G89" s="95" t="s">
        <v>336</v>
      </c>
      <c r="H89" s="82" t="s">
        <v>452</v>
      </c>
      <c r="I89" s="82" t="s">
        <v>337</v>
      </c>
      <c r="J89" s="82"/>
      <c r="K89" s="89">
        <v>1</v>
      </c>
      <c r="L89" s="95" t="s">
        <v>169</v>
      </c>
      <c r="M89" s="96">
        <v>4.8000000000000001E-2</v>
      </c>
      <c r="N89" s="96">
        <v>4.2999999999999991E-3</v>
      </c>
      <c r="O89" s="89">
        <v>0.18</v>
      </c>
      <c r="P89" s="91">
        <v>112.72</v>
      </c>
      <c r="Q89" s="82"/>
      <c r="R89" s="89">
        <v>2.0000000000000001E-4</v>
      </c>
      <c r="S89" s="90">
        <v>1.5734265734265734E-9</v>
      </c>
      <c r="T89" s="90">
        <v>9.3984656985016008E-9</v>
      </c>
      <c r="U89" s="90">
        <f>R89/'סכום נכסי הקרן'!$C$42</f>
        <v>1.6979743230056338E-9</v>
      </c>
    </row>
    <row r="90" spans="2:21" s="143" customFormat="1">
      <c r="B90" s="88" t="s">
        <v>470</v>
      </c>
      <c r="C90" s="82" t="s">
        <v>471</v>
      </c>
      <c r="D90" s="95" t="s">
        <v>127</v>
      </c>
      <c r="E90" s="95" t="s">
        <v>285</v>
      </c>
      <c r="F90" s="82" t="s">
        <v>469</v>
      </c>
      <c r="G90" s="95" t="s">
        <v>336</v>
      </c>
      <c r="H90" s="82" t="s">
        <v>452</v>
      </c>
      <c r="I90" s="82" t="s">
        <v>337</v>
      </c>
      <c r="J90" s="82"/>
      <c r="K90" s="89">
        <v>3.6599999999999997</v>
      </c>
      <c r="L90" s="95" t="s">
        <v>169</v>
      </c>
      <c r="M90" s="96">
        <v>3.2899999999999999E-2</v>
      </c>
      <c r="N90" s="96">
        <v>1.1000000000000001E-2</v>
      </c>
      <c r="O90" s="89">
        <v>0.27</v>
      </c>
      <c r="P90" s="91">
        <v>109.8</v>
      </c>
      <c r="Q90" s="82"/>
      <c r="R90" s="89">
        <v>2.9E-4</v>
      </c>
      <c r="S90" s="90">
        <v>1.4210526315789475E-9</v>
      </c>
      <c r="T90" s="90">
        <v>1.3627775262827321E-8</v>
      </c>
      <c r="U90" s="90">
        <f>R90/'סכום נכסי הקרן'!$C$42</f>
        <v>2.4620627683581691E-9</v>
      </c>
    </row>
    <row r="91" spans="2:21" s="143" customFormat="1">
      <c r="B91" s="88" t="s">
        <v>472</v>
      </c>
      <c r="C91" s="82" t="s">
        <v>473</v>
      </c>
      <c r="D91" s="95" t="s">
        <v>127</v>
      </c>
      <c r="E91" s="95" t="s">
        <v>285</v>
      </c>
      <c r="F91" s="82" t="s">
        <v>474</v>
      </c>
      <c r="G91" s="95" t="s">
        <v>336</v>
      </c>
      <c r="H91" s="82" t="s">
        <v>452</v>
      </c>
      <c r="I91" s="82" t="s">
        <v>167</v>
      </c>
      <c r="J91" s="82"/>
      <c r="K91" s="89">
        <v>0.73000000002392074</v>
      </c>
      <c r="L91" s="95" t="s">
        <v>169</v>
      </c>
      <c r="M91" s="96">
        <v>6.5000000000000002E-2</v>
      </c>
      <c r="N91" s="96">
        <v>-7.0000000044424121E-4</v>
      </c>
      <c r="O91" s="89">
        <v>4841.3243810000004</v>
      </c>
      <c r="P91" s="91">
        <v>120.89</v>
      </c>
      <c r="Q91" s="82"/>
      <c r="R91" s="89">
        <v>5.8526770820000005</v>
      </c>
      <c r="S91" s="90">
        <v>2.5987158303171695E-5</v>
      </c>
      <c r="T91" s="90">
        <v>2.7503092399791724E-4</v>
      </c>
      <c r="U91" s="90">
        <f>R91/'סכום נכסי הקרן'!$C$42</f>
        <v>4.9688477030397696E-5</v>
      </c>
    </row>
    <row r="92" spans="2:21" s="143" customFormat="1">
      <c r="B92" s="88" t="s">
        <v>475</v>
      </c>
      <c r="C92" s="82" t="s">
        <v>476</v>
      </c>
      <c r="D92" s="95" t="s">
        <v>127</v>
      </c>
      <c r="E92" s="95" t="s">
        <v>285</v>
      </c>
      <c r="F92" s="82" t="s">
        <v>474</v>
      </c>
      <c r="G92" s="95" t="s">
        <v>336</v>
      </c>
      <c r="H92" s="82" t="s">
        <v>452</v>
      </c>
      <c r="I92" s="82" t="s">
        <v>167</v>
      </c>
      <c r="J92" s="82"/>
      <c r="K92" s="89">
        <v>6.1900000000414153</v>
      </c>
      <c r="L92" s="95" t="s">
        <v>169</v>
      </c>
      <c r="M92" s="96">
        <v>0.04</v>
      </c>
      <c r="N92" s="96">
        <v>3.9700000000207077E-2</v>
      </c>
      <c r="O92" s="89">
        <v>67265.875763000004</v>
      </c>
      <c r="P92" s="91">
        <v>100.51</v>
      </c>
      <c r="Q92" s="82"/>
      <c r="R92" s="89">
        <v>67.608932080000002</v>
      </c>
      <c r="S92" s="90">
        <v>2.2741853073617868E-5</v>
      </c>
      <c r="T92" s="90">
        <v>3.1771011453310227E-3</v>
      </c>
      <c r="U92" s="90">
        <f>R92/'סכום נכסי הקרן'!$C$42</f>
        <v>5.7399115338835946E-4</v>
      </c>
    </row>
    <row r="93" spans="2:21" s="143" customFormat="1">
      <c r="B93" s="88" t="s">
        <v>477</v>
      </c>
      <c r="C93" s="82" t="s">
        <v>478</v>
      </c>
      <c r="D93" s="95" t="s">
        <v>127</v>
      </c>
      <c r="E93" s="95" t="s">
        <v>285</v>
      </c>
      <c r="F93" s="82" t="s">
        <v>474</v>
      </c>
      <c r="G93" s="95" t="s">
        <v>336</v>
      </c>
      <c r="H93" s="82" t="s">
        <v>452</v>
      </c>
      <c r="I93" s="82" t="s">
        <v>167</v>
      </c>
      <c r="J93" s="82"/>
      <c r="K93" s="89">
        <v>6.4399999999943232</v>
      </c>
      <c r="L93" s="95" t="s">
        <v>169</v>
      </c>
      <c r="M93" s="96">
        <v>2.7799999999999998E-2</v>
      </c>
      <c r="N93" s="96">
        <v>3.9899999999934883E-2</v>
      </c>
      <c r="O93" s="89">
        <v>127012.803476</v>
      </c>
      <c r="P93" s="91">
        <v>94.31</v>
      </c>
      <c r="Q93" s="82"/>
      <c r="R93" s="89">
        <v>119.785775222</v>
      </c>
      <c r="S93" s="90">
        <v>7.0519181769020212E-5</v>
      </c>
      <c r="T93" s="90">
        <v>5.6290124979619495E-3</v>
      </c>
      <c r="U93" s="90">
        <f>R93/'סכום נכסי הקרן'!$C$42</f>
        <v>1.0169658529414023E-3</v>
      </c>
    </row>
    <row r="94" spans="2:21" s="143" customFormat="1">
      <c r="B94" s="88" t="s">
        <v>479</v>
      </c>
      <c r="C94" s="82" t="s">
        <v>480</v>
      </c>
      <c r="D94" s="95" t="s">
        <v>127</v>
      </c>
      <c r="E94" s="95" t="s">
        <v>285</v>
      </c>
      <c r="F94" s="82" t="s">
        <v>474</v>
      </c>
      <c r="G94" s="95" t="s">
        <v>336</v>
      </c>
      <c r="H94" s="82" t="s">
        <v>452</v>
      </c>
      <c r="I94" s="82" t="s">
        <v>167</v>
      </c>
      <c r="J94" s="82"/>
      <c r="K94" s="89">
        <v>1.3000000000205498</v>
      </c>
      <c r="L94" s="95" t="s">
        <v>169</v>
      </c>
      <c r="M94" s="96">
        <v>5.0999999999999997E-2</v>
      </c>
      <c r="N94" s="96">
        <v>1.6800000000164399E-2</v>
      </c>
      <c r="O94" s="89">
        <v>18861.342531999999</v>
      </c>
      <c r="P94" s="91">
        <v>129</v>
      </c>
      <c r="Q94" s="82"/>
      <c r="R94" s="89">
        <v>24.331130845000001</v>
      </c>
      <c r="S94" s="90">
        <v>1.1104432459988024E-5</v>
      </c>
      <c r="T94" s="90">
        <v>1.1433764932624339E-3</v>
      </c>
      <c r="U94" s="90">
        <f>R94/'סכום נכסי הקרן'!$C$42</f>
        <v>2.0656817712250185E-4</v>
      </c>
    </row>
    <row r="95" spans="2:21" s="143" customFormat="1">
      <c r="B95" s="88" t="s">
        <v>481</v>
      </c>
      <c r="C95" s="82" t="s">
        <v>482</v>
      </c>
      <c r="D95" s="95" t="s">
        <v>127</v>
      </c>
      <c r="E95" s="95" t="s">
        <v>285</v>
      </c>
      <c r="F95" s="82" t="s">
        <v>387</v>
      </c>
      <c r="G95" s="95" t="s">
        <v>287</v>
      </c>
      <c r="H95" s="82" t="s">
        <v>452</v>
      </c>
      <c r="I95" s="82" t="s">
        <v>337</v>
      </c>
      <c r="J95" s="82"/>
      <c r="K95" s="89">
        <v>1.250000000000719</v>
      </c>
      <c r="L95" s="95" t="s">
        <v>169</v>
      </c>
      <c r="M95" s="96">
        <v>6.4000000000000001E-2</v>
      </c>
      <c r="N95" s="96">
        <v>4.8999999999910782E-3</v>
      </c>
      <c r="O95" s="89">
        <v>280799.37063600001</v>
      </c>
      <c r="P95" s="91">
        <v>123.75</v>
      </c>
      <c r="Q95" s="82"/>
      <c r="R95" s="89">
        <v>347.48923821900007</v>
      </c>
      <c r="S95" s="90">
        <v>2.2428414071624917E-4</v>
      </c>
      <c r="T95" s="90">
        <v>1.6329328429998617E-2</v>
      </c>
      <c r="U95" s="90">
        <f>R95/'סכום נכסי הקרן'!$C$42</f>
        <v>2.9501390200832502E-3</v>
      </c>
    </row>
    <row r="96" spans="2:21" s="143" customFormat="1">
      <c r="B96" s="88" t="s">
        <v>483</v>
      </c>
      <c r="C96" s="82" t="s">
        <v>484</v>
      </c>
      <c r="D96" s="95" t="s">
        <v>127</v>
      </c>
      <c r="E96" s="95" t="s">
        <v>285</v>
      </c>
      <c r="F96" s="82" t="s">
        <v>392</v>
      </c>
      <c r="G96" s="95" t="s">
        <v>287</v>
      </c>
      <c r="H96" s="82" t="s">
        <v>452</v>
      </c>
      <c r="I96" s="82" t="s">
        <v>337</v>
      </c>
      <c r="J96" s="82"/>
      <c r="K96" s="89">
        <v>0</v>
      </c>
      <c r="L96" s="95" t="s">
        <v>169</v>
      </c>
      <c r="M96" s="96">
        <v>4.8499999999999995E-2</v>
      </c>
      <c r="N96" s="96">
        <v>0</v>
      </c>
      <c r="O96" s="89">
        <v>4773.8351439999997</v>
      </c>
      <c r="P96" s="91">
        <v>108.5</v>
      </c>
      <c r="Q96" s="82"/>
      <c r="R96" s="89">
        <v>5.17961107</v>
      </c>
      <c r="S96" s="90">
        <v>3.1825567626666666E-5</v>
      </c>
      <c r="T96" s="90">
        <v>2.4340198486487086E-4</v>
      </c>
      <c r="U96" s="90">
        <f>R96/'סכום נכסי הקרן'!$C$42</f>
        <v>4.3974233000078679E-5</v>
      </c>
    </row>
    <row r="97" spans="2:21" s="143" customFormat="1">
      <c r="B97" s="88" t="s">
        <v>485</v>
      </c>
      <c r="C97" s="82" t="s">
        <v>486</v>
      </c>
      <c r="D97" s="95" t="s">
        <v>127</v>
      </c>
      <c r="E97" s="95" t="s">
        <v>285</v>
      </c>
      <c r="F97" s="82" t="s">
        <v>399</v>
      </c>
      <c r="G97" s="95" t="s">
        <v>400</v>
      </c>
      <c r="H97" s="82" t="s">
        <v>452</v>
      </c>
      <c r="I97" s="82" t="s">
        <v>337</v>
      </c>
      <c r="J97" s="82"/>
      <c r="K97" s="89">
        <v>4.109999999982235</v>
      </c>
      <c r="L97" s="95" t="s">
        <v>169</v>
      </c>
      <c r="M97" s="96">
        <v>3.85E-2</v>
      </c>
      <c r="N97" s="96">
        <v>9.3999999998515861E-3</v>
      </c>
      <c r="O97" s="89">
        <v>38032.233129</v>
      </c>
      <c r="P97" s="91">
        <v>116.93</v>
      </c>
      <c r="Q97" s="82"/>
      <c r="R97" s="89">
        <v>44.471092189000011</v>
      </c>
      <c r="S97" s="90">
        <v>1.5876739087146533E-4</v>
      </c>
      <c r="T97" s="90">
        <v>2.0898001725660953E-3</v>
      </c>
      <c r="U97" s="90">
        <f>R97/'סכום נכסי הקרן'!$C$42</f>
        <v>3.7755386326469213E-4</v>
      </c>
    </row>
    <row r="98" spans="2:21" s="143" customFormat="1">
      <c r="B98" s="88" t="s">
        <v>487</v>
      </c>
      <c r="C98" s="82" t="s">
        <v>488</v>
      </c>
      <c r="D98" s="95" t="s">
        <v>127</v>
      </c>
      <c r="E98" s="95" t="s">
        <v>285</v>
      </c>
      <c r="F98" s="82" t="s">
        <v>399</v>
      </c>
      <c r="G98" s="95" t="s">
        <v>400</v>
      </c>
      <c r="H98" s="82" t="s">
        <v>452</v>
      </c>
      <c r="I98" s="82" t="s">
        <v>337</v>
      </c>
      <c r="J98" s="82"/>
      <c r="K98" s="89">
        <v>1.3900000000117361</v>
      </c>
      <c r="L98" s="95" t="s">
        <v>169</v>
      </c>
      <c r="M98" s="96">
        <v>3.9E-2</v>
      </c>
      <c r="N98" s="96">
        <v>5.6000000000782403E-3</v>
      </c>
      <c r="O98" s="89">
        <v>22403.465877999999</v>
      </c>
      <c r="P98" s="91">
        <v>114.1</v>
      </c>
      <c r="Q98" s="82"/>
      <c r="R98" s="89">
        <v>25.562354729999999</v>
      </c>
      <c r="S98" s="90">
        <v>1.1256184732644166E-4</v>
      </c>
      <c r="T98" s="90">
        <v>1.2012345705141756E-3</v>
      </c>
      <c r="U98" s="90">
        <f>R98/'סכום נכסי הקרן'!$C$42</f>
        <v>2.1702110983550806E-4</v>
      </c>
    </row>
    <row r="99" spans="2:21" s="143" customFormat="1">
      <c r="B99" s="88" t="s">
        <v>489</v>
      </c>
      <c r="C99" s="82" t="s">
        <v>490</v>
      </c>
      <c r="D99" s="95" t="s">
        <v>127</v>
      </c>
      <c r="E99" s="95" t="s">
        <v>285</v>
      </c>
      <c r="F99" s="82" t="s">
        <v>399</v>
      </c>
      <c r="G99" s="95" t="s">
        <v>400</v>
      </c>
      <c r="H99" s="82" t="s">
        <v>452</v>
      </c>
      <c r="I99" s="82" t="s">
        <v>337</v>
      </c>
      <c r="J99" s="82"/>
      <c r="K99" s="89">
        <v>2.3200000000182488</v>
      </c>
      <c r="L99" s="95" t="s">
        <v>169</v>
      </c>
      <c r="M99" s="96">
        <v>3.9E-2</v>
      </c>
      <c r="N99" s="96">
        <v>6.1000000001534592E-3</v>
      </c>
      <c r="O99" s="89">
        <v>41021.690969000003</v>
      </c>
      <c r="P99" s="91">
        <v>117.55</v>
      </c>
      <c r="Q99" s="82"/>
      <c r="R99" s="89">
        <v>48.220997866000005</v>
      </c>
      <c r="S99" s="90">
        <v>1.0280288189307889E-4</v>
      </c>
      <c r="T99" s="90">
        <v>2.2660169719555998E-3</v>
      </c>
      <c r="U99" s="90">
        <f>R99/'סכום נכסי הקרן'!$C$42</f>
        <v>4.0939008103088733E-4</v>
      </c>
    </row>
    <row r="100" spans="2:21" s="143" customFormat="1">
      <c r="B100" s="88" t="s">
        <v>491</v>
      </c>
      <c r="C100" s="82" t="s">
        <v>492</v>
      </c>
      <c r="D100" s="95" t="s">
        <v>127</v>
      </c>
      <c r="E100" s="95" t="s">
        <v>285</v>
      </c>
      <c r="F100" s="82" t="s">
        <v>399</v>
      </c>
      <c r="G100" s="95" t="s">
        <v>400</v>
      </c>
      <c r="H100" s="82" t="s">
        <v>452</v>
      </c>
      <c r="I100" s="82" t="s">
        <v>337</v>
      </c>
      <c r="J100" s="82"/>
      <c r="K100" s="89">
        <v>4.960000000027649</v>
      </c>
      <c r="L100" s="95" t="s">
        <v>169</v>
      </c>
      <c r="M100" s="96">
        <v>3.85E-2</v>
      </c>
      <c r="N100" s="96">
        <v>1.4100000000128369E-2</v>
      </c>
      <c r="O100" s="89">
        <v>34607.512723</v>
      </c>
      <c r="P100" s="91">
        <v>117.05</v>
      </c>
      <c r="Q100" s="82"/>
      <c r="R100" s="89">
        <v>40.508095527999998</v>
      </c>
      <c r="S100" s="90">
        <v>1.3843005089199999E-4</v>
      </c>
      <c r="T100" s="90">
        <v>1.9035697316576704E-3</v>
      </c>
      <c r="U100" s="90">
        <f>R100/'סכום נכסי הקרן'!$C$42</f>
        <v>3.4390853040201672E-4</v>
      </c>
    </row>
    <row r="101" spans="2:21" s="143" customFormat="1">
      <c r="B101" s="88" t="s">
        <v>493</v>
      </c>
      <c r="C101" s="82" t="s">
        <v>494</v>
      </c>
      <c r="D101" s="95" t="s">
        <v>127</v>
      </c>
      <c r="E101" s="95" t="s">
        <v>285</v>
      </c>
      <c r="F101" s="82" t="s">
        <v>495</v>
      </c>
      <c r="G101" s="95" t="s">
        <v>336</v>
      </c>
      <c r="H101" s="82" t="s">
        <v>452</v>
      </c>
      <c r="I101" s="82" t="s">
        <v>167</v>
      </c>
      <c r="J101" s="82"/>
      <c r="K101" s="89">
        <v>6.0000000000137552</v>
      </c>
      <c r="L101" s="95" t="s">
        <v>169</v>
      </c>
      <c r="M101" s="96">
        <v>1.5800000000000002E-2</v>
      </c>
      <c r="N101" s="96">
        <v>1.8400000000104538E-2</v>
      </c>
      <c r="O101" s="89">
        <v>72707.212266000002</v>
      </c>
      <c r="P101" s="91">
        <v>99.99</v>
      </c>
      <c r="Q101" s="82"/>
      <c r="R101" s="89">
        <v>72.699944161000005</v>
      </c>
      <c r="S101" s="90">
        <v>1.7985971904592275E-4</v>
      </c>
      <c r="T101" s="90">
        <v>3.4163396574007012E-3</v>
      </c>
      <c r="U101" s="90">
        <f>R101/'סכום נכסי הקרן'!$C$42</f>
        <v>6.1721319234660677E-4</v>
      </c>
    </row>
    <row r="102" spans="2:21" s="143" customFormat="1">
      <c r="B102" s="88" t="s">
        <v>496</v>
      </c>
      <c r="C102" s="82" t="s">
        <v>497</v>
      </c>
      <c r="D102" s="95" t="s">
        <v>127</v>
      </c>
      <c r="E102" s="95" t="s">
        <v>285</v>
      </c>
      <c r="F102" s="82" t="s">
        <v>495</v>
      </c>
      <c r="G102" s="95" t="s">
        <v>336</v>
      </c>
      <c r="H102" s="82" t="s">
        <v>452</v>
      </c>
      <c r="I102" s="82" t="s">
        <v>167</v>
      </c>
      <c r="J102" s="82"/>
      <c r="K102" s="89">
        <v>6.8600000000049048</v>
      </c>
      <c r="L102" s="95" t="s">
        <v>169</v>
      </c>
      <c r="M102" s="96">
        <v>2.4E-2</v>
      </c>
      <c r="N102" s="96">
        <v>2.5500000000058667E-2</v>
      </c>
      <c r="O102" s="89">
        <v>92575.802716999999</v>
      </c>
      <c r="P102" s="91">
        <v>101.26</v>
      </c>
      <c r="Q102" s="82"/>
      <c r="R102" s="89">
        <v>93.742258939000024</v>
      </c>
      <c r="S102" s="90">
        <v>2.0094930410258536E-4</v>
      </c>
      <c r="T102" s="90">
        <v>4.4051670256912336E-3</v>
      </c>
      <c r="U102" s="90">
        <f>R102/'סכום נכסי הקרן'!$C$42</f>
        <v>7.9585974329483692E-4</v>
      </c>
    </row>
    <row r="103" spans="2:21" s="143" customFormat="1">
      <c r="B103" s="88" t="s">
        <v>498</v>
      </c>
      <c r="C103" s="82" t="s">
        <v>499</v>
      </c>
      <c r="D103" s="95" t="s">
        <v>127</v>
      </c>
      <c r="E103" s="95" t="s">
        <v>285</v>
      </c>
      <c r="F103" s="82" t="s">
        <v>495</v>
      </c>
      <c r="G103" s="95" t="s">
        <v>336</v>
      </c>
      <c r="H103" s="82" t="s">
        <v>452</v>
      </c>
      <c r="I103" s="82" t="s">
        <v>167</v>
      </c>
      <c r="J103" s="82"/>
      <c r="K103" s="89">
        <v>3.2899999999462883</v>
      </c>
      <c r="L103" s="95" t="s">
        <v>169</v>
      </c>
      <c r="M103" s="96">
        <v>3.4799999999999998E-2</v>
      </c>
      <c r="N103" s="96">
        <v>1.2399999999218749E-2</v>
      </c>
      <c r="O103" s="89">
        <v>1908.6689240000001</v>
      </c>
      <c r="P103" s="91">
        <v>107.3</v>
      </c>
      <c r="Q103" s="82"/>
      <c r="R103" s="89">
        <v>2.0480017590000004</v>
      </c>
      <c r="S103" s="90">
        <v>4.1042297279994281E-6</v>
      </c>
      <c r="T103" s="90">
        <v>9.6240371412162229E-5</v>
      </c>
      <c r="U103" s="90">
        <f>R103/'סכום נכסי הקרן'!$C$42</f>
        <v>1.7387272001261864E-5</v>
      </c>
    </row>
    <row r="104" spans="2:21" s="143" customFormat="1">
      <c r="B104" s="88" t="s">
        <v>500</v>
      </c>
      <c r="C104" s="82" t="s">
        <v>501</v>
      </c>
      <c r="D104" s="95" t="s">
        <v>127</v>
      </c>
      <c r="E104" s="95" t="s">
        <v>285</v>
      </c>
      <c r="F104" s="82" t="s">
        <v>414</v>
      </c>
      <c r="G104" s="95" t="s">
        <v>400</v>
      </c>
      <c r="H104" s="82" t="s">
        <v>452</v>
      </c>
      <c r="I104" s="82" t="s">
        <v>167</v>
      </c>
      <c r="J104" s="82"/>
      <c r="K104" s="89">
        <v>2.460000000006032</v>
      </c>
      <c r="L104" s="95" t="s">
        <v>169</v>
      </c>
      <c r="M104" s="96">
        <v>3.7499999999999999E-2</v>
      </c>
      <c r="N104" s="96">
        <v>6.5999999999849191E-3</v>
      </c>
      <c r="O104" s="89">
        <v>112253.20213200001</v>
      </c>
      <c r="P104" s="91">
        <v>118.14</v>
      </c>
      <c r="Q104" s="82"/>
      <c r="R104" s="89">
        <v>132.61593452</v>
      </c>
      <c r="S104" s="90">
        <v>1.4489868728438505E-4</v>
      </c>
      <c r="T104" s="90">
        <v>6.2319315583047718E-3</v>
      </c>
      <c r="U104" s="90">
        <f>R104/'סכום נכסי הקרן'!$C$42</f>
        <v>1.1258922581817822E-3</v>
      </c>
    </row>
    <row r="105" spans="2:21" s="143" customFormat="1">
      <c r="B105" s="88" t="s">
        <v>502</v>
      </c>
      <c r="C105" s="82" t="s">
        <v>503</v>
      </c>
      <c r="D105" s="95" t="s">
        <v>127</v>
      </c>
      <c r="E105" s="95" t="s">
        <v>285</v>
      </c>
      <c r="F105" s="82" t="s">
        <v>414</v>
      </c>
      <c r="G105" s="95" t="s">
        <v>400</v>
      </c>
      <c r="H105" s="82" t="s">
        <v>452</v>
      </c>
      <c r="I105" s="82" t="s">
        <v>167</v>
      </c>
      <c r="J105" s="82"/>
      <c r="K105" s="89">
        <v>6.0700000000011229</v>
      </c>
      <c r="L105" s="95" t="s">
        <v>169</v>
      </c>
      <c r="M105" s="96">
        <v>2.4799999999999999E-2</v>
      </c>
      <c r="N105" s="96">
        <v>1.8799999999980742E-2</v>
      </c>
      <c r="O105" s="89">
        <v>59174.98653100001</v>
      </c>
      <c r="P105" s="91">
        <v>105.31</v>
      </c>
      <c r="Q105" s="82"/>
      <c r="R105" s="89">
        <v>62.31718109900001</v>
      </c>
      <c r="S105" s="90">
        <v>1.3973297121355388E-4</v>
      </c>
      <c r="T105" s="90">
        <v>2.9284294449313194E-3</v>
      </c>
      <c r="U105" s="90">
        <f>R105/'סכום נכסי הקרן'!$C$42</f>
        <v>5.2906486694097006E-4</v>
      </c>
    </row>
    <row r="106" spans="2:21" s="143" customFormat="1">
      <c r="B106" s="88" t="s">
        <v>504</v>
      </c>
      <c r="C106" s="82" t="s">
        <v>505</v>
      </c>
      <c r="D106" s="95" t="s">
        <v>127</v>
      </c>
      <c r="E106" s="95" t="s">
        <v>285</v>
      </c>
      <c r="F106" s="82" t="s">
        <v>506</v>
      </c>
      <c r="G106" s="95" t="s">
        <v>336</v>
      </c>
      <c r="H106" s="82" t="s">
        <v>452</v>
      </c>
      <c r="I106" s="82" t="s">
        <v>337</v>
      </c>
      <c r="J106" s="82"/>
      <c r="K106" s="89">
        <v>4.6900000000064894</v>
      </c>
      <c r="L106" s="95" t="s">
        <v>169</v>
      </c>
      <c r="M106" s="96">
        <v>2.8500000000000001E-2</v>
      </c>
      <c r="N106" s="96">
        <v>1.5200000000029388E-2</v>
      </c>
      <c r="O106" s="89">
        <v>149319.84464699999</v>
      </c>
      <c r="P106" s="91">
        <v>109.38</v>
      </c>
      <c r="Q106" s="82"/>
      <c r="R106" s="89">
        <v>163.32604082600002</v>
      </c>
      <c r="S106" s="90">
        <v>2.1862349143045388E-4</v>
      </c>
      <c r="T106" s="90">
        <v>7.6750709618761664E-3</v>
      </c>
      <c r="U106" s="90">
        <f>R106/'סכום נכסי הקרן'!$C$42</f>
        <v>1.3866171180035895E-3</v>
      </c>
    </row>
    <row r="107" spans="2:21" s="143" customFormat="1">
      <c r="B107" s="88" t="s">
        <v>507</v>
      </c>
      <c r="C107" s="82" t="s">
        <v>508</v>
      </c>
      <c r="D107" s="95" t="s">
        <v>127</v>
      </c>
      <c r="E107" s="95" t="s">
        <v>285</v>
      </c>
      <c r="F107" s="82" t="s">
        <v>509</v>
      </c>
      <c r="G107" s="95" t="s">
        <v>336</v>
      </c>
      <c r="H107" s="82" t="s">
        <v>452</v>
      </c>
      <c r="I107" s="82" t="s">
        <v>337</v>
      </c>
      <c r="J107" s="82"/>
      <c r="K107" s="89">
        <v>6.6900000000079842</v>
      </c>
      <c r="L107" s="95" t="s">
        <v>169</v>
      </c>
      <c r="M107" s="96">
        <v>1.3999999999999999E-2</v>
      </c>
      <c r="N107" s="96">
        <v>2.0900000000079841E-2</v>
      </c>
      <c r="O107" s="89">
        <v>58301.16</v>
      </c>
      <c r="P107" s="91">
        <v>96.67</v>
      </c>
      <c r="Q107" s="82"/>
      <c r="R107" s="89">
        <v>56.359732295000001</v>
      </c>
      <c r="S107" s="90">
        <v>2.2989416403785491E-4</v>
      </c>
      <c r="T107" s="90">
        <v>2.6484750537564519E-3</v>
      </c>
      <c r="U107" s="90">
        <f>R107/'סכום נכסי הקרן'!$C$42</f>
        <v>4.7848689144190692E-4</v>
      </c>
    </row>
    <row r="108" spans="2:21" s="143" customFormat="1">
      <c r="B108" s="88" t="s">
        <v>510</v>
      </c>
      <c r="C108" s="82" t="s">
        <v>511</v>
      </c>
      <c r="D108" s="95" t="s">
        <v>127</v>
      </c>
      <c r="E108" s="95" t="s">
        <v>285</v>
      </c>
      <c r="F108" s="82" t="s">
        <v>293</v>
      </c>
      <c r="G108" s="95" t="s">
        <v>287</v>
      </c>
      <c r="H108" s="82" t="s">
        <v>452</v>
      </c>
      <c r="I108" s="82" t="s">
        <v>167</v>
      </c>
      <c r="J108" s="82"/>
      <c r="K108" s="89">
        <v>4.6299999999911128</v>
      </c>
      <c r="L108" s="95" t="s">
        <v>169</v>
      </c>
      <c r="M108" s="96">
        <v>1.8200000000000001E-2</v>
      </c>
      <c r="N108" s="96">
        <v>2.4599999999926809E-2</v>
      </c>
      <c r="O108" s="89">
        <f>98111.91195/50000</f>
        <v>1.9622382389999999</v>
      </c>
      <c r="P108" s="91">
        <v>4874248</v>
      </c>
      <c r="Q108" s="82"/>
      <c r="R108" s="89">
        <v>95.644361395000004</v>
      </c>
      <c r="S108" s="90">
        <f>690.394145028499%/50000</f>
        <v>1.3807882900569981E-4</v>
      </c>
      <c r="T108" s="90">
        <v>4.4945512491299912E-3</v>
      </c>
      <c r="U108" s="90">
        <f>R108/'סכום נכסי הקרן'!$C$42</f>
        <v>8.1200834894490652E-4</v>
      </c>
    </row>
    <row r="109" spans="2:21" s="143" customFormat="1">
      <c r="B109" s="88" t="s">
        <v>512</v>
      </c>
      <c r="C109" s="82" t="s">
        <v>513</v>
      </c>
      <c r="D109" s="95" t="s">
        <v>127</v>
      </c>
      <c r="E109" s="95" t="s">
        <v>285</v>
      </c>
      <c r="F109" s="82" t="s">
        <v>293</v>
      </c>
      <c r="G109" s="95" t="s">
        <v>287</v>
      </c>
      <c r="H109" s="82" t="s">
        <v>452</v>
      </c>
      <c r="I109" s="82" t="s">
        <v>167</v>
      </c>
      <c r="J109" s="82"/>
      <c r="K109" s="89">
        <v>3.8999999999869952</v>
      </c>
      <c r="L109" s="95" t="s">
        <v>169</v>
      </c>
      <c r="M109" s="96">
        <v>1.06E-2</v>
      </c>
      <c r="N109" s="96">
        <v>2.4599999999910825E-2</v>
      </c>
      <c r="O109" s="89">
        <f>112209.2694/50000</f>
        <v>2.244185388</v>
      </c>
      <c r="P109" s="91">
        <v>4797066</v>
      </c>
      <c r="Q109" s="82"/>
      <c r="R109" s="89">
        <v>107.655060576</v>
      </c>
      <c r="S109" s="90">
        <f>826.344129906473%/50000</f>
        <v>1.6526882598129461E-4</v>
      </c>
      <c r="T109" s="90">
        <v>5.0589619704682395E-3</v>
      </c>
      <c r="U109" s="90">
        <f>R109/'סכום נכסי הקרן'!$C$42</f>
        <v>9.1397764299832045E-4</v>
      </c>
    </row>
    <row r="110" spans="2:21" s="143" customFormat="1">
      <c r="B110" s="88" t="s">
        <v>514</v>
      </c>
      <c r="C110" s="82" t="s">
        <v>515</v>
      </c>
      <c r="D110" s="95" t="s">
        <v>127</v>
      </c>
      <c r="E110" s="95" t="s">
        <v>285</v>
      </c>
      <c r="F110" s="82" t="s">
        <v>423</v>
      </c>
      <c r="G110" s="95" t="s">
        <v>336</v>
      </c>
      <c r="H110" s="82" t="s">
        <v>452</v>
      </c>
      <c r="I110" s="82" t="s">
        <v>337</v>
      </c>
      <c r="J110" s="82"/>
      <c r="K110" s="89">
        <v>2.6399999999941892</v>
      </c>
      <c r="L110" s="95" t="s">
        <v>169</v>
      </c>
      <c r="M110" s="96">
        <v>4.9000000000000002E-2</v>
      </c>
      <c r="N110" s="96">
        <v>1.04999999999553E-2</v>
      </c>
      <c r="O110" s="89">
        <v>77579.076058000006</v>
      </c>
      <c r="P110" s="91">
        <v>115.35</v>
      </c>
      <c r="Q110" s="82"/>
      <c r="R110" s="89">
        <v>89.487461367999998</v>
      </c>
      <c r="S110" s="90">
        <v>1.1665793527410151E-4</v>
      </c>
      <c r="T110" s="90">
        <v>4.2052241805656757E-3</v>
      </c>
      <c r="U110" s="90">
        <f>R110/'סכום נכסי הקרן'!$C$42</f>
        <v>7.5973705816911299E-4</v>
      </c>
    </row>
    <row r="111" spans="2:21" s="143" customFormat="1">
      <c r="B111" s="88" t="s">
        <v>516</v>
      </c>
      <c r="C111" s="82" t="s">
        <v>517</v>
      </c>
      <c r="D111" s="95" t="s">
        <v>127</v>
      </c>
      <c r="E111" s="95" t="s">
        <v>285</v>
      </c>
      <c r="F111" s="82" t="s">
        <v>423</v>
      </c>
      <c r="G111" s="95" t="s">
        <v>336</v>
      </c>
      <c r="H111" s="82" t="s">
        <v>452</v>
      </c>
      <c r="I111" s="82" t="s">
        <v>337</v>
      </c>
      <c r="J111" s="82"/>
      <c r="K111" s="89">
        <v>5.7100000000233244</v>
      </c>
      <c r="L111" s="95" t="s">
        <v>169</v>
      </c>
      <c r="M111" s="96">
        <v>2.3E-2</v>
      </c>
      <c r="N111" s="96">
        <v>2.4600000000118905E-2</v>
      </c>
      <c r="O111" s="89">
        <v>21173.568275999998</v>
      </c>
      <c r="P111" s="91">
        <v>101</v>
      </c>
      <c r="Q111" s="89">
        <v>0.48284691299999999</v>
      </c>
      <c r="R111" s="89">
        <v>21.866074119</v>
      </c>
      <c r="S111" s="90">
        <v>1.5337354434533764E-5</v>
      </c>
      <c r="T111" s="90">
        <v>1.0275377378415756E-3</v>
      </c>
      <c r="U111" s="90">
        <f>R111/'סכום נכסי הקרן'!$C$42</f>
        <v>1.8564016199500017E-4</v>
      </c>
    </row>
    <row r="112" spans="2:21" s="143" customFormat="1">
      <c r="B112" s="88" t="s">
        <v>518</v>
      </c>
      <c r="C112" s="82" t="s">
        <v>519</v>
      </c>
      <c r="D112" s="95" t="s">
        <v>127</v>
      </c>
      <c r="E112" s="95" t="s">
        <v>285</v>
      </c>
      <c r="F112" s="82" t="s">
        <v>423</v>
      </c>
      <c r="G112" s="95" t="s">
        <v>336</v>
      </c>
      <c r="H112" s="82" t="s">
        <v>452</v>
      </c>
      <c r="I112" s="82" t="s">
        <v>337</v>
      </c>
      <c r="J112" s="82"/>
      <c r="K112" s="89">
        <v>2.3100000000076668</v>
      </c>
      <c r="L112" s="95" t="s">
        <v>169</v>
      </c>
      <c r="M112" s="96">
        <v>5.8499999999999996E-2</v>
      </c>
      <c r="N112" s="96">
        <v>9.6000000000571756E-3</v>
      </c>
      <c r="O112" s="89">
        <v>63171.158115999999</v>
      </c>
      <c r="P112" s="91">
        <v>121.82</v>
      </c>
      <c r="Q112" s="82"/>
      <c r="R112" s="89">
        <v>76.955104511000002</v>
      </c>
      <c r="S112" s="90">
        <v>5.9585475451957637E-5</v>
      </c>
      <c r="T112" s="90">
        <v>3.6162995503561967E-3</v>
      </c>
      <c r="U112" s="90">
        <f>R112/'סכום נכסי הקרן'!$C$42</f>
        <v>6.5333895741946516E-4</v>
      </c>
    </row>
    <row r="113" spans="2:21" s="143" customFormat="1">
      <c r="B113" s="88" t="s">
        <v>520</v>
      </c>
      <c r="C113" s="82" t="s">
        <v>521</v>
      </c>
      <c r="D113" s="95" t="s">
        <v>127</v>
      </c>
      <c r="E113" s="95" t="s">
        <v>285</v>
      </c>
      <c r="F113" s="82" t="s">
        <v>423</v>
      </c>
      <c r="G113" s="95" t="s">
        <v>336</v>
      </c>
      <c r="H113" s="82" t="s">
        <v>452</v>
      </c>
      <c r="I113" s="82" t="s">
        <v>337</v>
      </c>
      <c r="J113" s="82"/>
      <c r="K113" s="89">
        <v>7.0900000000352819</v>
      </c>
      <c r="L113" s="95" t="s">
        <v>169</v>
      </c>
      <c r="M113" s="96">
        <v>2.2499999999999999E-2</v>
      </c>
      <c r="N113" s="96">
        <v>3.3200000000112154E-2</v>
      </c>
      <c r="O113" s="89">
        <v>44140.988833999996</v>
      </c>
      <c r="P113" s="91">
        <v>94.36</v>
      </c>
      <c r="Q113" s="89">
        <v>1.19518714</v>
      </c>
      <c r="R113" s="89">
        <v>42.797945861000002</v>
      </c>
      <c r="S113" s="90">
        <v>2.4195551285265539E-4</v>
      </c>
      <c r="T113" s="90">
        <v>2.0111751307046854E-3</v>
      </c>
      <c r="U113" s="90">
        <f>R113/'סכום נכסי הקרן'!$C$42</f>
        <v>3.6334906574681626E-4</v>
      </c>
    </row>
    <row r="114" spans="2:21" s="143" customFormat="1">
      <c r="B114" s="88" t="s">
        <v>522</v>
      </c>
      <c r="C114" s="82" t="s">
        <v>523</v>
      </c>
      <c r="D114" s="95" t="s">
        <v>127</v>
      </c>
      <c r="E114" s="95" t="s">
        <v>285</v>
      </c>
      <c r="F114" s="82" t="s">
        <v>524</v>
      </c>
      <c r="G114" s="95" t="s">
        <v>400</v>
      </c>
      <c r="H114" s="82" t="s">
        <v>452</v>
      </c>
      <c r="I114" s="82" t="s">
        <v>167</v>
      </c>
      <c r="J114" s="82"/>
      <c r="K114" s="89">
        <v>1.9400000000326061</v>
      </c>
      <c r="L114" s="95" t="s">
        <v>169</v>
      </c>
      <c r="M114" s="96">
        <v>4.0500000000000001E-2</v>
      </c>
      <c r="N114" s="96">
        <v>8.0999999999003709E-3</v>
      </c>
      <c r="O114" s="89">
        <v>16856.377960000002</v>
      </c>
      <c r="P114" s="91">
        <v>131</v>
      </c>
      <c r="Q114" s="82"/>
      <c r="R114" s="89">
        <v>22.081856662</v>
      </c>
      <c r="S114" s="90">
        <v>1.1588739567205759E-4</v>
      </c>
      <c r="T114" s="90">
        <v>1.0376778619851804E-3</v>
      </c>
      <c r="U114" s="90">
        <f>R114/'סכום נכסי הקרן'!$C$42</f>
        <v>1.8747212808183447E-4</v>
      </c>
    </row>
    <row r="115" spans="2:21" s="143" customFormat="1">
      <c r="B115" s="88" t="s">
        <v>525</v>
      </c>
      <c r="C115" s="82" t="s">
        <v>526</v>
      </c>
      <c r="D115" s="95" t="s">
        <v>127</v>
      </c>
      <c r="E115" s="95" t="s">
        <v>285</v>
      </c>
      <c r="F115" s="82" t="s">
        <v>524</v>
      </c>
      <c r="G115" s="95" t="s">
        <v>400</v>
      </c>
      <c r="H115" s="82" t="s">
        <v>452</v>
      </c>
      <c r="I115" s="82" t="s">
        <v>167</v>
      </c>
      <c r="J115" s="82"/>
      <c r="K115" s="89">
        <v>0.53000000006657322</v>
      </c>
      <c r="L115" s="95" t="s">
        <v>169</v>
      </c>
      <c r="M115" s="96">
        <v>4.2800000000000005E-2</v>
      </c>
      <c r="N115" s="96">
        <v>1.3999999994082379E-3</v>
      </c>
      <c r="O115" s="89">
        <v>4294.4566629999999</v>
      </c>
      <c r="P115" s="91">
        <v>125.92</v>
      </c>
      <c r="Q115" s="82"/>
      <c r="R115" s="89">
        <v>5.4075798879999999</v>
      </c>
      <c r="S115" s="90">
        <v>6.0038520429576208E-5</v>
      </c>
      <c r="T115" s="90">
        <v>2.5411477044637564E-4</v>
      </c>
      <c r="U115" s="90">
        <f>R115/'סכום נכסי הקרן'!$C$42</f>
        <v>4.5909658997128402E-5</v>
      </c>
    </row>
    <row r="116" spans="2:21" s="143" customFormat="1">
      <c r="B116" s="88" t="s">
        <v>527</v>
      </c>
      <c r="C116" s="82" t="s">
        <v>528</v>
      </c>
      <c r="D116" s="95" t="s">
        <v>127</v>
      </c>
      <c r="E116" s="95" t="s">
        <v>285</v>
      </c>
      <c r="F116" s="82" t="s">
        <v>529</v>
      </c>
      <c r="G116" s="95" t="s">
        <v>336</v>
      </c>
      <c r="H116" s="82" t="s">
        <v>452</v>
      </c>
      <c r="I116" s="82" t="s">
        <v>167</v>
      </c>
      <c r="J116" s="82"/>
      <c r="K116" s="89">
        <v>6.6500000000028621</v>
      </c>
      <c r="L116" s="95" t="s">
        <v>169</v>
      </c>
      <c r="M116" s="96">
        <v>1.9599999999999999E-2</v>
      </c>
      <c r="N116" s="96">
        <v>2.3000000000057207E-2</v>
      </c>
      <c r="O116" s="89">
        <v>52909.147678000008</v>
      </c>
      <c r="P116" s="91">
        <v>99.12</v>
      </c>
      <c r="Q116" s="82"/>
      <c r="R116" s="89">
        <v>52.443549648999998</v>
      </c>
      <c r="S116" s="90">
        <v>8.2145250043239132E-5</v>
      </c>
      <c r="T116" s="90">
        <v>2.4644445124189607E-3</v>
      </c>
      <c r="U116" s="90">
        <f>R116/'סכום נכסי הקרן'!$C$42</f>
        <v>4.4523900355636559E-4</v>
      </c>
    </row>
    <row r="117" spans="2:21" s="143" customFormat="1">
      <c r="B117" s="88" t="s">
        <v>530</v>
      </c>
      <c r="C117" s="82" t="s">
        <v>531</v>
      </c>
      <c r="D117" s="95" t="s">
        <v>127</v>
      </c>
      <c r="E117" s="95" t="s">
        <v>285</v>
      </c>
      <c r="F117" s="82" t="s">
        <v>529</v>
      </c>
      <c r="G117" s="95" t="s">
        <v>336</v>
      </c>
      <c r="H117" s="82" t="s">
        <v>452</v>
      </c>
      <c r="I117" s="82" t="s">
        <v>167</v>
      </c>
      <c r="J117" s="82"/>
      <c r="K117" s="89">
        <v>3.8400000000618557</v>
      </c>
      <c r="L117" s="95" t="s">
        <v>169</v>
      </c>
      <c r="M117" s="96">
        <v>2.75E-2</v>
      </c>
      <c r="N117" s="96">
        <v>1.3500000000472516E-2</v>
      </c>
      <c r="O117" s="89">
        <v>21777.004433999999</v>
      </c>
      <c r="P117" s="91">
        <v>106.9</v>
      </c>
      <c r="Q117" s="82"/>
      <c r="R117" s="89">
        <v>23.279619333999999</v>
      </c>
      <c r="S117" s="90">
        <v>4.6814548444428452E-5</v>
      </c>
      <c r="T117" s="90">
        <v>1.0939635189238684E-3</v>
      </c>
      <c r="U117" s="90">
        <f>R117/'סכום נכסי הקרן'!$C$42</f>
        <v>1.9764097939238757E-4</v>
      </c>
    </row>
    <row r="118" spans="2:21" s="143" customFormat="1">
      <c r="B118" s="88" t="s">
        <v>532</v>
      </c>
      <c r="C118" s="82" t="s">
        <v>533</v>
      </c>
      <c r="D118" s="95" t="s">
        <v>127</v>
      </c>
      <c r="E118" s="95" t="s">
        <v>285</v>
      </c>
      <c r="F118" s="82" t="s">
        <v>310</v>
      </c>
      <c r="G118" s="95" t="s">
        <v>287</v>
      </c>
      <c r="H118" s="82" t="s">
        <v>452</v>
      </c>
      <c r="I118" s="82" t="s">
        <v>167</v>
      </c>
      <c r="J118" s="82"/>
      <c r="K118" s="89">
        <v>4.1899999999953899</v>
      </c>
      <c r="L118" s="95" t="s">
        <v>169</v>
      </c>
      <c r="M118" s="96">
        <v>1.4199999999999999E-2</v>
      </c>
      <c r="N118" s="96">
        <v>2.4999999999973502E-2</v>
      </c>
      <c r="O118" s="89">
        <f>193470.8046/50000</f>
        <v>3.8694160920000003</v>
      </c>
      <c r="P118" s="91">
        <v>4877094</v>
      </c>
      <c r="Q118" s="82"/>
      <c r="R118" s="89">
        <v>188.71506877300001</v>
      </c>
      <c r="S118" s="90">
        <f>912.899564006983%/50000</f>
        <v>1.825799128013966E-4</v>
      </c>
      <c r="T118" s="90">
        <v>8.8681605032670564E-3</v>
      </c>
      <c r="U118" s="90">
        <f>R118/'סכום נכסי הקרן'!$C$42</f>
        <v>1.6021667057039815E-3</v>
      </c>
    </row>
    <row r="119" spans="2:21" s="143" customFormat="1">
      <c r="B119" s="88" t="s">
        <v>534</v>
      </c>
      <c r="C119" s="82" t="s">
        <v>535</v>
      </c>
      <c r="D119" s="95" t="s">
        <v>127</v>
      </c>
      <c r="E119" s="95" t="s">
        <v>285</v>
      </c>
      <c r="F119" s="82" t="s">
        <v>310</v>
      </c>
      <c r="G119" s="95" t="s">
        <v>287</v>
      </c>
      <c r="H119" s="82" t="s">
        <v>452</v>
      </c>
      <c r="I119" s="82" t="s">
        <v>167</v>
      </c>
      <c r="J119" s="82"/>
      <c r="K119" s="89">
        <v>4.839999999994161</v>
      </c>
      <c r="L119" s="95" t="s">
        <v>169</v>
      </c>
      <c r="M119" s="96">
        <v>1.5900000000000001E-2</v>
      </c>
      <c r="N119" s="96">
        <v>2.2499999999980792E-2</v>
      </c>
      <c r="O119" s="89">
        <f>133901.16285/50000</f>
        <v>2.678023257</v>
      </c>
      <c r="P119" s="91">
        <v>4860000</v>
      </c>
      <c r="Q119" s="82"/>
      <c r="R119" s="89">
        <v>130.15193068900001</v>
      </c>
      <c r="S119" s="90">
        <f>894.463345691383%/50000</f>
        <v>1.7889266913827657E-4</v>
      </c>
      <c r="T119" s="90">
        <v>6.1161422808716217E-3</v>
      </c>
      <c r="U119" s="90">
        <f>R119/'סכום נכסי הקרן'!$C$42</f>
        <v>1.1049731819976548E-3</v>
      </c>
    </row>
    <row r="120" spans="2:21" s="143" customFormat="1">
      <c r="B120" s="88" t="s">
        <v>536</v>
      </c>
      <c r="C120" s="82" t="s">
        <v>537</v>
      </c>
      <c r="D120" s="95" t="s">
        <v>127</v>
      </c>
      <c r="E120" s="95" t="s">
        <v>285</v>
      </c>
      <c r="F120" s="82" t="s">
        <v>538</v>
      </c>
      <c r="G120" s="95" t="s">
        <v>539</v>
      </c>
      <c r="H120" s="82" t="s">
        <v>452</v>
      </c>
      <c r="I120" s="82" t="s">
        <v>337</v>
      </c>
      <c r="J120" s="82"/>
      <c r="K120" s="89">
        <v>5.1300000000227755</v>
      </c>
      <c r="L120" s="95" t="s">
        <v>169</v>
      </c>
      <c r="M120" s="96">
        <v>1.9400000000000001E-2</v>
      </c>
      <c r="N120" s="96">
        <v>1.4400000000086764E-2</v>
      </c>
      <c r="O120" s="89">
        <v>88740.016359999994</v>
      </c>
      <c r="P120" s="91">
        <v>103.9</v>
      </c>
      <c r="Q120" s="82"/>
      <c r="R120" s="89">
        <v>92.200875730000021</v>
      </c>
      <c r="S120" s="90">
        <v>1.4735526149590306E-4</v>
      </c>
      <c r="T120" s="90">
        <v>4.3327338396010693E-3</v>
      </c>
      <c r="U120" s="90">
        <f>R120/'סכום נכסי הקרן'!$C$42</f>
        <v>7.8277359774086674E-4</v>
      </c>
    </row>
    <row r="121" spans="2:21" s="143" customFormat="1">
      <c r="B121" s="88" t="s">
        <v>540</v>
      </c>
      <c r="C121" s="82" t="s">
        <v>541</v>
      </c>
      <c r="D121" s="95" t="s">
        <v>127</v>
      </c>
      <c r="E121" s="95" t="s">
        <v>285</v>
      </c>
      <c r="F121" s="82" t="s">
        <v>538</v>
      </c>
      <c r="G121" s="95" t="s">
        <v>539</v>
      </c>
      <c r="H121" s="82" t="s">
        <v>452</v>
      </c>
      <c r="I121" s="82" t="s">
        <v>337</v>
      </c>
      <c r="J121" s="82"/>
      <c r="K121" s="89">
        <v>6.5799999999993419</v>
      </c>
      <c r="L121" s="95" t="s">
        <v>169</v>
      </c>
      <c r="M121" s="96">
        <v>1.23E-2</v>
      </c>
      <c r="N121" s="96">
        <v>1.7600000000019753E-2</v>
      </c>
      <c r="O121" s="89">
        <v>124518.51660800001</v>
      </c>
      <c r="P121" s="91">
        <v>97.58</v>
      </c>
      <c r="Q121" s="82"/>
      <c r="R121" s="89">
        <v>121.505164776</v>
      </c>
      <c r="S121" s="90">
        <v>1.1751675106292015E-4</v>
      </c>
      <c r="T121" s="90">
        <v>5.7098106166901044E-3</v>
      </c>
      <c r="U121" s="90">
        <f>R121/'סכום נכסי הקרן'!$C$42</f>
        <v>1.0315632495110829E-3</v>
      </c>
    </row>
    <row r="122" spans="2:21" s="143" customFormat="1">
      <c r="B122" s="88" t="s">
        <v>542</v>
      </c>
      <c r="C122" s="82" t="s">
        <v>543</v>
      </c>
      <c r="D122" s="95" t="s">
        <v>127</v>
      </c>
      <c r="E122" s="95" t="s">
        <v>285</v>
      </c>
      <c r="F122" s="82" t="s">
        <v>544</v>
      </c>
      <c r="G122" s="95" t="s">
        <v>400</v>
      </c>
      <c r="H122" s="82" t="s">
        <v>452</v>
      </c>
      <c r="I122" s="82" t="s">
        <v>167</v>
      </c>
      <c r="J122" s="82"/>
      <c r="K122" s="89">
        <v>0.74000000000043342</v>
      </c>
      <c r="L122" s="95" t="s">
        <v>169</v>
      </c>
      <c r="M122" s="96">
        <v>3.6000000000000004E-2</v>
      </c>
      <c r="N122" s="96">
        <v>-2.7999999999869952E-3</v>
      </c>
      <c r="O122" s="89">
        <v>83135.222605000003</v>
      </c>
      <c r="P122" s="91">
        <v>110.99</v>
      </c>
      <c r="Q122" s="82"/>
      <c r="R122" s="89">
        <v>92.271779104000004</v>
      </c>
      <c r="S122" s="90">
        <v>2.0094950739886686E-4</v>
      </c>
      <c r="T122" s="90">
        <v>4.3360657542433042E-3</v>
      </c>
      <c r="U122" s="90">
        <f>R122/'סכום נכסי הקרן'!$C$42</f>
        <v>7.8337555828319897E-4</v>
      </c>
    </row>
    <row r="123" spans="2:21" s="143" customFormat="1">
      <c r="B123" s="88" t="s">
        <v>545</v>
      </c>
      <c r="C123" s="82" t="s">
        <v>546</v>
      </c>
      <c r="D123" s="95" t="s">
        <v>127</v>
      </c>
      <c r="E123" s="95" t="s">
        <v>285</v>
      </c>
      <c r="F123" s="82" t="s">
        <v>544</v>
      </c>
      <c r="G123" s="95" t="s">
        <v>400</v>
      </c>
      <c r="H123" s="82" t="s">
        <v>452</v>
      </c>
      <c r="I123" s="82" t="s">
        <v>167</v>
      </c>
      <c r="J123" s="82"/>
      <c r="K123" s="89">
        <v>7.2000000000499709</v>
      </c>
      <c r="L123" s="95" t="s">
        <v>169</v>
      </c>
      <c r="M123" s="96">
        <v>2.2499999999999999E-2</v>
      </c>
      <c r="N123" s="96">
        <v>2.3300000000090571E-2</v>
      </c>
      <c r="O123" s="89">
        <v>31541.316234000005</v>
      </c>
      <c r="P123" s="91">
        <v>101.51</v>
      </c>
      <c r="Q123" s="82"/>
      <c r="R123" s="89">
        <v>32.017590187000003</v>
      </c>
      <c r="S123" s="90">
        <v>7.7096241227445119E-5</v>
      </c>
      <c r="T123" s="90">
        <v>1.5045811156060049E-3</v>
      </c>
      <c r="U123" s="90">
        <f>R123/'סכום נכסי הקרן'!$C$42</f>
        <v>2.7182523011021577E-4</v>
      </c>
    </row>
    <row r="124" spans="2:21" s="143" customFormat="1">
      <c r="B124" s="88" t="s">
        <v>547</v>
      </c>
      <c r="C124" s="82" t="s">
        <v>548</v>
      </c>
      <c r="D124" s="95" t="s">
        <v>127</v>
      </c>
      <c r="E124" s="95" t="s">
        <v>285</v>
      </c>
      <c r="F124" s="82" t="s">
        <v>549</v>
      </c>
      <c r="G124" s="95" t="s">
        <v>550</v>
      </c>
      <c r="H124" s="82" t="s">
        <v>452</v>
      </c>
      <c r="I124" s="82" t="s">
        <v>337</v>
      </c>
      <c r="J124" s="82"/>
      <c r="K124" s="89">
        <v>3.6799999999839135</v>
      </c>
      <c r="L124" s="95" t="s">
        <v>169</v>
      </c>
      <c r="M124" s="96">
        <v>1.8000000000000002E-2</v>
      </c>
      <c r="N124" s="96">
        <v>1.7699999999913382E-2</v>
      </c>
      <c r="O124" s="89">
        <v>64010.085358999997</v>
      </c>
      <c r="P124" s="91">
        <v>101</v>
      </c>
      <c r="Q124" s="82"/>
      <c r="R124" s="89">
        <v>64.649236127999984</v>
      </c>
      <c r="S124" s="90">
        <v>7.665780501825992E-5</v>
      </c>
      <c r="T124" s="90">
        <v>3.0380181409166915E-3</v>
      </c>
      <c r="U124" s="90">
        <f>R124/'סכום נכסי הקרן'!$C$42</f>
        <v>5.4886371473636072E-4</v>
      </c>
    </row>
    <row r="125" spans="2:21" s="143" customFormat="1">
      <c r="B125" s="88" t="s">
        <v>551</v>
      </c>
      <c r="C125" s="82" t="s">
        <v>552</v>
      </c>
      <c r="D125" s="95" t="s">
        <v>127</v>
      </c>
      <c r="E125" s="95" t="s">
        <v>285</v>
      </c>
      <c r="F125" s="82" t="s">
        <v>553</v>
      </c>
      <c r="G125" s="95" t="s">
        <v>287</v>
      </c>
      <c r="H125" s="82" t="s">
        <v>554</v>
      </c>
      <c r="I125" s="82" t="s">
        <v>167</v>
      </c>
      <c r="J125" s="82"/>
      <c r="K125" s="89">
        <v>1.4800000001032092</v>
      </c>
      <c r="L125" s="95" t="s">
        <v>169</v>
      </c>
      <c r="M125" s="96">
        <v>4.1500000000000002E-2</v>
      </c>
      <c r="N125" s="96">
        <v>6.6999999996935978E-3</v>
      </c>
      <c r="O125" s="89">
        <v>5561.4359940000004</v>
      </c>
      <c r="P125" s="91">
        <v>111.5</v>
      </c>
      <c r="Q125" s="82"/>
      <c r="R125" s="89">
        <v>6.2010009569999998</v>
      </c>
      <c r="S125" s="90">
        <v>1.8482979092374416E-5</v>
      </c>
      <c r="T125" s="90">
        <v>2.9139947395370047E-4</v>
      </c>
      <c r="U125" s="90">
        <f>R125/'סכום נכסי הקרן'!$C$42</f>
        <v>5.2645702009596811E-5</v>
      </c>
    </row>
    <row r="126" spans="2:21" s="143" customFormat="1">
      <c r="B126" s="88" t="s">
        <v>555</v>
      </c>
      <c r="C126" s="82" t="s">
        <v>556</v>
      </c>
      <c r="D126" s="95" t="s">
        <v>127</v>
      </c>
      <c r="E126" s="95" t="s">
        <v>285</v>
      </c>
      <c r="F126" s="82" t="s">
        <v>557</v>
      </c>
      <c r="G126" s="95" t="s">
        <v>550</v>
      </c>
      <c r="H126" s="82" t="s">
        <v>554</v>
      </c>
      <c r="I126" s="82" t="s">
        <v>337</v>
      </c>
      <c r="J126" s="82"/>
      <c r="K126" s="89">
        <v>2.25</v>
      </c>
      <c r="L126" s="95" t="s">
        <v>169</v>
      </c>
      <c r="M126" s="96">
        <v>2.8500000000000001E-2</v>
      </c>
      <c r="N126" s="96">
        <v>2.5500000000075053E-2</v>
      </c>
      <c r="O126" s="89">
        <v>25972.814058</v>
      </c>
      <c r="P126" s="91">
        <v>102.6</v>
      </c>
      <c r="Q126" s="82"/>
      <c r="R126" s="89">
        <v>26.648107415999998</v>
      </c>
      <c r="S126" s="90">
        <v>8.9059818321196181E-5</v>
      </c>
      <c r="T126" s="90">
        <v>1.2522566173963105E-3</v>
      </c>
      <c r="U126" s="90">
        <f>R126/'סכום נכסי הקרן'!$C$42</f>
        <v>2.2623901074532004E-4</v>
      </c>
    </row>
    <row r="127" spans="2:21" s="143" customFormat="1">
      <c r="B127" s="88" t="s">
        <v>558</v>
      </c>
      <c r="C127" s="82" t="s">
        <v>559</v>
      </c>
      <c r="D127" s="95" t="s">
        <v>127</v>
      </c>
      <c r="E127" s="95" t="s">
        <v>285</v>
      </c>
      <c r="F127" s="82" t="s">
        <v>321</v>
      </c>
      <c r="G127" s="95" t="s">
        <v>287</v>
      </c>
      <c r="H127" s="82" t="s">
        <v>554</v>
      </c>
      <c r="I127" s="82" t="s">
        <v>167</v>
      </c>
      <c r="J127" s="82"/>
      <c r="K127" s="89">
        <v>2.4099999999934814</v>
      </c>
      <c r="L127" s="95" t="s">
        <v>169</v>
      </c>
      <c r="M127" s="96">
        <v>2.7999999999999997E-2</v>
      </c>
      <c r="N127" s="96">
        <v>1.869999999997015E-2</v>
      </c>
      <c r="O127" s="89">
        <f>155830.38555/50000</f>
        <v>3.1166077110000003</v>
      </c>
      <c r="P127" s="91">
        <v>5266854</v>
      </c>
      <c r="Q127" s="82"/>
      <c r="R127" s="89">
        <v>164.14717872699998</v>
      </c>
      <c r="S127" s="90">
        <f>881.044753491265%/50000</f>
        <v>1.7620895069825302E-4</v>
      </c>
      <c r="T127" s="90">
        <v>7.7136581438576046E-3</v>
      </c>
      <c r="U127" s="90">
        <f>R127/'סכום נכסי הקרן'!$C$42</f>
        <v>1.3935884733613129E-3</v>
      </c>
    </row>
    <row r="128" spans="2:21" s="143" customFormat="1">
      <c r="B128" s="88" t="s">
        <v>560</v>
      </c>
      <c r="C128" s="82" t="s">
        <v>561</v>
      </c>
      <c r="D128" s="95" t="s">
        <v>127</v>
      </c>
      <c r="E128" s="95" t="s">
        <v>285</v>
      </c>
      <c r="F128" s="82" t="s">
        <v>321</v>
      </c>
      <c r="G128" s="95" t="s">
        <v>287</v>
      </c>
      <c r="H128" s="82" t="s">
        <v>554</v>
      </c>
      <c r="I128" s="82" t="s">
        <v>167</v>
      </c>
      <c r="J128" s="82"/>
      <c r="K128" s="89">
        <v>3.6600000000584916</v>
      </c>
      <c r="L128" s="95" t="s">
        <v>169</v>
      </c>
      <c r="M128" s="96">
        <v>1.49E-2</v>
      </c>
      <c r="N128" s="96">
        <v>2.4000000000772525E-2</v>
      </c>
      <c r="O128" s="89">
        <f>18416.7498/50000</f>
        <v>0.36833499600000003</v>
      </c>
      <c r="P128" s="91">
        <v>4920095</v>
      </c>
      <c r="Q128" s="82"/>
      <c r="R128" s="89">
        <v>18.122431758999998</v>
      </c>
      <c r="S128" s="90">
        <f>304.509751984127%/50000</f>
        <v>6.0901950396825392E-5</v>
      </c>
      <c r="T128" s="90">
        <v>8.5161526630198753E-4</v>
      </c>
      <c r="U128" s="90">
        <f>R128/'סכום נכסי הקרן'!$C$42</f>
        <v>1.5385711898601909E-4</v>
      </c>
    </row>
    <row r="129" spans="2:24" s="143" customFormat="1">
      <c r="B129" s="88" t="s">
        <v>562</v>
      </c>
      <c r="C129" s="82" t="s">
        <v>563</v>
      </c>
      <c r="D129" s="95" t="s">
        <v>127</v>
      </c>
      <c r="E129" s="95" t="s">
        <v>285</v>
      </c>
      <c r="F129" s="82" t="s">
        <v>321</v>
      </c>
      <c r="G129" s="95" t="s">
        <v>287</v>
      </c>
      <c r="H129" s="82" t="s">
        <v>554</v>
      </c>
      <c r="I129" s="82" t="s">
        <v>167</v>
      </c>
      <c r="J129" s="82"/>
      <c r="K129" s="89">
        <v>5.2199999999611011</v>
      </c>
      <c r="L129" s="95" t="s">
        <v>169</v>
      </c>
      <c r="M129" s="96">
        <v>2.2000000000000002E-2</v>
      </c>
      <c r="N129" s="96">
        <v>1.6899999999897351E-2</v>
      </c>
      <c r="O129" s="89">
        <f>35599.3875/50000</f>
        <v>0.71198774999999992</v>
      </c>
      <c r="P129" s="91">
        <v>5199480</v>
      </c>
      <c r="Q129" s="82"/>
      <c r="R129" s="89">
        <v>37.019659202</v>
      </c>
      <c r="S129" s="90">
        <f>707.178933253874%/50000</f>
        <v>1.414357866507748E-4</v>
      </c>
      <c r="T129" s="90">
        <v>1.7396399859010807E-3</v>
      </c>
      <c r="U129" s="90">
        <f>R129/'סכום נכסי הקרן'!$C$42</f>
        <v>3.1429215385707615E-4</v>
      </c>
    </row>
    <row r="130" spans="2:24" s="143" customFormat="1">
      <c r="B130" s="88" t="s">
        <v>564</v>
      </c>
      <c r="C130" s="82" t="s">
        <v>565</v>
      </c>
      <c r="D130" s="95" t="s">
        <v>127</v>
      </c>
      <c r="E130" s="95" t="s">
        <v>285</v>
      </c>
      <c r="F130" s="82" t="s">
        <v>566</v>
      </c>
      <c r="G130" s="95" t="s">
        <v>336</v>
      </c>
      <c r="H130" s="82" t="s">
        <v>554</v>
      </c>
      <c r="I130" s="82" t="s">
        <v>167</v>
      </c>
      <c r="J130" s="82"/>
      <c r="K130" s="89">
        <v>5.4199999997892956</v>
      </c>
      <c r="L130" s="95" t="s">
        <v>169</v>
      </c>
      <c r="M130" s="96">
        <v>2.5000000000000001E-2</v>
      </c>
      <c r="N130" s="96">
        <v>2.5499999999189598E-2</v>
      </c>
      <c r="O130" s="89">
        <v>12182.392833</v>
      </c>
      <c r="P130" s="91">
        <v>101.29</v>
      </c>
      <c r="Q130" s="82"/>
      <c r="R130" s="89">
        <v>12.339545679999999</v>
      </c>
      <c r="S130" s="90">
        <v>5.0951901279027146E-5</v>
      </c>
      <c r="T130" s="90">
        <v>5.7986398404286804E-4</v>
      </c>
      <c r="U130" s="90">
        <f>R130/'סכום נכסי הקרן'!$C$42</f>
        <v>1.0476115861097545E-4</v>
      </c>
    </row>
    <row r="131" spans="2:24" s="143" customFormat="1">
      <c r="B131" s="88" t="s">
        <v>567</v>
      </c>
      <c r="C131" s="82" t="s">
        <v>568</v>
      </c>
      <c r="D131" s="95" t="s">
        <v>127</v>
      </c>
      <c r="E131" s="95" t="s">
        <v>285</v>
      </c>
      <c r="F131" s="82" t="s">
        <v>566</v>
      </c>
      <c r="G131" s="95" t="s">
        <v>336</v>
      </c>
      <c r="H131" s="82" t="s">
        <v>554</v>
      </c>
      <c r="I131" s="82" t="s">
        <v>167</v>
      </c>
      <c r="J131" s="82"/>
      <c r="K131" s="89">
        <v>7.3100000000631011</v>
      </c>
      <c r="L131" s="95" t="s">
        <v>169</v>
      </c>
      <c r="M131" s="96">
        <v>1.9E-2</v>
      </c>
      <c r="N131" s="96">
        <v>3.1800000000181343E-2</v>
      </c>
      <c r="O131" s="89">
        <v>58739.779973999997</v>
      </c>
      <c r="P131" s="91">
        <v>92</v>
      </c>
      <c r="Q131" s="82"/>
      <c r="R131" s="89">
        <v>54.040597288999997</v>
      </c>
      <c r="S131" s="90">
        <v>2.3709640169947979E-4</v>
      </c>
      <c r="T131" s="90">
        <v>2.5394934997360254E-3</v>
      </c>
      <c r="U131" s="90">
        <f>R131/'סכום נכסי הקרן'!$C$42</f>
        <v>4.587977329830493E-4</v>
      </c>
    </row>
    <row r="132" spans="2:24" s="143" customFormat="1">
      <c r="B132" s="88" t="s">
        <v>569</v>
      </c>
      <c r="C132" s="82" t="s">
        <v>570</v>
      </c>
      <c r="D132" s="95" t="s">
        <v>127</v>
      </c>
      <c r="E132" s="95" t="s">
        <v>285</v>
      </c>
      <c r="F132" s="82" t="s">
        <v>571</v>
      </c>
      <c r="G132" s="95" t="s">
        <v>336</v>
      </c>
      <c r="H132" s="82" t="s">
        <v>554</v>
      </c>
      <c r="I132" s="82" t="s">
        <v>167</v>
      </c>
      <c r="J132" s="82"/>
      <c r="K132" s="89">
        <v>1.4799999999671345</v>
      </c>
      <c r="L132" s="95" t="s">
        <v>169</v>
      </c>
      <c r="M132" s="96">
        <v>4.5999999999999999E-2</v>
      </c>
      <c r="N132" s="96">
        <v>1.0099999999977592E-2</v>
      </c>
      <c r="O132" s="89">
        <v>20595.173515999999</v>
      </c>
      <c r="P132" s="91">
        <v>130.01</v>
      </c>
      <c r="Q132" s="82"/>
      <c r="R132" s="89">
        <v>26.775785606000003</v>
      </c>
      <c r="S132" s="90">
        <v>7.1487494554439557E-5</v>
      </c>
      <c r="T132" s="90">
        <v>1.2582565128421196E-3</v>
      </c>
      <c r="U132" s="90">
        <f>R132/'סכום נכסי הקרן'!$C$42</f>
        <v>2.2732298218645924E-4</v>
      </c>
    </row>
    <row r="133" spans="2:24" s="143" customFormat="1">
      <c r="B133" s="88" t="s">
        <v>572</v>
      </c>
      <c r="C133" s="82" t="s">
        <v>573</v>
      </c>
      <c r="D133" s="95" t="s">
        <v>127</v>
      </c>
      <c r="E133" s="95" t="s">
        <v>285</v>
      </c>
      <c r="F133" s="82" t="s">
        <v>574</v>
      </c>
      <c r="G133" s="95" t="s">
        <v>287</v>
      </c>
      <c r="H133" s="82" t="s">
        <v>554</v>
      </c>
      <c r="I133" s="82" t="s">
        <v>337</v>
      </c>
      <c r="J133" s="82"/>
      <c r="K133" s="89">
        <v>1.9899999999747844</v>
      </c>
      <c r="L133" s="95" t="s">
        <v>169</v>
      </c>
      <c r="M133" s="96">
        <v>0.02</v>
      </c>
      <c r="N133" s="96">
        <v>3.8999999998805572E-3</v>
      </c>
      <c r="O133" s="89">
        <v>42905.588843085985</v>
      </c>
      <c r="P133" s="91">
        <v>105.37</v>
      </c>
      <c r="Q133" s="146">
        <v>0</v>
      </c>
      <c r="R133" s="89">
        <v>45.209618785999993</v>
      </c>
      <c r="S133" s="90">
        <v>1.0054358838786115E-4</v>
      </c>
      <c r="T133" s="90">
        <v>2.1245052570127727E-3</v>
      </c>
      <c r="U133" s="90">
        <f>R133/'סכום נכסי הקרן'!$C$42</f>
        <v>3.8382385925750563E-4</v>
      </c>
      <c r="X133" s="147"/>
    </row>
    <row r="134" spans="2:24" s="143" customFormat="1">
      <c r="B134" s="88" t="s">
        <v>575</v>
      </c>
      <c r="C134" s="82" t="s">
        <v>576</v>
      </c>
      <c r="D134" s="95" t="s">
        <v>127</v>
      </c>
      <c r="E134" s="95" t="s">
        <v>285</v>
      </c>
      <c r="F134" s="82" t="s">
        <v>506</v>
      </c>
      <c r="G134" s="95" t="s">
        <v>336</v>
      </c>
      <c r="H134" s="82" t="s">
        <v>554</v>
      </c>
      <c r="I134" s="82" t="s">
        <v>337</v>
      </c>
      <c r="J134" s="82"/>
      <c r="K134" s="89">
        <v>6.810000000022181</v>
      </c>
      <c r="L134" s="95" t="s">
        <v>169</v>
      </c>
      <c r="M134" s="96">
        <v>2.81E-2</v>
      </c>
      <c r="N134" s="96">
        <v>3.1800000000049289E-2</v>
      </c>
      <c r="O134" s="89">
        <v>8181.3930380000002</v>
      </c>
      <c r="P134" s="91">
        <v>99.19</v>
      </c>
      <c r="Q134" s="82"/>
      <c r="R134" s="89">
        <v>8.1151237219999999</v>
      </c>
      <c r="S134" s="90">
        <v>1.5627631055869776E-5</v>
      </c>
      <c r="T134" s="90">
        <v>3.8134855970156818E-4</v>
      </c>
      <c r="U134" s="90">
        <f>R134/'סכום נכסי הקרן'!$C$42</f>
        <v>6.8896358539849542E-5</v>
      </c>
    </row>
    <row r="135" spans="2:24" s="143" customFormat="1">
      <c r="B135" s="88" t="s">
        <v>577</v>
      </c>
      <c r="C135" s="82" t="s">
        <v>578</v>
      </c>
      <c r="D135" s="95" t="s">
        <v>127</v>
      </c>
      <c r="E135" s="95" t="s">
        <v>285</v>
      </c>
      <c r="F135" s="82" t="s">
        <v>506</v>
      </c>
      <c r="G135" s="95" t="s">
        <v>336</v>
      </c>
      <c r="H135" s="82" t="s">
        <v>554</v>
      </c>
      <c r="I135" s="82" t="s">
        <v>337</v>
      </c>
      <c r="J135" s="82"/>
      <c r="K135" s="89">
        <v>4.9699999999852977</v>
      </c>
      <c r="L135" s="95" t="s">
        <v>169</v>
      </c>
      <c r="M135" s="96">
        <v>3.7000000000000005E-2</v>
      </c>
      <c r="N135" s="96">
        <v>2.3499999999982063E-2</v>
      </c>
      <c r="O135" s="89">
        <v>52006.107466000001</v>
      </c>
      <c r="P135" s="91">
        <v>107.25</v>
      </c>
      <c r="Q135" s="82"/>
      <c r="R135" s="89">
        <v>55.776550106000009</v>
      </c>
      <c r="S135" s="90">
        <v>7.6855289885130422E-5</v>
      </c>
      <c r="T135" s="90">
        <v>2.6210699647599843E-3</v>
      </c>
      <c r="U135" s="90">
        <f>R135/'סכום נכסי הקרן'!$C$42</f>
        <v>4.7353574952912591E-4</v>
      </c>
    </row>
    <row r="136" spans="2:24" s="143" customFormat="1">
      <c r="B136" s="88" t="s">
        <v>579</v>
      </c>
      <c r="C136" s="82" t="s">
        <v>580</v>
      </c>
      <c r="D136" s="95" t="s">
        <v>127</v>
      </c>
      <c r="E136" s="95" t="s">
        <v>285</v>
      </c>
      <c r="F136" s="82" t="s">
        <v>293</v>
      </c>
      <c r="G136" s="95" t="s">
        <v>287</v>
      </c>
      <c r="H136" s="82" t="s">
        <v>554</v>
      </c>
      <c r="I136" s="82" t="s">
        <v>337</v>
      </c>
      <c r="J136" s="82"/>
      <c r="K136" s="89">
        <v>2.8400000000010821</v>
      </c>
      <c r="L136" s="95" t="s">
        <v>169</v>
      </c>
      <c r="M136" s="96">
        <v>4.4999999999999998E-2</v>
      </c>
      <c r="N136" s="96">
        <v>1.0500000000013525E-2</v>
      </c>
      <c r="O136" s="89">
        <v>221135.12659900001</v>
      </c>
      <c r="P136" s="91">
        <v>133.24</v>
      </c>
      <c r="Q136" s="89">
        <v>1.05301</v>
      </c>
      <c r="R136" s="89">
        <v>295.69347115200003</v>
      </c>
      <c r="S136" s="90">
        <v>1.299278297332968E-4</v>
      </c>
      <c r="T136" s="90">
        <v>1.3895324729464724E-2</v>
      </c>
      <c r="U136" s="90">
        <f>R136/'סכום נכסי הקרן'!$C$42</f>
        <v>2.5103996074825156E-3</v>
      </c>
    </row>
    <row r="137" spans="2:24" s="143" customFormat="1">
      <c r="B137" s="88" t="s">
        <v>581</v>
      </c>
      <c r="C137" s="82" t="s">
        <v>582</v>
      </c>
      <c r="D137" s="95" t="s">
        <v>127</v>
      </c>
      <c r="E137" s="95" t="s">
        <v>285</v>
      </c>
      <c r="F137" s="82" t="s">
        <v>583</v>
      </c>
      <c r="G137" s="95" t="s">
        <v>336</v>
      </c>
      <c r="H137" s="82" t="s">
        <v>554</v>
      </c>
      <c r="I137" s="82" t="s">
        <v>167</v>
      </c>
      <c r="J137" s="82"/>
      <c r="K137" s="89">
        <v>2.8599997891250468</v>
      </c>
      <c r="L137" s="95" t="s">
        <v>169</v>
      </c>
      <c r="M137" s="96">
        <v>4.9500000000000002E-2</v>
      </c>
      <c r="N137" s="96">
        <v>1.0599998550234697E-2</v>
      </c>
      <c r="O137" s="89">
        <v>2.6681140000000001</v>
      </c>
      <c r="P137" s="91">
        <v>113.75</v>
      </c>
      <c r="Q137" s="82"/>
      <c r="R137" s="89">
        <v>3.0349740000000002E-3</v>
      </c>
      <c r="S137" s="90">
        <v>4.3150656650296165E-9</v>
      </c>
      <c r="T137" s="90">
        <v>1.42620495174221E-7</v>
      </c>
      <c r="U137" s="90">
        <f>R137/'סכום נכסי הקרן'!$C$42</f>
        <v>2.5766539614948504E-8</v>
      </c>
    </row>
    <row r="138" spans="2:24" s="143" customFormat="1">
      <c r="B138" s="88" t="s">
        <v>584</v>
      </c>
      <c r="C138" s="82" t="s">
        <v>585</v>
      </c>
      <c r="D138" s="95" t="s">
        <v>127</v>
      </c>
      <c r="E138" s="95" t="s">
        <v>285</v>
      </c>
      <c r="F138" s="82" t="s">
        <v>586</v>
      </c>
      <c r="G138" s="95" t="s">
        <v>368</v>
      </c>
      <c r="H138" s="82" t="s">
        <v>554</v>
      </c>
      <c r="I138" s="82" t="s">
        <v>337</v>
      </c>
      <c r="J138" s="82"/>
      <c r="K138" s="89">
        <v>1</v>
      </c>
      <c r="L138" s="95" t="s">
        <v>169</v>
      </c>
      <c r="M138" s="96">
        <v>4.5999999999999999E-2</v>
      </c>
      <c r="N138" s="96">
        <v>4.100000000581379E-3</v>
      </c>
      <c r="O138" s="89">
        <v>3431.2940651713402</v>
      </c>
      <c r="P138" s="91">
        <v>107.9</v>
      </c>
      <c r="Q138" s="146">
        <v>3.7173588413963201</v>
      </c>
      <c r="R138" s="89">
        <v>7.5682113160000002</v>
      </c>
      <c r="S138" s="90">
        <v>3.2002280071963982E-5</v>
      </c>
      <c r="T138" s="90">
        <v>3.5564787226218832E-4</v>
      </c>
      <c r="U138" s="90">
        <f>R138/'סכום נכסי הקרן'!$C$42</f>
        <v>6.425314242824339E-5</v>
      </c>
    </row>
    <row r="139" spans="2:24" s="143" customFormat="1">
      <c r="B139" s="88" t="s">
        <v>587</v>
      </c>
      <c r="C139" s="82" t="s">
        <v>588</v>
      </c>
      <c r="D139" s="95" t="s">
        <v>127</v>
      </c>
      <c r="E139" s="95" t="s">
        <v>285</v>
      </c>
      <c r="F139" s="82" t="s">
        <v>586</v>
      </c>
      <c r="G139" s="95" t="s">
        <v>368</v>
      </c>
      <c r="H139" s="82" t="s">
        <v>554</v>
      </c>
      <c r="I139" s="82" t="s">
        <v>337</v>
      </c>
      <c r="J139" s="82"/>
      <c r="K139" s="89">
        <v>3.1099999999964885</v>
      </c>
      <c r="L139" s="95" t="s">
        <v>169</v>
      </c>
      <c r="M139" s="96">
        <v>1.9799999999999998E-2</v>
      </c>
      <c r="N139" s="96">
        <v>1.1499999999974914E-2</v>
      </c>
      <c r="O139" s="89">
        <v>115058.863252</v>
      </c>
      <c r="P139" s="91">
        <v>102.95</v>
      </c>
      <c r="Q139" s="146">
        <v>1.1434514589304399</v>
      </c>
      <c r="R139" s="89">
        <v>119.59655692199999</v>
      </c>
      <c r="S139" s="90">
        <v>1.3768475883492432E-4</v>
      </c>
      <c r="T139" s="90">
        <v>5.620120689451555E-3</v>
      </c>
      <c r="U139" s="90">
        <f>R139/'סכום נכסי הקרן'!$C$42</f>
        <v>1.0153594138671883E-3</v>
      </c>
    </row>
    <row r="140" spans="2:24" s="143" customFormat="1">
      <c r="B140" s="88" t="s">
        <v>589</v>
      </c>
      <c r="C140" s="82" t="s">
        <v>590</v>
      </c>
      <c r="D140" s="95" t="s">
        <v>127</v>
      </c>
      <c r="E140" s="95" t="s">
        <v>285</v>
      </c>
      <c r="F140" s="82" t="s">
        <v>544</v>
      </c>
      <c r="G140" s="95" t="s">
        <v>400</v>
      </c>
      <c r="H140" s="82" t="s">
        <v>554</v>
      </c>
      <c r="I140" s="82" t="s">
        <v>337</v>
      </c>
      <c r="J140" s="82"/>
      <c r="K140" s="89">
        <v>0.23000000004094451</v>
      </c>
      <c r="L140" s="95" t="s">
        <v>169</v>
      </c>
      <c r="M140" s="96">
        <v>4.4999999999999998E-2</v>
      </c>
      <c r="N140" s="96">
        <v>2.6199999999951831E-2</v>
      </c>
      <c r="O140" s="89">
        <v>3284.2578110000004</v>
      </c>
      <c r="P140" s="91">
        <v>126.42</v>
      </c>
      <c r="Q140" s="82"/>
      <c r="R140" s="89">
        <v>4.1519589210000003</v>
      </c>
      <c r="S140" s="90">
        <v>6.2957721936728091E-5</v>
      </c>
      <c r="T140" s="90">
        <v>1.951102175030311E-4</v>
      </c>
      <c r="U140" s="90">
        <f>R140/'סכום נכסי הקרן'!$C$42</f>
        <v>3.5249598190160885E-5</v>
      </c>
    </row>
    <row r="141" spans="2:24" s="143" customFormat="1">
      <c r="B141" s="88" t="s">
        <v>591</v>
      </c>
      <c r="C141" s="82" t="s">
        <v>592</v>
      </c>
      <c r="D141" s="95" t="s">
        <v>127</v>
      </c>
      <c r="E141" s="95" t="s">
        <v>285</v>
      </c>
      <c r="F141" s="82" t="s">
        <v>593</v>
      </c>
      <c r="G141" s="95" t="s">
        <v>336</v>
      </c>
      <c r="H141" s="82" t="s">
        <v>554</v>
      </c>
      <c r="I141" s="82" t="s">
        <v>167</v>
      </c>
      <c r="J141" s="82"/>
      <c r="K141" s="89">
        <v>0.99000000000050992</v>
      </c>
      <c r="L141" s="95" t="s">
        <v>169</v>
      </c>
      <c r="M141" s="96">
        <v>4.4999999999999998E-2</v>
      </c>
      <c r="N141" s="96">
        <v>5.8999999999541034E-3</v>
      </c>
      <c r="O141" s="89">
        <v>34879.501665999996</v>
      </c>
      <c r="P141" s="91">
        <v>112.44</v>
      </c>
      <c r="Q141" s="82"/>
      <c r="R141" s="89">
        <v>39.218511501999998</v>
      </c>
      <c r="S141" s="90">
        <v>1.0037266666474819E-4</v>
      </c>
      <c r="T141" s="90">
        <v>1.8429691754891873E-3</v>
      </c>
      <c r="U141" s="90">
        <f>R141/'סכום נכסי הקרן'!$C$42</f>
        <v>3.3296012758448555E-4</v>
      </c>
    </row>
    <row r="142" spans="2:24" s="143" customFormat="1">
      <c r="B142" s="88" t="s">
        <v>594</v>
      </c>
      <c r="C142" s="82" t="s">
        <v>595</v>
      </c>
      <c r="D142" s="95" t="s">
        <v>127</v>
      </c>
      <c r="E142" s="95" t="s">
        <v>285</v>
      </c>
      <c r="F142" s="82" t="s">
        <v>593</v>
      </c>
      <c r="G142" s="95" t="s">
        <v>336</v>
      </c>
      <c r="H142" s="82" t="s">
        <v>554</v>
      </c>
      <c r="I142" s="82" t="s">
        <v>167</v>
      </c>
      <c r="J142" s="82"/>
      <c r="K142" s="89">
        <v>3.1599999816582036</v>
      </c>
      <c r="L142" s="95" t="s">
        <v>169</v>
      </c>
      <c r="M142" s="96">
        <v>3.3000000000000002E-2</v>
      </c>
      <c r="N142" s="96">
        <v>1.5199999977072753E-2</v>
      </c>
      <c r="O142" s="89">
        <v>82.224953999999997</v>
      </c>
      <c r="P142" s="91">
        <v>106.09</v>
      </c>
      <c r="Q142" s="82"/>
      <c r="R142" s="89">
        <v>8.7232459999999998E-2</v>
      </c>
      <c r="S142" s="90">
        <v>1.3703686793792562E-7</v>
      </c>
      <c r="T142" s="90">
        <v>4.0992564155295648E-6</v>
      </c>
      <c r="U142" s="90">
        <f>R142/'סכום נכסי הקרן'!$C$42</f>
        <v>7.4059238606308009E-7</v>
      </c>
    </row>
    <row r="143" spans="2:24" s="143" customFormat="1">
      <c r="B143" s="88" t="s">
        <v>596</v>
      </c>
      <c r="C143" s="82" t="s">
        <v>597</v>
      </c>
      <c r="D143" s="95" t="s">
        <v>127</v>
      </c>
      <c r="E143" s="95" t="s">
        <v>285</v>
      </c>
      <c r="F143" s="82" t="s">
        <v>593</v>
      </c>
      <c r="G143" s="95" t="s">
        <v>336</v>
      </c>
      <c r="H143" s="82" t="s">
        <v>554</v>
      </c>
      <c r="I143" s="82" t="s">
        <v>167</v>
      </c>
      <c r="J143" s="82"/>
      <c r="K143" s="89">
        <v>5.2499999998278319</v>
      </c>
      <c r="L143" s="95" t="s">
        <v>169</v>
      </c>
      <c r="M143" s="96">
        <v>1.6E-2</v>
      </c>
      <c r="N143" s="96">
        <v>1.9399999999483497E-2</v>
      </c>
      <c r="O143" s="89">
        <v>11603.829612</v>
      </c>
      <c r="P143" s="91">
        <v>100.11</v>
      </c>
      <c r="Q143" s="82"/>
      <c r="R143" s="89">
        <v>11.616594339999999</v>
      </c>
      <c r="S143" s="90">
        <v>7.2068920289429896E-5</v>
      </c>
      <c r="T143" s="90">
        <v>5.4589081718948919E-4</v>
      </c>
      <c r="U143" s="90">
        <f>R143/'סכום נכסי הקרן'!$C$42</f>
        <v>9.8623394550462879E-5</v>
      </c>
    </row>
    <row r="144" spans="2:24" s="143" customFormat="1">
      <c r="B144" s="88" t="s">
        <v>598</v>
      </c>
      <c r="C144" s="82" t="s">
        <v>599</v>
      </c>
      <c r="D144" s="95" t="s">
        <v>127</v>
      </c>
      <c r="E144" s="95" t="s">
        <v>285</v>
      </c>
      <c r="F144" s="82" t="s">
        <v>553</v>
      </c>
      <c r="G144" s="95" t="s">
        <v>287</v>
      </c>
      <c r="H144" s="82" t="s">
        <v>600</v>
      </c>
      <c r="I144" s="82" t="s">
        <v>167</v>
      </c>
      <c r="J144" s="82"/>
      <c r="K144" s="89">
        <v>1.629999999983303</v>
      </c>
      <c r="L144" s="95" t="s">
        <v>169</v>
      </c>
      <c r="M144" s="96">
        <v>5.2999999999999999E-2</v>
      </c>
      <c r="N144" s="96">
        <v>7.4999999998330317E-3</v>
      </c>
      <c r="O144" s="89">
        <v>38044.193948</v>
      </c>
      <c r="P144" s="91">
        <v>118.07</v>
      </c>
      <c r="Q144" s="82"/>
      <c r="R144" s="89">
        <v>44.918783125000004</v>
      </c>
      <c r="S144" s="90">
        <v>1.4632044625124036E-4</v>
      </c>
      <c r="T144" s="90">
        <v>2.1108382120937253E-3</v>
      </c>
      <c r="U144" s="90">
        <f>R144/'סכום נכסי הקרן'!$C$42</f>
        <v>3.8135470183454386E-4</v>
      </c>
    </row>
    <row r="145" spans="2:21" s="143" customFormat="1">
      <c r="B145" s="88" t="s">
        <v>601</v>
      </c>
      <c r="C145" s="82" t="s">
        <v>602</v>
      </c>
      <c r="D145" s="95" t="s">
        <v>127</v>
      </c>
      <c r="E145" s="95" t="s">
        <v>285</v>
      </c>
      <c r="F145" s="82" t="s">
        <v>603</v>
      </c>
      <c r="G145" s="95" t="s">
        <v>336</v>
      </c>
      <c r="H145" s="82" t="s">
        <v>600</v>
      </c>
      <c r="I145" s="82" t="s">
        <v>167</v>
      </c>
      <c r="J145" s="82"/>
      <c r="K145" s="89">
        <v>1.9300000005235471</v>
      </c>
      <c r="L145" s="95" t="s">
        <v>169</v>
      </c>
      <c r="M145" s="96">
        <v>5.3499999999999999E-2</v>
      </c>
      <c r="N145" s="96">
        <v>2.3500000005552774E-2</v>
      </c>
      <c r="O145" s="89">
        <v>583.35540200000003</v>
      </c>
      <c r="P145" s="91">
        <v>108.05</v>
      </c>
      <c r="Q145" s="82"/>
      <c r="R145" s="89">
        <v>0.63031551900000005</v>
      </c>
      <c r="S145" s="90">
        <v>3.3106842968124284E-6</v>
      </c>
      <c r="T145" s="90">
        <v>2.9619993922773673E-5</v>
      </c>
      <c r="U145" s="90">
        <f>R145/'סכום נכסי הקרן'!$C$42</f>
        <v>5.3512978332698486E-6</v>
      </c>
    </row>
    <row r="146" spans="2:21" s="143" customFormat="1">
      <c r="B146" s="88" t="s">
        <v>604</v>
      </c>
      <c r="C146" s="82" t="s">
        <v>605</v>
      </c>
      <c r="D146" s="95" t="s">
        <v>127</v>
      </c>
      <c r="E146" s="95" t="s">
        <v>285</v>
      </c>
      <c r="F146" s="82" t="s">
        <v>606</v>
      </c>
      <c r="G146" s="95" t="s">
        <v>336</v>
      </c>
      <c r="H146" s="82" t="s">
        <v>600</v>
      </c>
      <c r="I146" s="82" t="s">
        <v>337</v>
      </c>
      <c r="J146" s="82"/>
      <c r="K146" s="89">
        <v>0.89999999975162503</v>
      </c>
      <c r="L146" s="95" t="s">
        <v>169</v>
      </c>
      <c r="M146" s="96">
        <v>4.8499999999999995E-2</v>
      </c>
      <c r="N146" s="96">
        <v>7.3999999975162501E-3</v>
      </c>
      <c r="O146" s="89">
        <v>1591.372042</v>
      </c>
      <c r="P146" s="91">
        <v>126.5</v>
      </c>
      <c r="Q146" s="82"/>
      <c r="R146" s="89">
        <v>2.0130855250000002</v>
      </c>
      <c r="S146" s="90">
        <v>1.1700305417598325E-5</v>
      </c>
      <c r="T146" s="90">
        <v>9.4599576274312944E-5</v>
      </c>
      <c r="U146" s="90">
        <f>R146/'סכום נכסי הקרן'!$C$42</f>
        <v>1.7090837657321582E-5</v>
      </c>
    </row>
    <row r="147" spans="2:21" s="143" customFormat="1">
      <c r="B147" s="88" t="s">
        <v>607</v>
      </c>
      <c r="C147" s="82" t="s">
        <v>608</v>
      </c>
      <c r="D147" s="95" t="s">
        <v>127</v>
      </c>
      <c r="E147" s="95" t="s">
        <v>285</v>
      </c>
      <c r="F147" s="82" t="s">
        <v>609</v>
      </c>
      <c r="G147" s="95" t="s">
        <v>336</v>
      </c>
      <c r="H147" s="82" t="s">
        <v>600</v>
      </c>
      <c r="I147" s="82" t="s">
        <v>337</v>
      </c>
      <c r="J147" s="82"/>
      <c r="K147" s="89">
        <v>1.4699999998144533</v>
      </c>
      <c r="L147" s="95" t="s">
        <v>169</v>
      </c>
      <c r="M147" s="96">
        <v>4.2500000000000003E-2</v>
      </c>
      <c r="N147" s="96">
        <v>1.0499999995361329E-2</v>
      </c>
      <c r="O147" s="89">
        <v>623.00669099999982</v>
      </c>
      <c r="P147" s="91">
        <v>113.05</v>
      </c>
      <c r="Q147" s="89">
        <v>0.15161330400000003</v>
      </c>
      <c r="R147" s="89">
        <v>0.86231562799999995</v>
      </c>
      <c r="S147" s="90">
        <v>5.8275087868861311E-6</v>
      </c>
      <c r="T147" s="90">
        <v>4.0522219255199333E-5</v>
      </c>
      <c r="U147" s="90">
        <f>R147/'סכום נכסי הקרן'!$C$42</f>
        <v>7.3209489733523896E-6</v>
      </c>
    </row>
    <row r="148" spans="2:21" s="143" customFormat="1">
      <c r="B148" s="88" t="s">
        <v>610</v>
      </c>
      <c r="C148" s="82" t="s">
        <v>611</v>
      </c>
      <c r="D148" s="95" t="s">
        <v>127</v>
      </c>
      <c r="E148" s="95" t="s">
        <v>285</v>
      </c>
      <c r="F148" s="82" t="s">
        <v>387</v>
      </c>
      <c r="G148" s="95" t="s">
        <v>287</v>
      </c>
      <c r="H148" s="82" t="s">
        <v>600</v>
      </c>
      <c r="I148" s="82" t="s">
        <v>337</v>
      </c>
      <c r="J148" s="82"/>
      <c r="K148" s="89">
        <v>2.8199999999970848</v>
      </c>
      <c r="L148" s="95" t="s">
        <v>169</v>
      </c>
      <c r="M148" s="96">
        <v>5.0999999999999997E-2</v>
      </c>
      <c r="N148" s="96">
        <v>1.0999999999993057E-2</v>
      </c>
      <c r="O148" s="89">
        <v>207693.02951200001</v>
      </c>
      <c r="P148" s="91">
        <v>135.46</v>
      </c>
      <c r="Q148" s="89">
        <v>6.7953400000000004</v>
      </c>
      <c r="R148" s="89">
        <v>288.13633881200002</v>
      </c>
      <c r="S148" s="90">
        <v>1.8103674646561548E-4</v>
      </c>
      <c r="T148" s="90">
        <v>1.3540197484082089E-2</v>
      </c>
      <c r="U148" s="90">
        <f>R148/'סכום נכסי הקרן'!$C$42</f>
        <v>2.4462405241381384E-3</v>
      </c>
    </row>
    <row r="149" spans="2:21" s="143" customFormat="1">
      <c r="B149" s="88" t="s">
        <v>612</v>
      </c>
      <c r="C149" s="82" t="s">
        <v>613</v>
      </c>
      <c r="D149" s="95" t="s">
        <v>127</v>
      </c>
      <c r="E149" s="95" t="s">
        <v>285</v>
      </c>
      <c r="F149" s="82" t="s">
        <v>614</v>
      </c>
      <c r="G149" s="95" t="s">
        <v>336</v>
      </c>
      <c r="H149" s="82" t="s">
        <v>600</v>
      </c>
      <c r="I149" s="82" t="s">
        <v>337</v>
      </c>
      <c r="J149" s="82"/>
      <c r="K149" s="89">
        <v>1.4799999999893085</v>
      </c>
      <c r="L149" s="95" t="s">
        <v>169</v>
      </c>
      <c r="M149" s="96">
        <v>5.4000000000000006E-2</v>
      </c>
      <c r="N149" s="96">
        <v>4.1999999999541788E-3</v>
      </c>
      <c r="O149" s="89">
        <v>13121.653253</v>
      </c>
      <c r="P149" s="91">
        <v>129.80000000000001</v>
      </c>
      <c r="Q149" s="89">
        <v>8.5677584490000012</v>
      </c>
      <c r="R149" s="89">
        <v>26.189235786000001</v>
      </c>
      <c r="S149" s="90">
        <v>1.9316388249711479E-4</v>
      </c>
      <c r="T149" s="90">
        <v>1.2306931710234581E-3</v>
      </c>
      <c r="U149" s="90">
        <f>R149/'סכום נכסי הקרן'!$C$42</f>
        <v>2.2234324951884136E-4</v>
      </c>
    </row>
    <row r="150" spans="2:21" s="143" customFormat="1">
      <c r="B150" s="88" t="s">
        <v>615</v>
      </c>
      <c r="C150" s="82" t="s">
        <v>616</v>
      </c>
      <c r="D150" s="95" t="s">
        <v>127</v>
      </c>
      <c r="E150" s="95" t="s">
        <v>285</v>
      </c>
      <c r="F150" s="82" t="s">
        <v>617</v>
      </c>
      <c r="G150" s="95" t="s">
        <v>336</v>
      </c>
      <c r="H150" s="82" t="s">
        <v>600</v>
      </c>
      <c r="I150" s="82" t="s">
        <v>167</v>
      </c>
      <c r="J150" s="82"/>
      <c r="K150" s="89">
        <v>6.7899999999759544</v>
      </c>
      <c r="L150" s="95" t="s">
        <v>169</v>
      </c>
      <c r="M150" s="96">
        <v>2.6000000000000002E-2</v>
      </c>
      <c r="N150" s="96">
        <v>3.1199999999866498E-2</v>
      </c>
      <c r="O150" s="89">
        <v>135255.77614199999</v>
      </c>
      <c r="P150" s="91">
        <v>97.47</v>
      </c>
      <c r="Q150" s="82"/>
      <c r="R150" s="89">
        <v>131.833804423</v>
      </c>
      <c r="S150" s="90">
        <v>2.2071404863171292E-4</v>
      </c>
      <c r="T150" s="90">
        <v>6.1951774438626711E-3</v>
      </c>
      <c r="U150" s="90">
        <f>R150/'סכום נכסי הקרן'!$C$42</f>
        <v>1.1192520740720027E-3</v>
      </c>
    </row>
    <row r="151" spans="2:21" s="143" customFormat="1">
      <c r="B151" s="88" t="s">
        <v>618</v>
      </c>
      <c r="C151" s="82" t="s">
        <v>619</v>
      </c>
      <c r="D151" s="95" t="s">
        <v>127</v>
      </c>
      <c r="E151" s="95" t="s">
        <v>285</v>
      </c>
      <c r="F151" s="82" t="s">
        <v>617</v>
      </c>
      <c r="G151" s="95" t="s">
        <v>336</v>
      </c>
      <c r="H151" s="82" t="s">
        <v>600</v>
      </c>
      <c r="I151" s="82" t="s">
        <v>167</v>
      </c>
      <c r="J151" s="82"/>
      <c r="K151" s="89">
        <v>3.6500000005195909</v>
      </c>
      <c r="L151" s="95" t="s">
        <v>169</v>
      </c>
      <c r="M151" s="96">
        <v>4.4000000000000004E-2</v>
      </c>
      <c r="N151" s="96">
        <v>1.9900000002213911E-2</v>
      </c>
      <c r="O151" s="89">
        <v>2022.737758</v>
      </c>
      <c r="P151" s="91">
        <v>109.42</v>
      </c>
      <c r="Q151" s="82"/>
      <c r="R151" s="89">
        <v>2.213279649</v>
      </c>
      <c r="S151" s="90">
        <v>1.4818157401980894E-5</v>
      </c>
      <c r="T151" s="90">
        <v>1.040071643115908E-4</v>
      </c>
      <c r="U151" s="90">
        <f>R151/'סכום נכסי הקרן'!$C$42</f>
        <v>1.879046006816461E-5</v>
      </c>
    </row>
    <row r="152" spans="2:21" s="143" customFormat="1">
      <c r="B152" s="88" t="s">
        <v>620</v>
      </c>
      <c r="C152" s="82" t="s">
        <v>621</v>
      </c>
      <c r="D152" s="95" t="s">
        <v>127</v>
      </c>
      <c r="E152" s="95" t="s">
        <v>285</v>
      </c>
      <c r="F152" s="82" t="s">
        <v>509</v>
      </c>
      <c r="G152" s="95" t="s">
        <v>336</v>
      </c>
      <c r="H152" s="82" t="s">
        <v>600</v>
      </c>
      <c r="I152" s="82" t="s">
        <v>337</v>
      </c>
      <c r="J152" s="82"/>
      <c r="K152" s="89">
        <v>4.639999999873992</v>
      </c>
      <c r="L152" s="95" t="s">
        <v>169</v>
      </c>
      <c r="M152" s="96">
        <v>2.0499999999999997E-2</v>
      </c>
      <c r="N152" s="96">
        <v>1.9399999998289886E-2</v>
      </c>
      <c r="O152" s="89">
        <v>4349.334554</v>
      </c>
      <c r="P152" s="91">
        <v>102.18</v>
      </c>
      <c r="Q152" s="82"/>
      <c r="R152" s="89">
        <v>4.4441503039999999</v>
      </c>
      <c r="S152" s="90">
        <v>9.3201157885488613E-6</v>
      </c>
      <c r="T152" s="90">
        <v>2.088409709556473E-4</v>
      </c>
      <c r="U152" s="90">
        <f>R152/'סכום נכסי הקרן'!$C$42</f>
        <v>3.773026551884841E-5</v>
      </c>
    </row>
    <row r="153" spans="2:21" s="143" customFormat="1">
      <c r="B153" s="88" t="s">
        <v>622</v>
      </c>
      <c r="C153" s="82" t="s">
        <v>623</v>
      </c>
      <c r="D153" s="95" t="s">
        <v>127</v>
      </c>
      <c r="E153" s="95" t="s">
        <v>285</v>
      </c>
      <c r="F153" s="82" t="s">
        <v>624</v>
      </c>
      <c r="G153" s="95" t="s">
        <v>336</v>
      </c>
      <c r="H153" s="82" t="s">
        <v>600</v>
      </c>
      <c r="I153" s="82" t="s">
        <v>167</v>
      </c>
      <c r="J153" s="82"/>
      <c r="K153" s="89">
        <v>3.8200002610009882</v>
      </c>
      <c r="L153" s="95" t="s">
        <v>169</v>
      </c>
      <c r="M153" s="96">
        <v>4.3400000000000001E-2</v>
      </c>
      <c r="N153" s="96">
        <v>3.4300003507200777E-2</v>
      </c>
      <c r="O153" s="89">
        <v>2.335321</v>
      </c>
      <c r="P153" s="91">
        <v>105</v>
      </c>
      <c r="Q153" s="82"/>
      <c r="R153" s="89">
        <v>2.4520979999999998E-3</v>
      </c>
      <c r="S153" s="90">
        <v>1.4493961426705182E-9</v>
      </c>
      <c r="T153" s="90">
        <v>1.1522979471182189E-7</v>
      </c>
      <c r="U153" s="90">
        <f>R153/'סכום נכסי הקרן'!$C$42</f>
        <v>2.0817997207467341E-8</v>
      </c>
    </row>
    <row r="154" spans="2:21" s="143" customFormat="1">
      <c r="B154" s="88" t="s">
        <v>625</v>
      </c>
      <c r="C154" s="82" t="s">
        <v>626</v>
      </c>
      <c r="D154" s="95" t="s">
        <v>127</v>
      </c>
      <c r="E154" s="95" t="s">
        <v>285</v>
      </c>
      <c r="F154" s="82" t="s">
        <v>627</v>
      </c>
      <c r="G154" s="95" t="s">
        <v>336</v>
      </c>
      <c r="H154" s="82" t="s">
        <v>628</v>
      </c>
      <c r="I154" s="82" t="s">
        <v>167</v>
      </c>
      <c r="J154" s="82"/>
      <c r="K154" s="89">
        <v>4.1111111111111107</v>
      </c>
      <c r="L154" s="95" t="s">
        <v>169</v>
      </c>
      <c r="M154" s="96">
        <v>4.6500000000000007E-2</v>
      </c>
      <c r="N154" s="96">
        <v>3.260620915032679E-2</v>
      </c>
      <c r="O154" s="89">
        <v>1.1169999999999999E-3</v>
      </c>
      <c r="P154" s="91">
        <v>106.7</v>
      </c>
      <c r="Q154" s="89">
        <v>2.8999999999999998E-8</v>
      </c>
      <c r="R154" s="89">
        <v>1.2240000000000001E-6</v>
      </c>
      <c r="S154" s="90">
        <v>1.5587017981585829E-12</v>
      </c>
      <c r="T154" s="90">
        <v>5.75186100748298E-11</v>
      </c>
      <c r="U154" s="90">
        <f>R154/'סכום נכסי הקרן'!$C$42</f>
        <v>1.039160285679448E-11</v>
      </c>
    </row>
    <row r="155" spans="2:21" s="143" customFormat="1">
      <c r="B155" s="88" t="s">
        <v>629</v>
      </c>
      <c r="C155" s="82" t="s">
        <v>630</v>
      </c>
      <c r="D155" s="95" t="s">
        <v>127</v>
      </c>
      <c r="E155" s="95" t="s">
        <v>285</v>
      </c>
      <c r="F155" s="82" t="s">
        <v>627</v>
      </c>
      <c r="G155" s="95" t="s">
        <v>336</v>
      </c>
      <c r="H155" s="82" t="s">
        <v>628</v>
      </c>
      <c r="I155" s="82" t="s">
        <v>167</v>
      </c>
      <c r="J155" s="82"/>
      <c r="K155" s="89">
        <v>0.99000000000441502</v>
      </c>
      <c r="L155" s="95" t="s">
        <v>169</v>
      </c>
      <c r="M155" s="96">
        <v>5.5999999999999994E-2</v>
      </c>
      <c r="N155" s="96">
        <v>1.4100000000152071E-2</v>
      </c>
      <c r="O155" s="89">
        <v>8972.7478069999997</v>
      </c>
      <c r="P155" s="91">
        <v>110.62</v>
      </c>
      <c r="Q155" s="89">
        <v>10.064007541999999</v>
      </c>
      <c r="R155" s="89">
        <v>20.385005909</v>
      </c>
      <c r="S155" s="90">
        <v>2.8346331623175586E-4</v>
      </c>
      <c r="T155" s="90">
        <v>9.5793889399744473E-4</v>
      </c>
      <c r="U155" s="90">
        <f>R155/'סכום נכסי הקרן'!$C$42</f>
        <v>1.730660830390006E-4</v>
      </c>
    </row>
    <row r="156" spans="2:21" s="143" customFormat="1">
      <c r="B156" s="88" t="s">
        <v>631</v>
      </c>
      <c r="C156" s="82" t="s">
        <v>632</v>
      </c>
      <c r="D156" s="95" t="s">
        <v>127</v>
      </c>
      <c r="E156" s="95" t="s">
        <v>285</v>
      </c>
      <c r="F156" s="82" t="s">
        <v>633</v>
      </c>
      <c r="G156" s="95" t="s">
        <v>550</v>
      </c>
      <c r="H156" s="82" t="s">
        <v>628</v>
      </c>
      <c r="I156" s="82" t="s">
        <v>167</v>
      </c>
      <c r="J156" s="82"/>
      <c r="K156" s="89">
        <v>0.16000000007715723</v>
      </c>
      <c r="L156" s="95" t="s">
        <v>169</v>
      </c>
      <c r="M156" s="96">
        <v>4.2000000000000003E-2</v>
      </c>
      <c r="N156" s="96">
        <v>3.3399999996817267E-2</v>
      </c>
      <c r="O156" s="89">
        <v>4027.3600430000001</v>
      </c>
      <c r="P156" s="91">
        <v>102.98</v>
      </c>
      <c r="Q156" s="82"/>
      <c r="R156" s="89">
        <v>4.1473754980000006</v>
      </c>
      <c r="S156" s="90">
        <v>4.4846760981429777E-5</v>
      </c>
      <c r="T156" s="90">
        <v>1.9489483178379501E-4</v>
      </c>
      <c r="U156" s="90">
        <f>R156/'סכום נכסי הקרן'!$C$42</f>
        <v>3.5210685517333521E-5</v>
      </c>
    </row>
    <row r="157" spans="2:21" s="143" customFormat="1">
      <c r="B157" s="88" t="s">
        <v>634</v>
      </c>
      <c r="C157" s="82" t="s">
        <v>635</v>
      </c>
      <c r="D157" s="95" t="s">
        <v>127</v>
      </c>
      <c r="E157" s="95" t="s">
        <v>285</v>
      </c>
      <c r="F157" s="82" t="s">
        <v>636</v>
      </c>
      <c r="G157" s="95" t="s">
        <v>336</v>
      </c>
      <c r="H157" s="82" t="s">
        <v>628</v>
      </c>
      <c r="I157" s="82" t="s">
        <v>167</v>
      </c>
      <c r="J157" s="82"/>
      <c r="K157" s="89">
        <v>1.5299999999699769</v>
      </c>
      <c r="L157" s="95" t="s">
        <v>169</v>
      </c>
      <c r="M157" s="96">
        <v>4.8000000000000001E-2</v>
      </c>
      <c r="N157" s="96">
        <v>1.5899999999969539E-2</v>
      </c>
      <c r="O157" s="89">
        <v>14786.077852999999</v>
      </c>
      <c r="P157" s="91">
        <v>105.2</v>
      </c>
      <c r="Q157" s="89">
        <v>7.1043790050000002</v>
      </c>
      <c r="R157" s="89">
        <v>22.982313473000001</v>
      </c>
      <c r="S157" s="90">
        <v>1.5242499254920097E-4</v>
      </c>
      <c r="T157" s="90">
        <v>1.0799924242410085E-3</v>
      </c>
      <c r="U157" s="90">
        <f>R157/'סכום נכסי הקרן'!$C$42</f>
        <v>1.9511689080210217E-4</v>
      </c>
    </row>
    <row r="158" spans="2:21" s="143" customFormat="1">
      <c r="B158" s="88" t="s">
        <v>637</v>
      </c>
      <c r="C158" s="82" t="s">
        <v>638</v>
      </c>
      <c r="D158" s="95" t="s">
        <v>127</v>
      </c>
      <c r="E158" s="95" t="s">
        <v>285</v>
      </c>
      <c r="F158" s="82" t="s">
        <v>639</v>
      </c>
      <c r="G158" s="95" t="s">
        <v>451</v>
      </c>
      <c r="H158" s="82" t="s">
        <v>628</v>
      </c>
      <c r="I158" s="82" t="s">
        <v>337</v>
      </c>
      <c r="J158" s="82"/>
      <c r="K158" s="89">
        <v>0.99000000001929389</v>
      </c>
      <c r="L158" s="95" t="s">
        <v>169</v>
      </c>
      <c r="M158" s="96">
        <v>4.8000000000000001E-2</v>
      </c>
      <c r="N158" s="96">
        <v>3.7000000001695516E-3</v>
      </c>
      <c r="O158" s="89">
        <v>27682.973693</v>
      </c>
      <c r="P158" s="91">
        <v>123.57</v>
      </c>
      <c r="Q158" s="82"/>
      <c r="R158" s="89">
        <v>34.207852965999997</v>
      </c>
      <c r="S158" s="90">
        <v>9.0208192327841832E-5</v>
      </c>
      <c r="T158" s="90">
        <v>1.6075066636016861E-3</v>
      </c>
      <c r="U158" s="90">
        <f>R158/'סכום נכסי הקרן'!$C$42</f>
        <v>2.9042027990710054E-4</v>
      </c>
    </row>
    <row r="159" spans="2:21" s="143" customFormat="1">
      <c r="B159" s="88" t="s">
        <v>640</v>
      </c>
      <c r="C159" s="82" t="s">
        <v>641</v>
      </c>
      <c r="D159" s="95" t="s">
        <v>127</v>
      </c>
      <c r="E159" s="95" t="s">
        <v>285</v>
      </c>
      <c r="F159" s="82" t="s">
        <v>642</v>
      </c>
      <c r="G159" s="95" t="s">
        <v>336</v>
      </c>
      <c r="H159" s="82" t="s">
        <v>628</v>
      </c>
      <c r="I159" s="82" t="s">
        <v>337</v>
      </c>
      <c r="J159" s="82"/>
      <c r="K159" s="89">
        <v>1.2999999999385552</v>
      </c>
      <c r="L159" s="95" t="s">
        <v>169</v>
      </c>
      <c r="M159" s="96">
        <v>5.4000000000000006E-2</v>
      </c>
      <c r="N159" s="96">
        <v>4.7899999998689186E-2</v>
      </c>
      <c r="O159" s="89">
        <v>9344.3498689999997</v>
      </c>
      <c r="P159" s="91">
        <v>104.5</v>
      </c>
      <c r="Q159" s="82"/>
      <c r="R159" s="89">
        <v>9.7648457319999995</v>
      </c>
      <c r="S159" s="90">
        <v>1.8877474482828282E-4</v>
      </c>
      <c r="T159" s="90">
        <v>4.5887283831680875E-4</v>
      </c>
      <c r="U159" s="90">
        <f>R159/'סכום נכסי הקרן'!$C$42</f>
        <v>8.290228660523576E-5</v>
      </c>
    </row>
    <row r="160" spans="2:21" s="143" customFormat="1">
      <c r="B160" s="88" t="s">
        <v>643</v>
      </c>
      <c r="C160" s="82" t="s">
        <v>644</v>
      </c>
      <c r="D160" s="95" t="s">
        <v>127</v>
      </c>
      <c r="E160" s="95" t="s">
        <v>285</v>
      </c>
      <c r="F160" s="82" t="s">
        <v>642</v>
      </c>
      <c r="G160" s="95" t="s">
        <v>336</v>
      </c>
      <c r="H160" s="82" t="s">
        <v>628</v>
      </c>
      <c r="I160" s="82" t="s">
        <v>337</v>
      </c>
      <c r="J160" s="82"/>
      <c r="K160" s="89">
        <v>0.41999999995285603</v>
      </c>
      <c r="L160" s="95" t="s">
        <v>169</v>
      </c>
      <c r="M160" s="96">
        <v>6.4000000000000001E-2</v>
      </c>
      <c r="N160" s="96">
        <v>2.2199999999191814E-2</v>
      </c>
      <c r="O160" s="89">
        <v>5296.2915439999997</v>
      </c>
      <c r="P160" s="91">
        <v>112.14</v>
      </c>
      <c r="Q160" s="82"/>
      <c r="R160" s="89">
        <v>5.9392615340000008</v>
      </c>
      <c r="S160" s="90">
        <v>1.5434423467425133E-4</v>
      </c>
      <c r="T160" s="90">
        <v>2.7909972900864506E-4</v>
      </c>
      <c r="U160" s="90">
        <f>R160/'סכום נכסי הקרן'!$C$42</f>
        <v>5.0423567911735266E-5</v>
      </c>
    </row>
    <row r="161" spans="2:21" s="143" customFormat="1">
      <c r="B161" s="88" t="s">
        <v>645</v>
      </c>
      <c r="C161" s="82" t="s">
        <v>646</v>
      </c>
      <c r="D161" s="95" t="s">
        <v>127</v>
      </c>
      <c r="E161" s="95" t="s">
        <v>285</v>
      </c>
      <c r="F161" s="82" t="s">
        <v>642</v>
      </c>
      <c r="G161" s="95" t="s">
        <v>336</v>
      </c>
      <c r="H161" s="82" t="s">
        <v>628</v>
      </c>
      <c r="I161" s="82" t="s">
        <v>337</v>
      </c>
      <c r="J161" s="82"/>
      <c r="K161" s="89">
        <v>2.1799999999898123</v>
      </c>
      <c r="L161" s="95" t="s">
        <v>169</v>
      </c>
      <c r="M161" s="96">
        <v>2.5000000000000001E-2</v>
      </c>
      <c r="N161" s="96">
        <v>5.9899999999985444E-2</v>
      </c>
      <c r="O161" s="89">
        <v>29292.536094999999</v>
      </c>
      <c r="P161" s="91">
        <v>93.83</v>
      </c>
      <c r="Q161" s="82"/>
      <c r="R161" s="89">
        <v>27.485185696000002</v>
      </c>
      <c r="S161" s="90">
        <v>6.0164389829602662E-5</v>
      </c>
      <c r="T161" s="90">
        <v>1.2915928749040143E-3</v>
      </c>
      <c r="U161" s="90">
        <f>R161/'סכום נכסי הקרן'!$C$42</f>
        <v>2.3334569787424866E-4</v>
      </c>
    </row>
    <row r="162" spans="2:21" s="143" customFormat="1">
      <c r="B162" s="88" t="s">
        <v>647</v>
      </c>
      <c r="C162" s="82" t="s">
        <v>648</v>
      </c>
      <c r="D162" s="95" t="s">
        <v>127</v>
      </c>
      <c r="E162" s="95" t="s">
        <v>285</v>
      </c>
      <c r="F162" s="82" t="s">
        <v>649</v>
      </c>
      <c r="G162" s="95" t="s">
        <v>539</v>
      </c>
      <c r="H162" s="82" t="s">
        <v>628</v>
      </c>
      <c r="I162" s="82" t="s">
        <v>337</v>
      </c>
      <c r="J162" s="82"/>
      <c r="K162" s="89">
        <v>1.2200000122502555</v>
      </c>
      <c r="L162" s="95" t="s">
        <v>169</v>
      </c>
      <c r="M162" s="96">
        <v>0.05</v>
      </c>
      <c r="N162" s="96">
        <v>1.9200000735015332E-2</v>
      </c>
      <c r="O162" s="89">
        <v>15.699774</v>
      </c>
      <c r="P162" s="91">
        <v>103.99</v>
      </c>
      <c r="Q162" s="82"/>
      <c r="R162" s="89">
        <v>1.6326190000000001E-2</v>
      </c>
      <c r="S162" s="90">
        <v>1.0174062571385523E-7</v>
      </c>
      <c r="T162" s="90">
        <v>7.6720568351109927E-7</v>
      </c>
      <c r="U162" s="90">
        <f>R162/'סכום נכסי הקרן'!$C$42</f>
        <v>1.3860725706255674E-7</v>
      </c>
    </row>
    <row r="163" spans="2:21" s="143" customFormat="1">
      <c r="B163" s="88" t="s">
        <v>650</v>
      </c>
      <c r="C163" s="82" t="s">
        <v>651</v>
      </c>
      <c r="D163" s="95" t="s">
        <v>127</v>
      </c>
      <c r="E163" s="95" t="s">
        <v>285</v>
      </c>
      <c r="F163" s="82" t="s">
        <v>574</v>
      </c>
      <c r="G163" s="95" t="s">
        <v>287</v>
      </c>
      <c r="H163" s="82" t="s">
        <v>628</v>
      </c>
      <c r="I163" s="82" t="s">
        <v>337</v>
      </c>
      <c r="J163" s="82"/>
      <c r="K163" s="89">
        <v>1.4799999999895823</v>
      </c>
      <c r="L163" s="95" t="s">
        <v>169</v>
      </c>
      <c r="M163" s="96">
        <v>2.4E-2</v>
      </c>
      <c r="N163" s="96">
        <v>8.8000000000260439E-3</v>
      </c>
      <c r="O163" s="89">
        <v>14709.814059000002</v>
      </c>
      <c r="P163" s="91">
        <v>104.41</v>
      </c>
      <c r="Q163" s="82"/>
      <c r="R163" s="89">
        <v>15.358516891999999</v>
      </c>
      <c r="S163" s="90">
        <v>1.1267484782958385E-4</v>
      </c>
      <c r="T163" s="90">
        <v>7.2173247094659704E-4</v>
      </c>
      <c r="U163" s="90">
        <f>R163/'סכום נכסי הקרן'!$C$42</f>
        <v>1.3039183661032146E-4</v>
      </c>
    </row>
    <row r="164" spans="2:21" s="143" customFormat="1">
      <c r="B164" s="88" t="s">
        <v>652</v>
      </c>
      <c r="C164" s="82" t="s">
        <v>653</v>
      </c>
      <c r="D164" s="95" t="s">
        <v>127</v>
      </c>
      <c r="E164" s="95" t="s">
        <v>285</v>
      </c>
      <c r="F164" s="82" t="s">
        <v>654</v>
      </c>
      <c r="G164" s="95" t="s">
        <v>400</v>
      </c>
      <c r="H164" s="82" t="s">
        <v>655</v>
      </c>
      <c r="I164" s="82" t="s">
        <v>167</v>
      </c>
      <c r="J164" s="82"/>
      <c r="K164" s="89">
        <v>0.15999999992080163</v>
      </c>
      <c r="L164" s="95" t="s">
        <v>169</v>
      </c>
      <c r="M164" s="96">
        <v>3.85E-2</v>
      </c>
      <c r="N164" s="96">
        <v>3.4999999997525053E-2</v>
      </c>
      <c r="O164" s="89">
        <v>1990.387999</v>
      </c>
      <c r="P164" s="91">
        <v>101.5</v>
      </c>
      <c r="Q164" s="82"/>
      <c r="R164" s="89">
        <v>2.0202437509999998</v>
      </c>
      <c r="S164" s="90">
        <v>4.9759699975000003E-5</v>
      </c>
      <c r="T164" s="90">
        <v>9.4935957981928537E-5</v>
      </c>
      <c r="U164" s="90">
        <f>R164/'סכום נכסי הקרן'!$C$42</f>
        <v>1.7151610077052935E-5</v>
      </c>
    </row>
    <row r="165" spans="2:21" s="143" customFormat="1">
      <c r="B165" s="88" t="s">
        <v>656</v>
      </c>
      <c r="C165" s="82" t="s">
        <v>657</v>
      </c>
      <c r="D165" s="95" t="s">
        <v>127</v>
      </c>
      <c r="E165" s="95" t="s">
        <v>285</v>
      </c>
      <c r="F165" s="82" t="s">
        <v>658</v>
      </c>
      <c r="G165" s="95" t="s">
        <v>336</v>
      </c>
      <c r="H165" s="82" t="s">
        <v>659</v>
      </c>
      <c r="I165" s="82" t="s">
        <v>337</v>
      </c>
      <c r="J165" s="82"/>
      <c r="K165" s="89">
        <v>0</v>
      </c>
      <c r="L165" s="95" t="s">
        <v>169</v>
      </c>
      <c r="M165" s="96">
        <v>0.14152799999999999</v>
      </c>
      <c r="N165" s="96">
        <v>0</v>
      </c>
      <c r="O165" s="89">
        <v>4360.93</v>
      </c>
      <c r="P165" s="91">
        <v>103.63</v>
      </c>
      <c r="Q165" s="82"/>
      <c r="R165" s="89">
        <v>4.5174700000000003</v>
      </c>
      <c r="S165" s="90">
        <v>5.2216284591628695E-5</v>
      </c>
      <c r="T165" s="90">
        <v>2.1228643419505015E-4</v>
      </c>
      <c r="U165" s="90">
        <f>R165/'סכום נכסי הקרן'!$C$42</f>
        <v>3.8352740324741304E-5</v>
      </c>
    </row>
    <row r="166" spans="2:21" s="143" customFormat="1">
      <c r="B166" s="88" t="s">
        <v>660</v>
      </c>
      <c r="C166" s="82" t="s">
        <v>661</v>
      </c>
      <c r="D166" s="95" t="s">
        <v>127</v>
      </c>
      <c r="E166" s="95" t="s">
        <v>285</v>
      </c>
      <c r="F166" s="82" t="s">
        <v>662</v>
      </c>
      <c r="G166" s="95" t="s">
        <v>539</v>
      </c>
      <c r="H166" s="82" t="s">
        <v>659</v>
      </c>
      <c r="I166" s="82" t="s">
        <v>337</v>
      </c>
      <c r="J166" s="82"/>
      <c r="K166" s="89">
        <v>0.2499999999837576</v>
      </c>
      <c r="L166" s="95" t="s">
        <v>169</v>
      </c>
      <c r="M166" s="96">
        <v>4.9000000000000002E-2</v>
      </c>
      <c r="N166" s="96">
        <v>0</v>
      </c>
      <c r="O166" s="89">
        <v>38278.615472999998</v>
      </c>
      <c r="P166" s="91">
        <v>40.21</v>
      </c>
      <c r="Q166" s="82"/>
      <c r="R166" s="89">
        <v>15.391830569</v>
      </c>
      <c r="S166" s="90">
        <v>5.0216778011903384E-5</v>
      </c>
      <c r="T166" s="90">
        <v>7.2329795819947433E-4</v>
      </c>
      <c r="U166" s="90">
        <f>R166/'סכום נכסי הקרן'!$C$42</f>
        <v>1.3067466545107597E-4</v>
      </c>
    </row>
    <row r="167" spans="2:21" s="143" customFormat="1">
      <c r="B167" s="85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9"/>
      <c r="P167" s="91"/>
      <c r="Q167" s="82"/>
      <c r="R167" s="82"/>
      <c r="S167" s="82"/>
      <c r="T167" s="90"/>
      <c r="U167" s="82"/>
    </row>
    <row r="168" spans="2:21" s="143" customFormat="1">
      <c r="B168" s="101" t="s">
        <v>45</v>
      </c>
      <c r="C168" s="84"/>
      <c r="D168" s="84"/>
      <c r="E168" s="84"/>
      <c r="F168" s="84"/>
      <c r="G168" s="84"/>
      <c r="H168" s="84"/>
      <c r="I168" s="84"/>
      <c r="J168" s="84"/>
      <c r="K168" s="92">
        <v>3.9252472818444413</v>
      </c>
      <c r="L168" s="84"/>
      <c r="M168" s="84"/>
      <c r="N168" s="106">
        <v>2.7743510480720612E-2</v>
      </c>
      <c r="O168" s="92"/>
      <c r="P168" s="94"/>
      <c r="Q168" s="92">
        <f>SUM(Q169:Q255)</f>
        <v>6.6000394207492201</v>
      </c>
      <c r="R168" s="92">
        <v>4243.2322817470013</v>
      </c>
      <c r="S168" s="84"/>
      <c r="T168" s="93">
        <v>0.19939936525386937</v>
      </c>
      <c r="U168" s="93">
        <f>R168/'סכום נכסי הקרן'!$C$42</f>
        <v>3.6024497304775076E-2</v>
      </c>
    </row>
    <row r="169" spans="2:21" s="143" customFormat="1">
      <c r="B169" s="88" t="s">
        <v>663</v>
      </c>
      <c r="C169" s="82" t="s">
        <v>664</v>
      </c>
      <c r="D169" s="95" t="s">
        <v>127</v>
      </c>
      <c r="E169" s="95" t="s">
        <v>285</v>
      </c>
      <c r="F169" s="82" t="s">
        <v>293</v>
      </c>
      <c r="G169" s="95" t="s">
        <v>287</v>
      </c>
      <c r="H169" s="82" t="s">
        <v>288</v>
      </c>
      <c r="I169" s="82" t="s">
        <v>167</v>
      </c>
      <c r="J169" s="82"/>
      <c r="K169" s="89">
        <v>5.8699999999721157</v>
      </c>
      <c r="L169" s="95" t="s">
        <v>169</v>
      </c>
      <c r="M169" s="96">
        <v>2.98E-2</v>
      </c>
      <c r="N169" s="96">
        <v>2.5199999999911737E-2</v>
      </c>
      <c r="O169" s="89">
        <v>95539.671086000002</v>
      </c>
      <c r="P169" s="91">
        <v>104.35</v>
      </c>
      <c r="Q169" s="82"/>
      <c r="R169" s="89">
        <v>99.695643593999975</v>
      </c>
      <c r="S169" s="90">
        <v>3.7582808573661809E-5</v>
      </c>
      <c r="T169" s="90">
        <v>4.6849304330412482E-3</v>
      </c>
      <c r="U169" s="90">
        <f>R169/'סכום נכסי הקרן'!$C$42</f>
        <v>8.4640321469066533E-4</v>
      </c>
    </row>
    <row r="170" spans="2:21" s="143" customFormat="1">
      <c r="B170" s="88" t="s">
        <v>665</v>
      </c>
      <c r="C170" s="82" t="s">
        <v>666</v>
      </c>
      <c r="D170" s="95" t="s">
        <v>127</v>
      </c>
      <c r="E170" s="95" t="s">
        <v>285</v>
      </c>
      <c r="F170" s="82" t="s">
        <v>293</v>
      </c>
      <c r="G170" s="95" t="s">
        <v>287</v>
      </c>
      <c r="H170" s="82" t="s">
        <v>288</v>
      </c>
      <c r="I170" s="82" t="s">
        <v>167</v>
      </c>
      <c r="J170" s="82"/>
      <c r="K170" s="89">
        <v>3.2899999999728715</v>
      </c>
      <c r="L170" s="95" t="s">
        <v>169</v>
      </c>
      <c r="M170" s="96">
        <v>2.4700000000000003E-2</v>
      </c>
      <c r="N170" s="96">
        <v>1.7499999999867014E-2</v>
      </c>
      <c r="O170" s="89">
        <v>72464.983508000005</v>
      </c>
      <c r="P170" s="91">
        <v>103.77</v>
      </c>
      <c r="Q170" s="82"/>
      <c r="R170" s="89">
        <v>75.196914575999998</v>
      </c>
      <c r="S170" s="90">
        <v>2.1753221335062427E-5</v>
      </c>
      <c r="T170" s="90">
        <v>3.5336781113784552E-3</v>
      </c>
      <c r="U170" s="90">
        <f>R170/'סכום נכסי הקרן'!$C$42</f>
        <v>6.3841215059648037E-4</v>
      </c>
    </row>
    <row r="171" spans="2:21" s="143" customFormat="1">
      <c r="B171" s="88" t="s">
        <v>667</v>
      </c>
      <c r="C171" s="82" t="s">
        <v>668</v>
      </c>
      <c r="D171" s="95" t="s">
        <v>127</v>
      </c>
      <c r="E171" s="95" t="s">
        <v>285</v>
      </c>
      <c r="F171" s="82" t="s">
        <v>669</v>
      </c>
      <c r="G171" s="95" t="s">
        <v>336</v>
      </c>
      <c r="H171" s="82" t="s">
        <v>288</v>
      </c>
      <c r="I171" s="82" t="s">
        <v>167</v>
      </c>
      <c r="J171" s="82"/>
      <c r="K171" s="89">
        <v>4.4900000000186093</v>
      </c>
      <c r="L171" s="95" t="s">
        <v>169</v>
      </c>
      <c r="M171" s="96">
        <v>1.44E-2</v>
      </c>
      <c r="N171" s="96">
        <v>2.0900000000011243E-2</v>
      </c>
      <c r="O171" s="89">
        <v>82109.896215000001</v>
      </c>
      <c r="P171" s="91">
        <v>97.51</v>
      </c>
      <c r="Q171" s="82"/>
      <c r="R171" s="89">
        <v>80.065359798999992</v>
      </c>
      <c r="S171" s="90">
        <v>8.6431469700000004E-5</v>
      </c>
      <c r="T171" s="90">
        <v>3.7624576885454523E-3</v>
      </c>
      <c r="U171" s="90">
        <f>R171/'סכום נכסי הקרן'!$C$42</f>
        <v>6.7974462550454749E-4</v>
      </c>
    </row>
    <row r="172" spans="2:21" s="143" customFormat="1">
      <c r="B172" s="88" t="s">
        <v>670</v>
      </c>
      <c r="C172" s="82" t="s">
        <v>671</v>
      </c>
      <c r="D172" s="95" t="s">
        <v>127</v>
      </c>
      <c r="E172" s="95" t="s">
        <v>285</v>
      </c>
      <c r="F172" s="82" t="s">
        <v>310</v>
      </c>
      <c r="G172" s="95" t="s">
        <v>287</v>
      </c>
      <c r="H172" s="82" t="s">
        <v>288</v>
      </c>
      <c r="I172" s="82" t="s">
        <v>167</v>
      </c>
      <c r="J172" s="82"/>
      <c r="K172" s="89">
        <v>0.40999999999272552</v>
      </c>
      <c r="L172" s="95" t="s">
        <v>169</v>
      </c>
      <c r="M172" s="96">
        <v>5.9000000000000004E-2</v>
      </c>
      <c r="N172" s="96">
        <v>4.7999999999216595E-3</v>
      </c>
      <c r="O172" s="89">
        <v>34784.7762</v>
      </c>
      <c r="P172" s="91">
        <v>102.75</v>
      </c>
      <c r="Q172" s="82"/>
      <c r="R172" s="89">
        <v>35.741356386</v>
      </c>
      <c r="S172" s="90">
        <v>6.4484585104066219E-5</v>
      </c>
      <c r="T172" s="90">
        <v>1.6795695600587107E-3</v>
      </c>
      <c r="U172" s="90">
        <f>R172/'סכום נכסי הקרן'!$C$42</f>
        <v>3.0343952706410717E-4</v>
      </c>
    </row>
    <row r="173" spans="2:21" s="143" customFormat="1">
      <c r="B173" s="88" t="s">
        <v>672</v>
      </c>
      <c r="C173" s="82" t="s">
        <v>673</v>
      </c>
      <c r="D173" s="95" t="s">
        <v>127</v>
      </c>
      <c r="E173" s="95" t="s">
        <v>285</v>
      </c>
      <c r="F173" s="82" t="s">
        <v>674</v>
      </c>
      <c r="G173" s="95" t="s">
        <v>675</v>
      </c>
      <c r="H173" s="82" t="s">
        <v>322</v>
      </c>
      <c r="I173" s="82" t="s">
        <v>167</v>
      </c>
      <c r="J173" s="82"/>
      <c r="K173" s="89">
        <v>0.98999999998374733</v>
      </c>
      <c r="L173" s="95" t="s">
        <v>169</v>
      </c>
      <c r="M173" s="96">
        <v>4.8399999999999999E-2</v>
      </c>
      <c r="N173" s="96">
        <v>9.2999999996010701E-3</v>
      </c>
      <c r="O173" s="89">
        <v>13029.390793</v>
      </c>
      <c r="P173" s="91">
        <v>103.89</v>
      </c>
      <c r="Q173" s="82"/>
      <c r="R173" s="89">
        <v>13.536234678000001</v>
      </c>
      <c r="S173" s="90">
        <v>3.1022359030952384E-5</v>
      </c>
      <c r="T173" s="90">
        <v>6.3609918654025438E-4</v>
      </c>
      <c r="U173" s="90">
        <f>R173/'סכום נכסי הקרן'!$C$42</f>
        <v>1.1492089456711218E-4</v>
      </c>
    </row>
    <row r="174" spans="2:21" s="143" customFormat="1">
      <c r="B174" s="88" t="s">
        <v>676</v>
      </c>
      <c r="C174" s="82" t="s">
        <v>677</v>
      </c>
      <c r="D174" s="95" t="s">
        <v>127</v>
      </c>
      <c r="E174" s="95" t="s">
        <v>285</v>
      </c>
      <c r="F174" s="82" t="s">
        <v>321</v>
      </c>
      <c r="G174" s="95" t="s">
        <v>287</v>
      </c>
      <c r="H174" s="82" t="s">
        <v>322</v>
      </c>
      <c r="I174" s="82" t="s">
        <v>167</v>
      </c>
      <c r="J174" s="82"/>
      <c r="K174" s="89">
        <v>1.0099999999984111</v>
      </c>
      <c r="L174" s="95" t="s">
        <v>169</v>
      </c>
      <c r="M174" s="96">
        <v>1.95E-2</v>
      </c>
      <c r="N174" s="96">
        <v>1.2699999999968223E-2</v>
      </c>
      <c r="O174" s="89">
        <v>49083.996207999997</v>
      </c>
      <c r="P174" s="91">
        <v>102.58</v>
      </c>
      <c r="Q174" s="82"/>
      <c r="R174" s="89">
        <v>50.350363307999999</v>
      </c>
      <c r="S174" s="90">
        <v>7.165546891678831E-5</v>
      </c>
      <c r="T174" s="90">
        <v>2.3660808122866576E-3</v>
      </c>
      <c r="U174" s="90">
        <f>R174/'סכום נכסי הקרן'!$C$42</f>
        <v>4.2746812025494502E-4</v>
      </c>
    </row>
    <row r="175" spans="2:21" s="143" customFormat="1">
      <c r="B175" s="88" t="s">
        <v>678</v>
      </c>
      <c r="C175" s="82" t="s">
        <v>679</v>
      </c>
      <c r="D175" s="95" t="s">
        <v>127</v>
      </c>
      <c r="E175" s="95" t="s">
        <v>285</v>
      </c>
      <c r="F175" s="82" t="s">
        <v>387</v>
      </c>
      <c r="G175" s="95" t="s">
        <v>287</v>
      </c>
      <c r="H175" s="82" t="s">
        <v>322</v>
      </c>
      <c r="I175" s="82" t="s">
        <v>167</v>
      </c>
      <c r="J175" s="82"/>
      <c r="K175" s="89">
        <v>3.3299999999801071</v>
      </c>
      <c r="L175" s="95" t="s">
        <v>169</v>
      </c>
      <c r="M175" s="96">
        <v>1.8700000000000001E-2</v>
      </c>
      <c r="N175" s="96">
        <v>1.8699999999860328E-2</v>
      </c>
      <c r="O175" s="89">
        <v>47230.419384000001</v>
      </c>
      <c r="P175" s="91">
        <v>100.05</v>
      </c>
      <c r="Q175" s="82"/>
      <c r="R175" s="89">
        <v>47.254036018000008</v>
      </c>
      <c r="S175" s="90">
        <v>6.5154392859704789E-5</v>
      </c>
      <c r="T175" s="90">
        <v>2.2205771831546612E-3</v>
      </c>
      <c r="U175" s="90">
        <f>R175/'סכום נכסי הקרן'!$C$42</f>
        <v>4.0118069908473699E-4</v>
      </c>
    </row>
    <row r="176" spans="2:21" s="143" customFormat="1">
      <c r="B176" s="88" t="s">
        <v>680</v>
      </c>
      <c r="C176" s="82" t="s">
        <v>681</v>
      </c>
      <c r="D176" s="95" t="s">
        <v>127</v>
      </c>
      <c r="E176" s="95" t="s">
        <v>285</v>
      </c>
      <c r="F176" s="82" t="s">
        <v>387</v>
      </c>
      <c r="G176" s="95" t="s">
        <v>287</v>
      </c>
      <c r="H176" s="82" t="s">
        <v>322</v>
      </c>
      <c r="I176" s="82" t="s">
        <v>167</v>
      </c>
      <c r="J176" s="82"/>
      <c r="K176" s="89">
        <v>5.8600000000140762</v>
      </c>
      <c r="L176" s="95" t="s">
        <v>169</v>
      </c>
      <c r="M176" s="96">
        <v>2.6800000000000001E-2</v>
      </c>
      <c r="N176" s="96">
        <v>2.6200000000000005E-2</v>
      </c>
      <c r="O176" s="89">
        <v>70762.089179999995</v>
      </c>
      <c r="P176" s="91">
        <v>100.4</v>
      </c>
      <c r="Q176" s="82"/>
      <c r="R176" s="89">
        <v>71.045135599999995</v>
      </c>
      <c r="S176" s="90">
        <v>9.2075075117822947E-5</v>
      </c>
      <c r="T176" s="90">
        <v>3.3385763499099745E-3</v>
      </c>
      <c r="U176" s="90">
        <f>R176/'סכום נכסי הקרן'!$C$42</f>
        <v>6.0316408011626724E-4</v>
      </c>
    </row>
    <row r="177" spans="2:21" s="143" customFormat="1">
      <c r="B177" s="88" t="s">
        <v>682</v>
      </c>
      <c r="C177" s="82" t="s">
        <v>683</v>
      </c>
      <c r="D177" s="95" t="s">
        <v>127</v>
      </c>
      <c r="E177" s="95" t="s">
        <v>285</v>
      </c>
      <c r="F177" s="82" t="s">
        <v>684</v>
      </c>
      <c r="G177" s="95" t="s">
        <v>287</v>
      </c>
      <c r="H177" s="82" t="s">
        <v>322</v>
      </c>
      <c r="I177" s="82" t="s">
        <v>337</v>
      </c>
      <c r="J177" s="82"/>
      <c r="K177" s="89">
        <v>3.1299999999508947</v>
      </c>
      <c r="L177" s="95" t="s">
        <v>169</v>
      </c>
      <c r="M177" s="96">
        <v>2.07E-2</v>
      </c>
      <c r="N177" s="96">
        <v>1.6699999999672633E-2</v>
      </c>
      <c r="O177" s="89">
        <v>28523.376039999999</v>
      </c>
      <c r="P177" s="91">
        <v>102.81</v>
      </c>
      <c r="Q177" s="82"/>
      <c r="R177" s="89">
        <v>29.324882988000002</v>
      </c>
      <c r="S177" s="90">
        <v>1.1253467385772283E-4</v>
      </c>
      <c r="T177" s="90">
        <v>1.3780445343764558E-3</v>
      </c>
      <c r="U177" s="90">
        <f>R177/'סכום נכסי הקרן'!$C$42</f>
        <v>2.4896449169384364E-4</v>
      </c>
    </row>
    <row r="178" spans="2:21" s="143" customFormat="1">
      <c r="B178" s="88" t="s">
        <v>685</v>
      </c>
      <c r="C178" s="82" t="s">
        <v>686</v>
      </c>
      <c r="D178" s="95" t="s">
        <v>127</v>
      </c>
      <c r="E178" s="95" t="s">
        <v>285</v>
      </c>
      <c r="F178" s="82" t="s">
        <v>329</v>
      </c>
      <c r="G178" s="95" t="s">
        <v>330</v>
      </c>
      <c r="H178" s="82" t="s">
        <v>322</v>
      </c>
      <c r="I178" s="82" t="s">
        <v>167</v>
      </c>
      <c r="J178" s="82"/>
      <c r="K178" s="89">
        <v>4.340000000007068</v>
      </c>
      <c r="L178" s="95" t="s">
        <v>169</v>
      </c>
      <c r="M178" s="96">
        <v>1.6299999999999999E-2</v>
      </c>
      <c r="N178" s="96">
        <v>1.9799999999989902E-2</v>
      </c>
      <c r="O178" s="89">
        <v>100519.021912</v>
      </c>
      <c r="P178" s="91">
        <v>98.53</v>
      </c>
      <c r="Q178" s="82"/>
      <c r="R178" s="89">
        <v>99.041392294999994</v>
      </c>
      <c r="S178" s="90">
        <v>1.8441996112685875E-4</v>
      </c>
      <c r="T178" s="90">
        <v>4.6541856410819912E-3</v>
      </c>
      <c r="U178" s="90">
        <f>R178/'סכום נכסי הקרן'!$C$42</f>
        <v>8.4084870515819003E-4</v>
      </c>
    </row>
    <row r="179" spans="2:21" s="143" customFormat="1">
      <c r="B179" s="88" t="s">
        <v>687</v>
      </c>
      <c r="C179" s="82" t="s">
        <v>688</v>
      </c>
      <c r="D179" s="95" t="s">
        <v>127</v>
      </c>
      <c r="E179" s="95" t="s">
        <v>285</v>
      </c>
      <c r="F179" s="82" t="s">
        <v>310</v>
      </c>
      <c r="G179" s="95" t="s">
        <v>287</v>
      </c>
      <c r="H179" s="82" t="s">
        <v>322</v>
      </c>
      <c r="I179" s="82" t="s">
        <v>167</v>
      </c>
      <c r="J179" s="82"/>
      <c r="K179" s="89">
        <v>1.1999999999982054</v>
      </c>
      <c r="L179" s="95" t="s">
        <v>169</v>
      </c>
      <c r="M179" s="96">
        <v>6.0999999999999999E-2</v>
      </c>
      <c r="N179" s="96">
        <v>9.0000000000089713E-3</v>
      </c>
      <c r="O179" s="89">
        <v>100409.467456</v>
      </c>
      <c r="P179" s="91">
        <v>111</v>
      </c>
      <c r="Q179" s="82"/>
      <c r="R179" s="89">
        <v>111.454506271</v>
      </c>
      <c r="S179" s="90">
        <v>9.7693032576912238E-5</v>
      </c>
      <c r="T179" s="90">
        <v>5.2375067706571252E-3</v>
      </c>
      <c r="U179" s="90">
        <f>R179/'סכום נכסי הקרן'!$C$42</f>
        <v>9.4623444915714193E-4</v>
      </c>
    </row>
    <row r="180" spans="2:21" s="143" customFormat="1">
      <c r="B180" s="88" t="s">
        <v>689</v>
      </c>
      <c r="C180" s="82" t="s">
        <v>690</v>
      </c>
      <c r="D180" s="95" t="s">
        <v>127</v>
      </c>
      <c r="E180" s="95" t="s">
        <v>285</v>
      </c>
      <c r="F180" s="82" t="s">
        <v>358</v>
      </c>
      <c r="G180" s="95" t="s">
        <v>336</v>
      </c>
      <c r="H180" s="82" t="s">
        <v>351</v>
      </c>
      <c r="I180" s="82" t="s">
        <v>167</v>
      </c>
      <c r="J180" s="82"/>
      <c r="K180" s="89">
        <v>4.5900000000137275</v>
      </c>
      <c r="L180" s="95" t="s">
        <v>169</v>
      </c>
      <c r="M180" s="96">
        <v>3.39E-2</v>
      </c>
      <c r="N180" s="96">
        <v>2.7800000000026998E-2</v>
      </c>
      <c r="O180" s="89">
        <v>83779.221669000006</v>
      </c>
      <c r="P180" s="91">
        <v>102.69</v>
      </c>
      <c r="Q180" s="89">
        <v>2.8401156190000001</v>
      </c>
      <c r="R180" s="89">
        <v>88.872998342000002</v>
      </c>
      <c r="S180" s="90">
        <v>7.7200724087411794E-5</v>
      </c>
      <c r="T180" s="90">
        <v>4.1763491322013829E-3</v>
      </c>
      <c r="U180" s="90">
        <f>R180/'סכום נכסי הקרן'!$C$42</f>
        <v>7.545203459661913E-4</v>
      </c>
    </row>
    <row r="181" spans="2:21" s="143" customFormat="1">
      <c r="B181" s="88" t="s">
        <v>691</v>
      </c>
      <c r="C181" s="82" t="s">
        <v>692</v>
      </c>
      <c r="D181" s="95" t="s">
        <v>127</v>
      </c>
      <c r="E181" s="95" t="s">
        <v>285</v>
      </c>
      <c r="F181" s="82" t="s">
        <v>367</v>
      </c>
      <c r="G181" s="95" t="s">
        <v>368</v>
      </c>
      <c r="H181" s="82" t="s">
        <v>351</v>
      </c>
      <c r="I181" s="82" t="s">
        <v>167</v>
      </c>
      <c r="J181" s="82"/>
      <c r="K181" s="89">
        <v>2.3600000000533887</v>
      </c>
      <c r="L181" s="95" t="s">
        <v>169</v>
      </c>
      <c r="M181" s="96">
        <v>1.7299999999999999E-2</v>
      </c>
      <c r="N181" s="96">
        <v>1.1500000000400414E-2</v>
      </c>
      <c r="O181" s="89">
        <v>18377.644820000001</v>
      </c>
      <c r="P181" s="91">
        <v>101.92</v>
      </c>
      <c r="Q181" s="82"/>
      <c r="R181" s="89">
        <v>18.730495275000003</v>
      </c>
      <c r="S181" s="90">
        <v>3.1307358444666442E-5</v>
      </c>
      <c r="T181" s="90">
        <v>8.8018958679016916E-4</v>
      </c>
      <c r="U181" s="90">
        <f>R181/'סכום נכסי הקרן'!$C$42</f>
        <v>1.5901950017064176E-4</v>
      </c>
    </row>
    <row r="182" spans="2:21" s="143" customFormat="1">
      <c r="B182" s="88" t="s">
        <v>693</v>
      </c>
      <c r="C182" s="82" t="s">
        <v>694</v>
      </c>
      <c r="D182" s="95" t="s">
        <v>127</v>
      </c>
      <c r="E182" s="95" t="s">
        <v>285</v>
      </c>
      <c r="F182" s="82" t="s">
        <v>367</v>
      </c>
      <c r="G182" s="95" t="s">
        <v>368</v>
      </c>
      <c r="H182" s="82" t="s">
        <v>351</v>
      </c>
      <c r="I182" s="82" t="s">
        <v>167</v>
      </c>
      <c r="J182" s="82"/>
      <c r="K182" s="89">
        <v>5.1999999999957645</v>
      </c>
      <c r="L182" s="95" t="s">
        <v>169</v>
      </c>
      <c r="M182" s="96">
        <v>3.6499999999999998E-2</v>
      </c>
      <c r="N182" s="96">
        <v>3.1100000000013766E-2</v>
      </c>
      <c r="O182" s="89">
        <v>91497.514018000016</v>
      </c>
      <c r="P182" s="91">
        <v>103.2</v>
      </c>
      <c r="Q182" s="82"/>
      <c r="R182" s="89">
        <v>94.425431416999999</v>
      </c>
      <c r="S182" s="90">
        <v>4.265682006351611E-5</v>
      </c>
      <c r="T182" s="90">
        <v>4.4372708911944491E-3</v>
      </c>
      <c r="U182" s="90">
        <f>R182/'סכום נכסי הקרן'!$C$42</f>
        <v>8.0165978992397739E-4</v>
      </c>
    </row>
    <row r="183" spans="2:21" s="143" customFormat="1">
      <c r="B183" s="88" t="s">
        <v>695</v>
      </c>
      <c r="C183" s="82" t="s">
        <v>696</v>
      </c>
      <c r="D183" s="95" t="s">
        <v>127</v>
      </c>
      <c r="E183" s="95" t="s">
        <v>285</v>
      </c>
      <c r="F183" s="82" t="s">
        <v>286</v>
      </c>
      <c r="G183" s="95" t="s">
        <v>287</v>
      </c>
      <c r="H183" s="82" t="s">
        <v>351</v>
      </c>
      <c r="I183" s="82" t="s">
        <v>167</v>
      </c>
      <c r="J183" s="82"/>
      <c r="K183" s="89">
        <v>2.060000000000954</v>
      </c>
      <c r="L183" s="95" t="s">
        <v>169</v>
      </c>
      <c r="M183" s="96">
        <v>1.66E-2</v>
      </c>
      <c r="N183" s="96">
        <v>9.7999999999968182E-3</v>
      </c>
      <c r="O183" s="89">
        <v>123090.322323</v>
      </c>
      <c r="P183" s="91">
        <v>102.17</v>
      </c>
      <c r="Q183" s="82"/>
      <c r="R183" s="89">
        <v>125.76138424800001</v>
      </c>
      <c r="S183" s="90">
        <v>1.2956876033999999E-4</v>
      </c>
      <c r="T183" s="90">
        <v>5.909820280254538E-3</v>
      </c>
      <c r="U183" s="90">
        <f>R183/'סכום נכסי הקרן'!$C$42</f>
        <v>1.0676980063937459E-3</v>
      </c>
    </row>
    <row r="184" spans="2:21" s="143" customFormat="1">
      <c r="B184" s="88" t="s">
        <v>697</v>
      </c>
      <c r="C184" s="82" t="s">
        <v>698</v>
      </c>
      <c r="D184" s="95" t="s">
        <v>127</v>
      </c>
      <c r="E184" s="95" t="s">
        <v>285</v>
      </c>
      <c r="F184" s="82" t="s">
        <v>384</v>
      </c>
      <c r="G184" s="95" t="s">
        <v>336</v>
      </c>
      <c r="H184" s="82" t="s">
        <v>351</v>
      </c>
      <c r="I184" s="82" t="s">
        <v>337</v>
      </c>
      <c r="J184" s="82"/>
      <c r="K184" s="89">
        <v>5.7700000000050808</v>
      </c>
      <c r="L184" s="95" t="s">
        <v>169</v>
      </c>
      <c r="M184" s="96">
        <v>2.5499999999999998E-2</v>
      </c>
      <c r="N184" s="96">
        <v>3.1900000000025852E-2</v>
      </c>
      <c r="O184" s="89">
        <v>232481.40245000002</v>
      </c>
      <c r="P184" s="91">
        <v>96.5</v>
      </c>
      <c r="Q184" s="82"/>
      <c r="R184" s="89">
        <v>224.344561118</v>
      </c>
      <c r="S184" s="90">
        <v>2.2272344296674117E-4</v>
      </c>
      <c r="T184" s="90">
        <v>1.0542473311564595E-2</v>
      </c>
      <c r="U184" s="90">
        <f>R184/'סכום נכסי הקרן'!$C$42</f>
        <v>1.9046565214216604E-3</v>
      </c>
    </row>
    <row r="185" spans="2:21" s="143" customFormat="1">
      <c r="B185" s="88" t="s">
        <v>699</v>
      </c>
      <c r="C185" s="82" t="s">
        <v>700</v>
      </c>
      <c r="D185" s="95" t="s">
        <v>127</v>
      </c>
      <c r="E185" s="95" t="s">
        <v>285</v>
      </c>
      <c r="F185" s="82" t="s">
        <v>701</v>
      </c>
      <c r="G185" s="95" t="s">
        <v>336</v>
      </c>
      <c r="H185" s="82" t="s">
        <v>351</v>
      </c>
      <c r="I185" s="82" t="s">
        <v>337</v>
      </c>
      <c r="J185" s="82"/>
      <c r="K185" s="89">
        <v>4.7100000000217364</v>
      </c>
      <c r="L185" s="95" t="s">
        <v>169</v>
      </c>
      <c r="M185" s="96">
        <v>3.15E-2</v>
      </c>
      <c r="N185" s="96">
        <v>3.9000000000114401E-2</v>
      </c>
      <c r="O185" s="89">
        <v>9006.0615269999998</v>
      </c>
      <c r="P185" s="91">
        <v>97.06</v>
      </c>
      <c r="Q185" s="82"/>
      <c r="R185" s="89">
        <v>8.7412833110000001</v>
      </c>
      <c r="S185" s="90">
        <v>3.7993108246587001E-5</v>
      </c>
      <c r="T185" s="90">
        <v>4.1077325679658998E-4</v>
      </c>
      <c r="U185" s="90">
        <f>R185/'סכום נכסי הקרן'!$C$42</f>
        <v>7.421237306097835E-5</v>
      </c>
    </row>
    <row r="186" spans="2:21" s="143" customFormat="1">
      <c r="B186" s="88" t="s">
        <v>702</v>
      </c>
      <c r="C186" s="82" t="s">
        <v>703</v>
      </c>
      <c r="D186" s="95" t="s">
        <v>127</v>
      </c>
      <c r="E186" s="95" t="s">
        <v>285</v>
      </c>
      <c r="F186" s="82" t="s">
        <v>387</v>
      </c>
      <c r="G186" s="95" t="s">
        <v>287</v>
      </c>
      <c r="H186" s="82" t="s">
        <v>351</v>
      </c>
      <c r="I186" s="82" t="s">
        <v>167</v>
      </c>
      <c r="J186" s="82"/>
      <c r="K186" s="89">
        <v>1.8800000000009141</v>
      </c>
      <c r="L186" s="95" t="s">
        <v>169</v>
      </c>
      <c r="M186" s="96">
        <v>6.4000000000000001E-2</v>
      </c>
      <c r="N186" s="96">
        <v>1.2600000000132554E-2</v>
      </c>
      <c r="O186" s="89">
        <v>39716.302713999998</v>
      </c>
      <c r="P186" s="91">
        <v>110.17</v>
      </c>
      <c r="Q186" s="82"/>
      <c r="R186" s="89">
        <v>43.755451966999999</v>
      </c>
      <c r="S186" s="90">
        <v>1.2204778718317476E-4</v>
      </c>
      <c r="T186" s="90">
        <v>2.0561705721714196E-3</v>
      </c>
      <c r="U186" s="90">
        <f>R186/'סכום נכסי הקרן'!$C$42</f>
        <v>3.7147816965736174E-4</v>
      </c>
    </row>
    <row r="187" spans="2:21" s="143" customFormat="1">
      <c r="B187" s="88" t="s">
        <v>704</v>
      </c>
      <c r="C187" s="82" t="s">
        <v>705</v>
      </c>
      <c r="D187" s="95" t="s">
        <v>127</v>
      </c>
      <c r="E187" s="95" t="s">
        <v>285</v>
      </c>
      <c r="F187" s="82" t="s">
        <v>392</v>
      </c>
      <c r="G187" s="95" t="s">
        <v>287</v>
      </c>
      <c r="H187" s="82" t="s">
        <v>351</v>
      </c>
      <c r="I187" s="82" t="s">
        <v>337</v>
      </c>
      <c r="J187" s="82"/>
      <c r="K187" s="89">
        <v>1.2400000000526694</v>
      </c>
      <c r="L187" s="95" t="s">
        <v>169</v>
      </c>
      <c r="M187" s="96">
        <v>1.1000000000000001E-2</v>
      </c>
      <c r="N187" s="96">
        <v>8.7999999999999988E-3</v>
      </c>
      <c r="O187" s="89">
        <v>18850.179558</v>
      </c>
      <c r="P187" s="91">
        <v>100.4</v>
      </c>
      <c r="Q187" s="89">
        <v>6.0649999999999996E-2</v>
      </c>
      <c r="R187" s="89">
        <v>18.986230275</v>
      </c>
      <c r="S187" s="90">
        <v>6.2833931859999998E-5</v>
      </c>
      <c r="T187" s="90">
        <v>8.9220716991720054E-4</v>
      </c>
      <c r="U187" s="90">
        <f>R187/'סכום נכסי הקרן'!$C$42</f>
        <v>1.6119065748811096E-4</v>
      </c>
    </row>
    <row r="188" spans="2:21" s="143" customFormat="1">
      <c r="B188" s="88" t="s">
        <v>706</v>
      </c>
      <c r="C188" s="82" t="s">
        <v>707</v>
      </c>
      <c r="D188" s="95" t="s">
        <v>127</v>
      </c>
      <c r="E188" s="95" t="s">
        <v>285</v>
      </c>
      <c r="F188" s="82" t="s">
        <v>406</v>
      </c>
      <c r="G188" s="95" t="s">
        <v>407</v>
      </c>
      <c r="H188" s="82" t="s">
        <v>351</v>
      </c>
      <c r="I188" s="82" t="s">
        <v>167</v>
      </c>
      <c r="J188" s="82"/>
      <c r="K188" s="89">
        <v>3.3999999999856372</v>
      </c>
      <c r="L188" s="95" t="s">
        <v>169</v>
      </c>
      <c r="M188" s="96">
        <v>4.8000000000000001E-2</v>
      </c>
      <c r="N188" s="96">
        <v>1.939999999995691E-2</v>
      </c>
      <c r="O188" s="89">
        <v>125291.948775</v>
      </c>
      <c r="P188" s="91">
        <v>111.14</v>
      </c>
      <c r="Q188" s="82"/>
      <c r="R188" s="89">
        <v>139.24947604000002</v>
      </c>
      <c r="S188" s="90">
        <v>6.0938117199954465E-5</v>
      </c>
      <c r="T188" s="90">
        <v>6.5436571204813034E-3</v>
      </c>
      <c r="U188" s="90">
        <f>R188/'סכום נכסי הקרן'!$C$42</f>
        <v>1.1822101740395412E-3</v>
      </c>
    </row>
    <row r="189" spans="2:21" s="143" customFormat="1">
      <c r="B189" s="88" t="s">
        <v>708</v>
      </c>
      <c r="C189" s="82" t="s">
        <v>709</v>
      </c>
      <c r="D189" s="95" t="s">
        <v>127</v>
      </c>
      <c r="E189" s="95" t="s">
        <v>285</v>
      </c>
      <c r="F189" s="82" t="s">
        <v>406</v>
      </c>
      <c r="G189" s="95" t="s">
        <v>407</v>
      </c>
      <c r="H189" s="82" t="s">
        <v>351</v>
      </c>
      <c r="I189" s="82" t="s">
        <v>167</v>
      </c>
      <c r="J189" s="82"/>
      <c r="K189" s="89">
        <v>2.0599999999953851</v>
      </c>
      <c r="L189" s="95" t="s">
        <v>169</v>
      </c>
      <c r="M189" s="96">
        <v>4.4999999999999998E-2</v>
      </c>
      <c r="N189" s="96">
        <v>1.5300000001130602E-2</v>
      </c>
      <c r="O189" s="89">
        <v>4019.6376069999997</v>
      </c>
      <c r="P189" s="91">
        <v>107.82</v>
      </c>
      <c r="Q189" s="82"/>
      <c r="R189" s="89">
        <v>4.3339732670000002</v>
      </c>
      <c r="S189" s="90">
        <v>6.6937286547389871E-6</v>
      </c>
      <c r="T189" s="90">
        <v>2.036634954406121E-4</v>
      </c>
      <c r="U189" s="90">
        <f>R189/'סכום נכסי הקרן'!$C$42</f>
        <v>3.6794876619794204E-5</v>
      </c>
    </row>
    <row r="190" spans="2:21" s="143" customFormat="1">
      <c r="B190" s="88" t="s">
        <v>710</v>
      </c>
      <c r="C190" s="82" t="s">
        <v>711</v>
      </c>
      <c r="D190" s="95" t="s">
        <v>127</v>
      </c>
      <c r="E190" s="95" t="s">
        <v>285</v>
      </c>
      <c r="F190" s="82" t="s">
        <v>712</v>
      </c>
      <c r="G190" s="95" t="s">
        <v>451</v>
      </c>
      <c r="H190" s="82" t="s">
        <v>351</v>
      </c>
      <c r="I190" s="82" t="s">
        <v>337</v>
      </c>
      <c r="J190" s="82"/>
      <c r="K190" s="89">
        <v>3.5700000001091809</v>
      </c>
      <c r="L190" s="95" t="s">
        <v>169</v>
      </c>
      <c r="M190" s="96">
        <v>2.4500000000000001E-2</v>
      </c>
      <c r="N190" s="96">
        <v>2.0800000000941954E-2</v>
      </c>
      <c r="O190" s="89">
        <v>13742.699879</v>
      </c>
      <c r="P190" s="91">
        <v>101.97</v>
      </c>
      <c r="Q190" s="82"/>
      <c r="R190" s="89">
        <v>14.013431071000001</v>
      </c>
      <c r="S190" s="90">
        <v>8.7607782167222758E-6</v>
      </c>
      <c r="T190" s="90">
        <v>6.5852375619555035E-4</v>
      </c>
      <c r="U190" s="90">
        <f>R190/'סכום נכסי הקרן'!$C$42</f>
        <v>1.1897223067883671E-4</v>
      </c>
    </row>
    <row r="191" spans="2:21" s="143" customFormat="1">
      <c r="B191" s="88" t="s">
        <v>713</v>
      </c>
      <c r="C191" s="82" t="s">
        <v>714</v>
      </c>
      <c r="D191" s="95" t="s">
        <v>127</v>
      </c>
      <c r="E191" s="95" t="s">
        <v>285</v>
      </c>
      <c r="F191" s="82" t="s">
        <v>387</v>
      </c>
      <c r="G191" s="95" t="s">
        <v>287</v>
      </c>
      <c r="H191" s="82" t="s">
        <v>351</v>
      </c>
      <c r="I191" s="82" t="s">
        <v>167</v>
      </c>
      <c r="J191" s="82"/>
      <c r="K191" s="89">
        <v>0.17999999999647032</v>
      </c>
      <c r="L191" s="95" t="s">
        <v>169</v>
      </c>
      <c r="M191" s="96">
        <v>6.0999999999999999E-2</v>
      </c>
      <c r="N191" s="96">
        <v>4.7999999999058761E-3</v>
      </c>
      <c r="O191" s="89">
        <v>16035.103529</v>
      </c>
      <c r="P191" s="91">
        <v>106.01</v>
      </c>
      <c r="Q191" s="82"/>
      <c r="R191" s="89">
        <v>16.998813617</v>
      </c>
      <c r="S191" s="90">
        <v>1.0690069019333334E-4</v>
      </c>
      <c r="T191" s="90">
        <v>7.9881383347298214E-4</v>
      </c>
      <c r="U191" s="90">
        <f>R191/'סכום נכסי הקרן'!$C$42</f>
        <v>1.4431774521612262E-4</v>
      </c>
    </row>
    <row r="192" spans="2:21" s="143" customFormat="1">
      <c r="B192" s="88" t="s">
        <v>715</v>
      </c>
      <c r="C192" s="82" t="s">
        <v>716</v>
      </c>
      <c r="D192" s="95" t="s">
        <v>127</v>
      </c>
      <c r="E192" s="95" t="s">
        <v>285</v>
      </c>
      <c r="F192" s="82" t="s">
        <v>286</v>
      </c>
      <c r="G192" s="95" t="s">
        <v>287</v>
      </c>
      <c r="H192" s="82" t="s">
        <v>351</v>
      </c>
      <c r="I192" s="82" t="s">
        <v>337</v>
      </c>
      <c r="J192" s="82"/>
      <c r="K192" s="89">
        <v>2</v>
      </c>
      <c r="L192" s="95" t="s">
        <v>169</v>
      </c>
      <c r="M192" s="96">
        <v>3.2500000000000001E-2</v>
      </c>
      <c r="N192" s="96">
        <v>2.3300000000034821E-2</v>
      </c>
      <c r="O192" s="89">
        <f>87384.62985/50000</f>
        <v>1.7476925969999999</v>
      </c>
      <c r="P192" s="91">
        <v>5093968</v>
      </c>
      <c r="Q192" s="82"/>
      <c r="R192" s="89">
        <v>89.026899693000004</v>
      </c>
      <c r="S192" s="90">
        <f>471.966674858223%/50000</f>
        <v>9.4393334971644609E-5</v>
      </c>
      <c r="T192" s="90">
        <v>4.1835813150430164E-3</v>
      </c>
      <c r="U192" s="90">
        <f>R192/'סכום נכסי הקרן'!$C$42</f>
        <v>7.5582694867756079E-4</v>
      </c>
    </row>
    <row r="193" spans="2:21" s="143" customFormat="1">
      <c r="B193" s="88" t="s">
        <v>717</v>
      </c>
      <c r="C193" s="82" t="s">
        <v>718</v>
      </c>
      <c r="D193" s="95" t="s">
        <v>127</v>
      </c>
      <c r="E193" s="95" t="s">
        <v>285</v>
      </c>
      <c r="F193" s="82" t="s">
        <v>286</v>
      </c>
      <c r="G193" s="95" t="s">
        <v>287</v>
      </c>
      <c r="H193" s="82" t="s">
        <v>351</v>
      </c>
      <c r="I193" s="82" t="s">
        <v>167</v>
      </c>
      <c r="J193" s="82"/>
      <c r="K193" s="89">
        <v>1.5799999999435363</v>
      </c>
      <c r="L193" s="95" t="s">
        <v>169</v>
      </c>
      <c r="M193" s="96">
        <v>2.2700000000000001E-2</v>
      </c>
      <c r="N193" s="96">
        <v>9.4999999996742465E-3</v>
      </c>
      <c r="O193" s="89">
        <v>8960.3449490000003</v>
      </c>
      <c r="P193" s="91">
        <v>102.78</v>
      </c>
      <c r="Q193" s="82"/>
      <c r="R193" s="89">
        <v>9.2094420939999999</v>
      </c>
      <c r="S193" s="90">
        <v>8.9603539093539092E-6</v>
      </c>
      <c r="T193" s="90">
        <v>4.3277312811397875E-4</v>
      </c>
      <c r="U193" s="90">
        <f>R193/'סכום נכסי הקרן'!$C$42</f>
        <v>7.8186981024096187E-5</v>
      </c>
    </row>
    <row r="194" spans="2:21" s="143" customFormat="1">
      <c r="B194" s="88" t="s">
        <v>719</v>
      </c>
      <c r="C194" s="82" t="s">
        <v>720</v>
      </c>
      <c r="D194" s="95" t="s">
        <v>127</v>
      </c>
      <c r="E194" s="95" t="s">
        <v>285</v>
      </c>
      <c r="F194" s="82" t="s">
        <v>721</v>
      </c>
      <c r="G194" s="95" t="s">
        <v>336</v>
      </c>
      <c r="H194" s="82" t="s">
        <v>351</v>
      </c>
      <c r="I194" s="82" t="s">
        <v>337</v>
      </c>
      <c r="J194" s="82"/>
      <c r="K194" s="89">
        <v>4.1899999999994995</v>
      </c>
      <c r="L194" s="95" t="s">
        <v>169</v>
      </c>
      <c r="M194" s="96">
        <v>3.3799999999999997E-2</v>
      </c>
      <c r="N194" s="96">
        <v>3.8499999999924844E-2</v>
      </c>
      <c r="O194" s="89">
        <v>40635.912407000003</v>
      </c>
      <c r="P194" s="91">
        <v>98.23</v>
      </c>
      <c r="Q194" s="82"/>
      <c r="R194" s="89">
        <v>39.916656757999995</v>
      </c>
      <c r="S194" s="90">
        <v>6.4142150409847063E-5</v>
      </c>
      <c r="T194" s="90">
        <v>1.8757766466946254E-3</v>
      </c>
      <c r="U194" s="90">
        <f>R194/'סכום נכסי הקרן'!$C$42</f>
        <v>3.3888729117656648E-4</v>
      </c>
    </row>
    <row r="195" spans="2:21" s="143" customFormat="1">
      <c r="B195" s="88" t="s">
        <v>722</v>
      </c>
      <c r="C195" s="82" t="s">
        <v>723</v>
      </c>
      <c r="D195" s="95" t="s">
        <v>127</v>
      </c>
      <c r="E195" s="95" t="s">
        <v>285</v>
      </c>
      <c r="F195" s="82" t="s">
        <v>447</v>
      </c>
      <c r="G195" s="95" t="s">
        <v>158</v>
      </c>
      <c r="H195" s="82" t="s">
        <v>351</v>
      </c>
      <c r="I195" s="82" t="s">
        <v>337</v>
      </c>
      <c r="J195" s="82"/>
      <c r="K195" s="89">
        <v>5.1000000000000005</v>
      </c>
      <c r="L195" s="95" t="s">
        <v>169</v>
      </c>
      <c r="M195" s="96">
        <v>5.0900000000000001E-2</v>
      </c>
      <c r="N195" s="96">
        <v>2.9299999999951486E-2</v>
      </c>
      <c r="O195" s="89">
        <v>55116.414009999993</v>
      </c>
      <c r="P195" s="91">
        <v>112.2</v>
      </c>
      <c r="Q195" s="82"/>
      <c r="R195" s="89">
        <v>61.840615310000004</v>
      </c>
      <c r="S195" s="90">
        <v>4.8531883905466324E-5</v>
      </c>
      <c r="T195" s="90">
        <v>2.9060345088263401E-3</v>
      </c>
      <c r="U195" s="90">
        <f>R195/'סכום נכסי הקרן'!$C$42</f>
        <v>5.250188845762454E-4</v>
      </c>
    </row>
    <row r="196" spans="2:21" s="143" customFormat="1">
      <c r="B196" s="88" t="s">
        <v>724</v>
      </c>
      <c r="C196" s="82" t="s">
        <v>725</v>
      </c>
      <c r="D196" s="95" t="s">
        <v>127</v>
      </c>
      <c r="E196" s="95" t="s">
        <v>285</v>
      </c>
      <c r="F196" s="82" t="s">
        <v>726</v>
      </c>
      <c r="G196" s="95" t="s">
        <v>727</v>
      </c>
      <c r="H196" s="82" t="s">
        <v>351</v>
      </c>
      <c r="I196" s="82" t="s">
        <v>167</v>
      </c>
      <c r="J196" s="82"/>
      <c r="K196" s="89">
        <v>5.7199999999994171</v>
      </c>
      <c r="L196" s="95" t="s">
        <v>169</v>
      </c>
      <c r="M196" s="96">
        <v>2.6099999999999998E-2</v>
      </c>
      <c r="N196" s="96">
        <v>2.5999999999970907E-2</v>
      </c>
      <c r="O196" s="89">
        <v>68644.757469999997</v>
      </c>
      <c r="P196" s="91">
        <v>100.16</v>
      </c>
      <c r="Q196" s="82"/>
      <c r="R196" s="89">
        <v>68.75458908200001</v>
      </c>
      <c r="S196" s="90">
        <v>1.1381759518961652E-4</v>
      </c>
      <c r="T196" s="90">
        <v>3.2309382355087488E-3</v>
      </c>
      <c r="U196" s="90">
        <f>R196/'סכום נכסי הקרן'!$C$42</f>
        <v>5.8371763425019759E-4</v>
      </c>
    </row>
    <row r="197" spans="2:21" s="143" customFormat="1">
      <c r="B197" s="88" t="s">
        <v>728</v>
      </c>
      <c r="C197" s="82" t="s">
        <v>729</v>
      </c>
      <c r="D197" s="95" t="s">
        <v>127</v>
      </c>
      <c r="E197" s="95" t="s">
        <v>285</v>
      </c>
      <c r="F197" s="82" t="s">
        <v>730</v>
      </c>
      <c r="G197" s="95" t="s">
        <v>675</v>
      </c>
      <c r="H197" s="82" t="s">
        <v>351</v>
      </c>
      <c r="I197" s="82" t="s">
        <v>337</v>
      </c>
      <c r="J197" s="82"/>
      <c r="K197" s="89">
        <v>1.4700000014428189</v>
      </c>
      <c r="L197" s="95" t="s">
        <v>169</v>
      </c>
      <c r="M197" s="96">
        <v>4.0999999999999995E-2</v>
      </c>
      <c r="N197" s="96">
        <v>1.3000000006460382E-2</v>
      </c>
      <c r="O197" s="89">
        <v>291.50579999999997</v>
      </c>
      <c r="P197" s="91">
        <v>104.15</v>
      </c>
      <c r="Q197" s="89">
        <v>0.15471670300000001</v>
      </c>
      <c r="R197" s="89">
        <v>0.46436873900000003</v>
      </c>
      <c r="S197" s="90">
        <v>7.2876449999999999E-7</v>
      </c>
      <c r="T197" s="90">
        <v>2.1821768324739714E-5</v>
      </c>
      <c r="U197" s="90">
        <f>R197/'סכום נכסי הקרן'!$C$42</f>
        <v>3.9424309761425246E-6</v>
      </c>
    </row>
    <row r="198" spans="2:21" s="143" customFormat="1">
      <c r="B198" s="88" t="s">
        <v>731</v>
      </c>
      <c r="C198" s="82" t="s">
        <v>732</v>
      </c>
      <c r="D198" s="95" t="s">
        <v>127</v>
      </c>
      <c r="E198" s="95" t="s">
        <v>285</v>
      </c>
      <c r="F198" s="82" t="s">
        <v>730</v>
      </c>
      <c r="G198" s="95" t="s">
        <v>675</v>
      </c>
      <c r="H198" s="82" t="s">
        <v>351</v>
      </c>
      <c r="I198" s="82" t="s">
        <v>337</v>
      </c>
      <c r="J198" s="82"/>
      <c r="K198" s="89">
        <v>3.8299999999834844</v>
      </c>
      <c r="L198" s="95" t="s">
        <v>169</v>
      </c>
      <c r="M198" s="96">
        <v>1.2E-2</v>
      </c>
      <c r="N198" s="96">
        <v>1.0499999999908248E-2</v>
      </c>
      <c r="O198" s="89">
        <v>54132.98464000001</v>
      </c>
      <c r="P198" s="91">
        <v>100.67</v>
      </c>
      <c r="Q198" s="82"/>
      <c r="R198" s="89">
        <v>54.495677430000008</v>
      </c>
      <c r="S198" s="90">
        <v>1.1683159445938423E-4</v>
      </c>
      <c r="T198" s="90">
        <v>2.5608787752123149E-3</v>
      </c>
      <c r="U198" s="90">
        <f>R198/'סכום נכסי הקרן'!$C$42</f>
        <v>4.626613049546883E-4</v>
      </c>
    </row>
    <row r="199" spans="2:21" s="143" customFormat="1">
      <c r="B199" s="88" t="s">
        <v>733</v>
      </c>
      <c r="C199" s="82" t="s">
        <v>734</v>
      </c>
      <c r="D199" s="95" t="s">
        <v>127</v>
      </c>
      <c r="E199" s="95" t="s">
        <v>285</v>
      </c>
      <c r="F199" s="82" t="s">
        <v>735</v>
      </c>
      <c r="G199" s="95" t="s">
        <v>539</v>
      </c>
      <c r="H199" s="82" t="s">
        <v>452</v>
      </c>
      <c r="I199" s="82" t="s">
        <v>337</v>
      </c>
      <c r="J199" s="82"/>
      <c r="K199" s="89">
        <v>6.9099999999449331</v>
      </c>
      <c r="L199" s="95" t="s">
        <v>169</v>
      </c>
      <c r="M199" s="96">
        <v>3.7499999999999999E-2</v>
      </c>
      <c r="N199" s="96">
        <v>3.7199999999685332E-2</v>
      </c>
      <c r="O199" s="89">
        <v>37907.414232000003</v>
      </c>
      <c r="P199" s="91">
        <v>100.6</v>
      </c>
      <c r="Q199" s="82"/>
      <c r="R199" s="89">
        <v>38.134860009999997</v>
      </c>
      <c r="S199" s="90">
        <v>1.7230642832727274E-4</v>
      </c>
      <c r="T199" s="90">
        <v>1.792045868605727E-3</v>
      </c>
      <c r="U199" s="90">
        <f>R199/'סכום נכסי הקרן'!$C$42</f>
        <v>3.2376006554197184E-4</v>
      </c>
    </row>
    <row r="200" spans="2:21" s="143" customFormat="1">
      <c r="B200" s="88" t="s">
        <v>736</v>
      </c>
      <c r="C200" s="82" t="s">
        <v>737</v>
      </c>
      <c r="D200" s="95" t="s">
        <v>127</v>
      </c>
      <c r="E200" s="95" t="s">
        <v>285</v>
      </c>
      <c r="F200" s="82" t="s">
        <v>373</v>
      </c>
      <c r="G200" s="95" t="s">
        <v>336</v>
      </c>
      <c r="H200" s="82" t="s">
        <v>452</v>
      </c>
      <c r="I200" s="82" t="s">
        <v>167</v>
      </c>
      <c r="J200" s="82"/>
      <c r="K200" s="89">
        <v>3.6600000000028334</v>
      </c>
      <c r="L200" s="95" t="s">
        <v>169</v>
      </c>
      <c r="M200" s="96">
        <v>3.5000000000000003E-2</v>
      </c>
      <c r="N200" s="96">
        <v>2.2500000000177104E-2</v>
      </c>
      <c r="O200" s="89">
        <v>26535.926802000002</v>
      </c>
      <c r="P200" s="91">
        <v>104.64</v>
      </c>
      <c r="Q200" s="89">
        <v>0.46437872800000002</v>
      </c>
      <c r="R200" s="89">
        <v>28.231571362000004</v>
      </c>
      <c r="S200" s="90">
        <v>1.7456774711326444E-4</v>
      </c>
      <c r="T200" s="90">
        <v>1.3266672753027857E-3</v>
      </c>
      <c r="U200" s="90">
        <f>R200/'סכום נכסי הקרן'!$C$42</f>
        <v>2.3968241635388598E-4</v>
      </c>
    </row>
    <row r="201" spans="2:21" s="143" customFormat="1">
      <c r="B201" s="88" t="s">
        <v>738</v>
      </c>
      <c r="C201" s="82" t="s">
        <v>739</v>
      </c>
      <c r="D201" s="95" t="s">
        <v>127</v>
      </c>
      <c r="E201" s="95" t="s">
        <v>285</v>
      </c>
      <c r="F201" s="82" t="s">
        <v>701</v>
      </c>
      <c r="G201" s="95" t="s">
        <v>336</v>
      </c>
      <c r="H201" s="82" t="s">
        <v>452</v>
      </c>
      <c r="I201" s="82" t="s">
        <v>167</v>
      </c>
      <c r="J201" s="82"/>
      <c r="K201" s="89">
        <v>4.0399999999901253</v>
      </c>
      <c r="L201" s="95" t="s">
        <v>169</v>
      </c>
      <c r="M201" s="96">
        <v>4.3499999999999997E-2</v>
      </c>
      <c r="N201" s="96">
        <v>5.2399999999818946E-2</v>
      </c>
      <c r="O201" s="89">
        <v>74915.515581</v>
      </c>
      <c r="P201" s="91">
        <v>97.32</v>
      </c>
      <c r="Q201" s="82"/>
      <c r="R201" s="89">
        <v>72.907782267999991</v>
      </c>
      <c r="S201" s="90">
        <v>3.9929982741987407E-5</v>
      </c>
      <c r="T201" s="90">
        <v>3.4261064539981055E-3</v>
      </c>
      <c r="U201" s="90">
        <f>R201/'סכום נכסי הקרן'!$C$42</f>
        <v>6.1897771119174714E-4</v>
      </c>
    </row>
    <row r="202" spans="2:21" s="143" customFormat="1">
      <c r="B202" s="88" t="s">
        <v>740</v>
      </c>
      <c r="C202" s="82" t="s">
        <v>741</v>
      </c>
      <c r="D202" s="95" t="s">
        <v>127</v>
      </c>
      <c r="E202" s="95" t="s">
        <v>285</v>
      </c>
      <c r="F202" s="82" t="s">
        <v>399</v>
      </c>
      <c r="G202" s="95" t="s">
        <v>400</v>
      </c>
      <c r="H202" s="82" t="s">
        <v>452</v>
      </c>
      <c r="I202" s="82" t="s">
        <v>337</v>
      </c>
      <c r="J202" s="82"/>
      <c r="K202" s="89">
        <v>10.61000000004703</v>
      </c>
      <c r="L202" s="95" t="s">
        <v>169</v>
      </c>
      <c r="M202" s="96">
        <v>3.0499999999999999E-2</v>
      </c>
      <c r="N202" s="96">
        <v>4.6500000000123762E-2</v>
      </c>
      <c r="O202" s="89">
        <v>47533.421590999998</v>
      </c>
      <c r="P202" s="91">
        <v>84.99</v>
      </c>
      <c r="Q202" s="82"/>
      <c r="R202" s="89">
        <v>40.398655009999999</v>
      </c>
      <c r="S202" s="90">
        <v>1.5040913082247587E-4</v>
      </c>
      <c r="T202" s="90">
        <v>1.8984268668854241E-3</v>
      </c>
      <c r="U202" s="90">
        <f>R202/'סכום נכסי הקרן'!$C$42</f>
        <v>3.4297939445471454E-4</v>
      </c>
    </row>
    <row r="203" spans="2:21" s="143" customFormat="1">
      <c r="B203" s="88" t="s">
        <v>742</v>
      </c>
      <c r="C203" s="82" t="s">
        <v>743</v>
      </c>
      <c r="D203" s="95" t="s">
        <v>127</v>
      </c>
      <c r="E203" s="95" t="s">
        <v>285</v>
      </c>
      <c r="F203" s="82" t="s">
        <v>399</v>
      </c>
      <c r="G203" s="95" t="s">
        <v>400</v>
      </c>
      <c r="H203" s="82" t="s">
        <v>452</v>
      </c>
      <c r="I203" s="82" t="s">
        <v>337</v>
      </c>
      <c r="J203" s="82"/>
      <c r="K203" s="89">
        <v>9.9800000000612172</v>
      </c>
      <c r="L203" s="95" t="s">
        <v>169</v>
      </c>
      <c r="M203" s="96">
        <v>3.0499999999999999E-2</v>
      </c>
      <c r="N203" s="96">
        <v>4.4600000000236964E-2</v>
      </c>
      <c r="O203" s="89">
        <v>46367.398391000002</v>
      </c>
      <c r="P203" s="91">
        <v>87.37</v>
      </c>
      <c r="Q203" s="82"/>
      <c r="R203" s="89">
        <v>40.511195974000003</v>
      </c>
      <c r="S203" s="90">
        <v>1.4671950507788088E-4</v>
      </c>
      <c r="T203" s="90">
        <v>1.9037154288345758E-3</v>
      </c>
      <c r="U203" s="90">
        <f>R203/'סכום נכסי הקרן'!$C$42</f>
        <v>3.4393485279050608E-4</v>
      </c>
    </row>
    <row r="204" spans="2:21" s="143" customFormat="1">
      <c r="B204" s="88" t="s">
        <v>744</v>
      </c>
      <c r="C204" s="82" t="s">
        <v>745</v>
      </c>
      <c r="D204" s="95" t="s">
        <v>127</v>
      </c>
      <c r="E204" s="95" t="s">
        <v>285</v>
      </c>
      <c r="F204" s="82" t="s">
        <v>399</v>
      </c>
      <c r="G204" s="95" t="s">
        <v>400</v>
      </c>
      <c r="H204" s="82" t="s">
        <v>452</v>
      </c>
      <c r="I204" s="82" t="s">
        <v>337</v>
      </c>
      <c r="J204" s="82"/>
      <c r="K204" s="89">
        <v>8.3499999999782961</v>
      </c>
      <c r="L204" s="95" t="s">
        <v>169</v>
      </c>
      <c r="M204" s="96">
        <v>3.95E-2</v>
      </c>
      <c r="N204" s="96">
        <v>4.0599999999815513E-2</v>
      </c>
      <c r="O204" s="89">
        <v>37080.545398000002</v>
      </c>
      <c r="P204" s="91">
        <v>99.4</v>
      </c>
      <c r="Q204" s="82"/>
      <c r="R204" s="89">
        <v>36.858062128</v>
      </c>
      <c r="S204" s="90">
        <v>1.544958525452607E-4</v>
      </c>
      <c r="T204" s="90">
        <v>1.7320461631162446E-3</v>
      </c>
      <c r="U204" s="90">
        <f>R204/'סכום נכסי הקרן'!$C$42</f>
        <v>3.1292021544545196E-4</v>
      </c>
    </row>
    <row r="205" spans="2:21" s="143" customFormat="1">
      <c r="B205" s="88" t="s">
        <v>746</v>
      </c>
      <c r="C205" s="82" t="s">
        <v>747</v>
      </c>
      <c r="D205" s="95" t="s">
        <v>127</v>
      </c>
      <c r="E205" s="95" t="s">
        <v>285</v>
      </c>
      <c r="F205" s="82" t="s">
        <v>399</v>
      </c>
      <c r="G205" s="95" t="s">
        <v>400</v>
      </c>
      <c r="H205" s="82" t="s">
        <v>452</v>
      </c>
      <c r="I205" s="82" t="s">
        <v>337</v>
      </c>
      <c r="J205" s="82"/>
      <c r="K205" s="89">
        <v>9.0100000000827603</v>
      </c>
      <c r="L205" s="95" t="s">
        <v>169</v>
      </c>
      <c r="M205" s="96">
        <v>3.95E-2</v>
      </c>
      <c r="N205" s="96">
        <v>4.2100000000603946E-2</v>
      </c>
      <c r="O205" s="89">
        <v>9117.2131360000003</v>
      </c>
      <c r="P205" s="91">
        <v>98.07</v>
      </c>
      <c r="Q205" s="82"/>
      <c r="R205" s="89">
        <v>8.9412509260000004</v>
      </c>
      <c r="S205" s="90">
        <v>3.7986809556451225E-5</v>
      </c>
      <c r="T205" s="90">
        <v>4.2017020064853336E-4</v>
      </c>
      <c r="U205" s="90">
        <f>R205/'סכום נכסי הקרן'!$C$42</f>
        <v>7.5910072439491739E-5</v>
      </c>
    </row>
    <row r="206" spans="2:21" s="143" customFormat="1">
      <c r="B206" s="88" t="s">
        <v>748</v>
      </c>
      <c r="C206" s="82" t="s">
        <v>749</v>
      </c>
      <c r="D206" s="95" t="s">
        <v>127</v>
      </c>
      <c r="E206" s="95" t="s">
        <v>285</v>
      </c>
      <c r="F206" s="82" t="s">
        <v>750</v>
      </c>
      <c r="G206" s="95" t="s">
        <v>336</v>
      </c>
      <c r="H206" s="82" t="s">
        <v>452</v>
      </c>
      <c r="I206" s="82" t="s">
        <v>167</v>
      </c>
      <c r="J206" s="82"/>
      <c r="K206" s="89">
        <v>2.8799999999868282</v>
      </c>
      <c r="L206" s="95" t="s">
        <v>169</v>
      </c>
      <c r="M206" s="96">
        <v>3.9E-2</v>
      </c>
      <c r="N206" s="96">
        <v>5.2699999999821417E-2</v>
      </c>
      <c r="O206" s="89">
        <v>81608.978478000005</v>
      </c>
      <c r="P206" s="91">
        <v>96.75</v>
      </c>
      <c r="Q206" s="82"/>
      <c r="R206" s="89">
        <v>78.956686683000001</v>
      </c>
      <c r="S206" s="90">
        <v>9.0863923395442833E-5</v>
      </c>
      <c r="T206" s="90">
        <v>3.7103585572875681E-3</v>
      </c>
      <c r="U206" s="90">
        <f>R206/'סכום נכסי הקרן'!$C$42</f>
        <v>6.7033213308667432E-4</v>
      </c>
    </row>
    <row r="207" spans="2:21" s="143" customFormat="1">
      <c r="B207" s="88" t="s">
        <v>751</v>
      </c>
      <c r="C207" s="82" t="s">
        <v>752</v>
      </c>
      <c r="D207" s="95" t="s">
        <v>127</v>
      </c>
      <c r="E207" s="95" t="s">
        <v>285</v>
      </c>
      <c r="F207" s="82" t="s">
        <v>495</v>
      </c>
      <c r="G207" s="95" t="s">
        <v>336</v>
      </c>
      <c r="H207" s="82" t="s">
        <v>452</v>
      </c>
      <c r="I207" s="82" t="s">
        <v>167</v>
      </c>
      <c r="J207" s="82"/>
      <c r="K207" s="89">
        <v>4.0800000000718901</v>
      </c>
      <c r="L207" s="95" t="s">
        <v>169</v>
      </c>
      <c r="M207" s="96">
        <v>5.0499999999999996E-2</v>
      </c>
      <c r="N207" s="96">
        <v>2.9200000000479277E-2</v>
      </c>
      <c r="O207" s="89">
        <v>15082.780608999999</v>
      </c>
      <c r="P207" s="91">
        <v>110.67</v>
      </c>
      <c r="Q207" s="82"/>
      <c r="R207" s="89">
        <v>16.692113809999999</v>
      </c>
      <c r="S207" s="90">
        <v>2.7160705792451858E-5</v>
      </c>
      <c r="T207" s="90">
        <v>7.8440129539384925E-4</v>
      </c>
      <c r="U207" s="90">
        <f>R207/'סכום נכסי הקרן'!$C$42</f>
        <v>1.4171390323033868E-4</v>
      </c>
    </row>
    <row r="208" spans="2:21" s="143" customFormat="1">
      <c r="B208" s="88" t="s">
        <v>753</v>
      </c>
      <c r="C208" s="82" t="s">
        <v>754</v>
      </c>
      <c r="D208" s="95" t="s">
        <v>127</v>
      </c>
      <c r="E208" s="95" t="s">
        <v>285</v>
      </c>
      <c r="F208" s="82" t="s">
        <v>414</v>
      </c>
      <c r="G208" s="95" t="s">
        <v>400</v>
      </c>
      <c r="H208" s="82" t="s">
        <v>452</v>
      </c>
      <c r="I208" s="82" t="s">
        <v>167</v>
      </c>
      <c r="J208" s="82"/>
      <c r="K208" s="89">
        <v>5.0100000000033251</v>
      </c>
      <c r="L208" s="95" t="s">
        <v>169</v>
      </c>
      <c r="M208" s="96">
        <v>3.9199999999999999E-2</v>
      </c>
      <c r="N208" s="96">
        <v>2.8900000000033246E-2</v>
      </c>
      <c r="O208" s="89">
        <v>70266.938167</v>
      </c>
      <c r="P208" s="91">
        <v>107.01</v>
      </c>
      <c r="Q208" s="82"/>
      <c r="R208" s="89">
        <v>75.192652874999993</v>
      </c>
      <c r="S208" s="90">
        <v>7.3205860648598641E-5</v>
      </c>
      <c r="T208" s="90">
        <v>3.5334778441251258E-3</v>
      </c>
      <c r="U208" s="90">
        <f>R208/'סכום נכסי הקרן'!$C$42</f>
        <v>6.3837596930212874E-4</v>
      </c>
    </row>
    <row r="209" spans="2:21" s="143" customFormat="1">
      <c r="B209" s="88" t="s">
        <v>755</v>
      </c>
      <c r="C209" s="82" t="s">
        <v>756</v>
      </c>
      <c r="D209" s="95" t="s">
        <v>127</v>
      </c>
      <c r="E209" s="95" t="s">
        <v>285</v>
      </c>
      <c r="F209" s="82" t="s">
        <v>538</v>
      </c>
      <c r="G209" s="95" t="s">
        <v>539</v>
      </c>
      <c r="H209" s="82" t="s">
        <v>452</v>
      </c>
      <c r="I209" s="82" t="s">
        <v>337</v>
      </c>
      <c r="J209" s="82"/>
      <c r="K209" s="89">
        <v>0.40000000000077907</v>
      </c>
      <c r="L209" s="95" t="s">
        <v>169</v>
      </c>
      <c r="M209" s="96">
        <v>2.4500000000000001E-2</v>
      </c>
      <c r="N209" s="96">
        <v>1.1000000000011688E-2</v>
      </c>
      <c r="O209" s="89">
        <v>255339.565458</v>
      </c>
      <c r="P209" s="91">
        <v>100.54</v>
      </c>
      <c r="Q209" s="82"/>
      <c r="R209" s="89">
        <v>256.71840762699998</v>
      </c>
      <c r="S209" s="90">
        <v>8.580255746480315E-5</v>
      </c>
      <c r="T209" s="90">
        <v>1.2063795741281556E-2</v>
      </c>
      <c r="U209" s="90">
        <f>R209/'סכום נכסי הקרן'!$C$42</f>
        <v>2.1795063219676981E-3</v>
      </c>
    </row>
    <row r="210" spans="2:21" s="143" customFormat="1">
      <c r="B210" s="88" t="s">
        <v>757</v>
      </c>
      <c r="C210" s="82" t="s">
        <v>758</v>
      </c>
      <c r="D210" s="95" t="s">
        <v>127</v>
      </c>
      <c r="E210" s="95" t="s">
        <v>285</v>
      </c>
      <c r="F210" s="82" t="s">
        <v>538</v>
      </c>
      <c r="G210" s="95" t="s">
        <v>539</v>
      </c>
      <c r="H210" s="82" t="s">
        <v>452</v>
      </c>
      <c r="I210" s="82" t="s">
        <v>337</v>
      </c>
      <c r="J210" s="82"/>
      <c r="K210" s="89">
        <v>5.1499999999965347</v>
      </c>
      <c r="L210" s="95" t="s">
        <v>169</v>
      </c>
      <c r="M210" s="96">
        <v>1.9E-2</v>
      </c>
      <c r="N210" s="96">
        <v>1.5999999999991337E-2</v>
      </c>
      <c r="O210" s="89">
        <v>226853.653663</v>
      </c>
      <c r="P210" s="91">
        <v>101.74</v>
      </c>
      <c r="Q210" s="82"/>
      <c r="R210" s="89">
        <v>230.80091479199996</v>
      </c>
      <c r="S210" s="90">
        <v>1.5703583534173521E-4</v>
      </c>
      <c r="T210" s="90">
        <v>1.0845872404277011E-2</v>
      </c>
      <c r="U210" s="90">
        <f>R210/'סכום נכסי הקרן'!$C$42</f>
        <v>1.9594701352151356E-3</v>
      </c>
    </row>
    <row r="211" spans="2:21" s="143" customFormat="1">
      <c r="B211" s="88" t="s">
        <v>759</v>
      </c>
      <c r="C211" s="82" t="s">
        <v>760</v>
      </c>
      <c r="D211" s="95" t="s">
        <v>127</v>
      </c>
      <c r="E211" s="95" t="s">
        <v>285</v>
      </c>
      <c r="F211" s="82" t="s">
        <v>538</v>
      </c>
      <c r="G211" s="95" t="s">
        <v>539</v>
      </c>
      <c r="H211" s="82" t="s">
        <v>452</v>
      </c>
      <c r="I211" s="82" t="s">
        <v>337</v>
      </c>
      <c r="J211" s="82"/>
      <c r="K211" s="89">
        <v>3.7199999999638931</v>
      </c>
      <c r="L211" s="95" t="s">
        <v>169</v>
      </c>
      <c r="M211" s="96">
        <v>2.9600000000000001E-2</v>
      </c>
      <c r="N211" s="96">
        <v>2.1099999999716887E-2</v>
      </c>
      <c r="O211" s="89">
        <v>47110.27663</v>
      </c>
      <c r="P211" s="91">
        <v>103.47</v>
      </c>
      <c r="Q211" s="82"/>
      <c r="R211" s="89">
        <v>48.745001658000007</v>
      </c>
      <c r="S211" s="90">
        <v>1.1535496758032685E-4</v>
      </c>
      <c r="T211" s="90">
        <v>2.2906411302805836E-3</v>
      </c>
      <c r="U211" s="90">
        <f>R211/'סכום נכסי הקרן'!$C$42</f>
        <v>4.1383880595075528E-4</v>
      </c>
    </row>
    <row r="212" spans="2:21" s="143" customFormat="1">
      <c r="B212" s="88" t="s">
        <v>761</v>
      </c>
      <c r="C212" s="82" t="s">
        <v>762</v>
      </c>
      <c r="D212" s="95" t="s">
        <v>127</v>
      </c>
      <c r="E212" s="95" t="s">
        <v>285</v>
      </c>
      <c r="F212" s="82" t="s">
        <v>544</v>
      </c>
      <c r="G212" s="95" t="s">
        <v>400</v>
      </c>
      <c r="H212" s="82" t="s">
        <v>452</v>
      </c>
      <c r="I212" s="82" t="s">
        <v>167</v>
      </c>
      <c r="J212" s="82"/>
      <c r="K212" s="89">
        <v>5.8500000000039227</v>
      </c>
      <c r="L212" s="95" t="s">
        <v>169</v>
      </c>
      <c r="M212" s="96">
        <v>3.61E-2</v>
      </c>
      <c r="N212" s="96">
        <v>3.1400000000015693E-2</v>
      </c>
      <c r="O212" s="89">
        <v>134278.159942</v>
      </c>
      <c r="P212" s="91">
        <v>104.44</v>
      </c>
      <c r="Q212" s="82"/>
      <c r="R212" s="89">
        <v>140.240105777</v>
      </c>
      <c r="S212" s="90">
        <v>1.7495525725342019E-4</v>
      </c>
      <c r="T212" s="90">
        <v>6.5902091184968535E-3</v>
      </c>
      <c r="U212" s="90">
        <f>R212/'סכום נכסי הקרן'!$C$42</f>
        <v>1.1906204933247002E-3</v>
      </c>
    </row>
    <row r="213" spans="2:21" s="143" customFormat="1">
      <c r="B213" s="88" t="s">
        <v>763</v>
      </c>
      <c r="C213" s="82" t="s">
        <v>764</v>
      </c>
      <c r="D213" s="95" t="s">
        <v>127</v>
      </c>
      <c r="E213" s="95" t="s">
        <v>285</v>
      </c>
      <c r="F213" s="82" t="s">
        <v>544</v>
      </c>
      <c r="G213" s="95" t="s">
        <v>400</v>
      </c>
      <c r="H213" s="82" t="s">
        <v>452</v>
      </c>
      <c r="I213" s="82" t="s">
        <v>167</v>
      </c>
      <c r="J213" s="82"/>
      <c r="K213" s="89">
        <v>6.7899999999342011</v>
      </c>
      <c r="L213" s="95" t="s">
        <v>169</v>
      </c>
      <c r="M213" s="96">
        <v>3.3000000000000002E-2</v>
      </c>
      <c r="N213" s="96">
        <v>3.5799999999597897E-2</v>
      </c>
      <c r="O213" s="89">
        <v>44275.192275000001</v>
      </c>
      <c r="P213" s="91">
        <v>98.86</v>
      </c>
      <c r="Q213" s="82"/>
      <c r="R213" s="89">
        <v>43.770456172000003</v>
      </c>
      <c r="S213" s="90">
        <v>1.4358978506218685E-4</v>
      </c>
      <c r="T213" s="90">
        <v>2.0568756547015487E-3</v>
      </c>
      <c r="U213" s="90">
        <f>R213/'סכום נכסי הקרן'!$C$42</f>
        <v>3.7160555343149736E-4</v>
      </c>
    </row>
    <row r="214" spans="2:21" s="143" customFormat="1">
      <c r="B214" s="88" t="s">
        <v>765</v>
      </c>
      <c r="C214" s="82" t="s">
        <v>766</v>
      </c>
      <c r="D214" s="95" t="s">
        <v>127</v>
      </c>
      <c r="E214" s="95" t="s">
        <v>285</v>
      </c>
      <c r="F214" s="82" t="s">
        <v>767</v>
      </c>
      <c r="G214" s="95" t="s">
        <v>158</v>
      </c>
      <c r="H214" s="82" t="s">
        <v>452</v>
      </c>
      <c r="I214" s="82" t="s">
        <v>167</v>
      </c>
      <c r="J214" s="82"/>
      <c r="K214" s="89">
        <v>3.6400000000008972</v>
      </c>
      <c r="L214" s="95" t="s">
        <v>169</v>
      </c>
      <c r="M214" s="96">
        <v>2.75E-2</v>
      </c>
      <c r="N214" s="96">
        <v>2.8999999999977568E-2</v>
      </c>
      <c r="O214" s="89">
        <v>44394.183882999998</v>
      </c>
      <c r="P214" s="91">
        <v>100.43</v>
      </c>
      <c r="Q214" s="82"/>
      <c r="R214" s="89">
        <v>44.585077389000006</v>
      </c>
      <c r="S214" s="90">
        <v>8.9368106537502143E-5</v>
      </c>
      <c r="T214" s="90">
        <v>2.0951566025277793E-3</v>
      </c>
      <c r="U214" s="90">
        <f>R214/'סכום נכסי הקרן'!$C$42</f>
        <v>3.7852158297870539E-4</v>
      </c>
    </row>
    <row r="215" spans="2:21" s="143" customFormat="1">
      <c r="B215" s="88" t="s">
        <v>768</v>
      </c>
      <c r="C215" s="82" t="s">
        <v>769</v>
      </c>
      <c r="D215" s="95" t="s">
        <v>127</v>
      </c>
      <c r="E215" s="95" t="s">
        <v>285</v>
      </c>
      <c r="F215" s="82" t="s">
        <v>767</v>
      </c>
      <c r="G215" s="95" t="s">
        <v>158</v>
      </c>
      <c r="H215" s="82" t="s">
        <v>452</v>
      </c>
      <c r="I215" s="82" t="s">
        <v>167</v>
      </c>
      <c r="J215" s="82"/>
      <c r="K215" s="89">
        <v>4.870000000016435</v>
      </c>
      <c r="L215" s="95" t="s">
        <v>169</v>
      </c>
      <c r="M215" s="96">
        <v>2.3E-2</v>
      </c>
      <c r="N215" s="96">
        <v>3.810000000018663E-2</v>
      </c>
      <c r="O215" s="89">
        <v>76520.272500000006</v>
      </c>
      <c r="P215" s="91">
        <v>93.83</v>
      </c>
      <c r="Q215" s="82"/>
      <c r="R215" s="89">
        <v>71.798969986000003</v>
      </c>
      <c r="S215" s="90">
        <v>2.4288356390049555E-4</v>
      </c>
      <c r="T215" s="90">
        <v>3.3740007830058349E-3</v>
      </c>
      <c r="U215" s="90">
        <f>R215/'סכום נכסי הקרן'!$C$42</f>
        <v>6.0956403727240093E-4</v>
      </c>
    </row>
    <row r="216" spans="2:21" s="143" customFormat="1">
      <c r="B216" s="88" t="s">
        <v>770</v>
      </c>
      <c r="C216" s="82" t="s">
        <v>771</v>
      </c>
      <c r="D216" s="95" t="s">
        <v>127</v>
      </c>
      <c r="E216" s="95" t="s">
        <v>285</v>
      </c>
      <c r="F216" s="82" t="s">
        <v>557</v>
      </c>
      <c r="G216" s="95" t="s">
        <v>550</v>
      </c>
      <c r="H216" s="82" t="s">
        <v>554</v>
      </c>
      <c r="I216" s="82" t="s">
        <v>337</v>
      </c>
      <c r="J216" s="82"/>
      <c r="K216" s="89">
        <v>1.129999999987064</v>
      </c>
      <c r="L216" s="95" t="s">
        <v>169</v>
      </c>
      <c r="M216" s="96">
        <v>4.2999999999999997E-2</v>
      </c>
      <c r="N216" s="96">
        <v>3.159999999982048E-2</v>
      </c>
      <c r="O216" s="89">
        <v>37245.526682000003</v>
      </c>
      <c r="P216" s="91">
        <v>101.7</v>
      </c>
      <c r="Q216" s="82"/>
      <c r="R216" s="89">
        <v>37.878701872999997</v>
      </c>
      <c r="S216" s="90">
        <v>1.0319406245526104E-4</v>
      </c>
      <c r="T216" s="90">
        <v>1.7800084012857941E-3</v>
      </c>
      <c r="U216" s="90">
        <f>R216/'סכום נכסי הקרן'!$C$42</f>
        <v>3.2158531584569703E-4</v>
      </c>
    </row>
    <row r="217" spans="2:21" s="143" customFormat="1">
      <c r="B217" s="88" t="s">
        <v>772</v>
      </c>
      <c r="C217" s="82" t="s">
        <v>773</v>
      </c>
      <c r="D217" s="95" t="s">
        <v>127</v>
      </c>
      <c r="E217" s="95" t="s">
        <v>285</v>
      </c>
      <c r="F217" s="82" t="s">
        <v>557</v>
      </c>
      <c r="G217" s="95" t="s">
        <v>550</v>
      </c>
      <c r="H217" s="82" t="s">
        <v>554</v>
      </c>
      <c r="I217" s="82" t="s">
        <v>337</v>
      </c>
      <c r="J217" s="82"/>
      <c r="K217" s="89">
        <v>1.8499999999726227</v>
      </c>
      <c r="L217" s="95" t="s">
        <v>169</v>
      </c>
      <c r="M217" s="96">
        <v>4.2500000000000003E-2</v>
      </c>
      <c r="N217" s="96">
        <v>3.4499999999648007E-2</v>
      </c>
      <c r="O217" s="89">
        <v>25023.409479000002</v>
      </c>
      <c r="P217" s="91">
        <v>102.18</v>
      </c>
      <c r="Q217" s="82"/>
      <c r="R217" s="89">
        <v>25.568920082000002</v>
      </c>
      <c r="S217" s="90">
        <v>5.0936931651218718E-5</v>
      </c>
      <c r="T217" s="90">
        <v>1.2015430916920288E-3</v>
      </c>
      <c r="U217" s="90">
        <f>R217/'סכום נכסי הקרן'!$C$42</f>
        <v>2.1707684883109555E-4</v>
      </c>
    </row>
    <row r="218" spans="2:21" s="143" customFormat="1">
      <c r="B218" s="88" t="s">
        <v>774</v>
      </c>
      <c r="C218" s="82" t="s">
        <v>775</v>
      </c>
      <c r="D218" s="95" t="s">
        <v>127</v>
      </c>
      <c r="E218" s="95" t="s">
        <v>285</v>
      </c>
      <c r="F218" s="82" t="s">
        <v>557</v>
      </c>
      <c r="G218" s="95" t="s">
        <v>550</v>
      </c>
      <c r="H218" s="82" t="s">
        <v>554</v>
      </c>
      <c r="I218" s="82" t="s">
        <v>337</v>
      </c>
      <c r="J218" s="82"/>
      <c r="K218" s="89">
        <v>2.219999999997841</v>
      </c>
      <c r="L218" s="95" t="s">
        <v>169</v>
      </c>
      <c r="M218" s="96">
        <v>3.7000000000000005E-2</v>
      </c>
      <c r="N218" s="96">
        <v>0.04</v>
      </c>
      <c r="O218" s="89">
        <v>46305.306101000002</v>
      </c>
      <c r="P218" s="91">
        <v>100.05</v>
      </c>
      <c r="Q218" s="82"/>
      <c r="R218" s="89">
        <v>46.328460805000006</v>
      </c>
      <c r="S218" s="90">
        <v>1.7554882139867036E-4</v>
      </c>
      <c r="T218" s="90">
        <v>2.1770822487008419E-3</v>
      </c>
      <c r="U218" s="90">
        <f>R218/'סכום נכסי הקרן'!$C$42</f>
        <v>3.933226843563146E-4</v>
      </c>
    </row>
    <row r="219" spans="2:21" s="143" customFormat="1">
      <c r="B219" s="88" t="s">
        <v>776</v>
      </c>
      <c r="C219" s="82" t="s">
        <v>777</v>
      </c>
      <c r="D219" s="95" t="s">
        <v>127</v>
      </c>
      <c r="E219" s="95" t="s">
        <v>285</v>
      </c>
      <c r="F219" s="82" t="s">
        <v>735</v>
      </c>
      <c r="G219" s="95" t="s">
        <v>539</v>
      </c>
      <c r="H219" s="82" t="s">
        <v>554</v>
      </c>
      <c r="I219" s="82" t="s">
        <v>167</v>
      </c>
      <c r="J219" s="82"/>
      <c r="K219" s="89">
        <v>3.7299999995582671</v>
      </c>
      <c r="L219" s="95" t="s">
        <v>169</v>
      </c>
      <c r="M219" s="96">
        <v>3.7499999999999999E-2</v>
      </c>
      <c r="N219" s="96">
        <v>2.4699999999509184E-2</v>
      </c>
      <c r="O219" s="89">
        <v>1554.6976000000002</v>
      </c>
      <c r="P219" s="91">
        <v>104.84</v>
      </c>
      <c r="Q219" s="82"/>
      <c r="R219" s="89">
        <v>1.6299449640000001</v>
      </c>
      <c r="S219" s="90">
        <v>2.9499219363345567E-6</v>
      </c>
      <c r="T219" s="90">
        <v>7.6594909172997134E-5</v>
      </c>
      <c r="U219" s="90">
        <f>R219/'סכום נכסי הקרן'!$C$42</f>
        <v>1.3838023483921712E-5</v>
      </c>
    </row>
    <row r="220" spans="2:21" s="143" customFormat="1">
      <c r="B220" s="88" t="s">
        <v>778</v>
      </c>
      <c r="C220" s="82" t="s">
        <v>779</v>
      </c>
      <c r="D220" s="95" t="s">
        <v>127</v>
      </c>
      <c r="E220" s="95" t="s">
        <v>285</v>
      </c>
      <c r="F220" s="82" t="s">
        <v>387</v>
      </c>
      <c r="G220" s="95" t="s">
        <v>287</v>
      </c>
      <c r="H220" s="82" t="s">
        <v>554</v>
      </c>
      <c r="I220" s="82" t="s">
        <v>167</v>
      </c>
      <c r="J220" s="82"/>
      <c r="K220" s="89">
        <v>2.8199999999970746</v>
      </c>
      <c r="L220" s="95" t="s">
        <v>169</v>
      </c>
      <c r="M220" s="96">
        <v>3.6000000000000004E-2</v>
      </c>
      <c r="N220" s="96">
        <v>3.6999999999981707E-2</v>
      </c>
      <c r="O220" s="89">
        <f>105991.24305/50000</f>
        <v>2.1198248610000001</v>
      </c>
      <c r="P220" s="91">
        <v>5161200</v>
      </c>
      <c r="Q220" s="82"/>
      <c r="R220" s="89">
        <v>109.40840072600002</v>
      </c>
      <c r="S220" s="90">
        <f>675.921453032332%/50000</f>
        <v>1.3518429060646641E-4</v>
      </c>
      <c r="T220" s="90">
        <v>5.1413555067561442E-3</v>
      </c>
      <c r="U220" s="90">
        <f>R220/'סכום נכסי הקרן'!$C$42</f>
        <v>9.2886327576929492E-4</v>
      </c>
    </row>
    <row r="221" spans="2:21" s="143" customFormat="1">
      <c r="B221" s="88" t="s">
        <v>780</v>
      </c>
      <c r="C221" s="82" t="s">
        <v>781</v>
      </c>
      <c r="D221" s="95" t="s">
        <v>127</v>
      </c>
      <c r="E221" s="95" t="s">
        <v>285</v>
      </c>
      <c r="F221" s="82" t="s">
        <v>782</v>
      </c>
      <c r="G221" s="95" t="s">
        <v>727</v>
      </c>
      <c r="H221" s="82" t="s">
        <v>554</v>
      </c>
      <c r="I221" s="82" t="s">
        <v>167</v>
      </c>
      <c r="J221" s="82"/>
      <c r="K221" s="89">
        <v>0.64999999969545108</v>
      </c>
      <c r="L221" s="95" t="s">
        <v>169</v>
      </c>
      <c r="M221" s="96">
        <v>5.5500000000000001E-2</v>
      </c>
      <c r="N221" s="96">
        <v>1.899999999526257E-2</v>
      </c>
      <c r="O221" s="89">
        <v>1417.2214819999999</v>
      </c>
      <c r="P221" s="91">
        <v>104.26</v>
      </c>
      <c r="Q221" s="82"/>
      <c r="R221" s="89">
        <v>1.477595113</v>
      </c>
      <c r="S221" s="90">
        <v>5.9050895083333331E-5</v>
      </c>
      <c r="T221" s="90">
        <v>6.9435634929020481E-5</v>
      </c>
      <c r="U221" s="90">
        <f>R221/'סכום נכסי הקרן'!$C$42</f>
        <v>1.254459280836304E-5</v>
      </c>
    </row>
    <row r="222" spans="2:21" s="143" customFormat="1">
      <c r="B222" s="88" t="s">
        <v>783</v>
      </c>
      <c r="C222" s="82" t="s">
        <v>784</v>
      </c>
      <c r="D222" s="95" t="s">
        <v>127</v>
      </c>
      <c r="E222" s="95" t="s">
        <v>285</v>
      </c>
      <c r="F222" s="82" t="s">
        <v>785</v>
      </c>
      <c r="G222" s="95" t="s">
        <v>158</v>
      </c>
      <c r="H222" s="82" t="s">
        <v>554</v>
      </c>
      <c r="I222" s="82" t="s">
        <v>337</v>
      </c>
      <c r="J222" s="82"/>
      <c r="K222" s="89">
        <v>2.240000000186936</v>
      </c>
      <c r="L222" s="95" t="s">
        <v>169</v>
      </c>
      <c r="M222" s="96">
        <v>3.4000000000000002E-2</v>
      </c>
      <c r="N222" s="96">
        <v>3.2700000004439726E-2</v>
      </c>
      <c r="O222" s="89">
        <v>4243.4716669999998</v>
      </c>
      <c r="P222" s="91">
        <v>100.85</v>
      </c>
      <c r="Q222" s="82"/>
      <c r="R222" s="89">
        <v>4.2795410300000007</v>
      </c>
      <c r="S222" s="90">
        <v>6.3380601059601076E-6</v>
      </c>
      <c r="T222" s="90">
        <v>2.0110559787892609E-4</v>
      </c>
      <c r="U222" s="90">
        <f>R222/'סכום נכסי הקרן'!$C$42</f>
        <v>3.6332753915945417E-5</v>
      </c>
    </row>
    <row r="223" spans="2:21" s="143" customFormat="1">
      <c r="B223" s="88" t="s">
        <v>786</v>
      </c>
      <c r="C223" s="82" t="s">
        <v>787</v>
      </c>
      <c r="D223" s="95" t="s">
        <v>127</v>
      </c>
      <c r="E223" s="95" t="s">
        <v>285</v>
      </c>
      <c r="F223" s="82" t="s">
        <v>553</v>
      </c>
      <c r="G223" s="95" t="s">
        <v>287</v>
      </c>
      <c r="H223" s="82" t="s">
        <v>554</v>
      </c>
      <c r="I223" s="82" t="s">
        <v>167</v>
      </c>
      <c r="J223" s="82"/>
      <c r="K223" s="89">
        <v>0.90999999999096415</v>
      </c>
      <c r="L223" s="95" t="s">
        <v>169</v>
      </c>
      <c r="M223" s="96">
        <v>1.7399999999999999E-2</v>
      </c>
      <c r="N223" s="96">
        <v>9.8999999997476211E-3</v>
      </c>
      <c r="O223" s="89">
        <v>31789.516662000002</v>
      </c>
      <c r="P223" s="91">
        <v>100.96</v>
      </c>
      <c r="Q223" s="82"/>
      <c r="R223" s="89">
        <v>32.094696019000004</v>
      </c>
      <c r="S223" s="90">
        <v>6.1767995690358688E-5</v>
      </c>
      <c r="T223" s="90">
        <v>1.5082044981920371E-3</v>
      </c>
      <c r="U223" s="90">
        <f>R223/'סכום נכסי הקרן'!$C$42</f>
        <v>2.7247984872466569E-4</v>
      </c>
    </row>
    <row r="224" spans="2:21" s="143" customFormat="1">
      <c r="B224" s="88" t="s">
        <v>788</v>
      </c>
      <c r="C224" s="82" t="s">
        <v>789</v>
      </c>
      <c r="D224" s="95" t="s">
        <v>127</v>
      </c>
      <c r="E224" s="95" t="s">
        <v>285</v>
      </c>
      <c r="F224" s="82" t="s">
        <v>790</v>
      </c>
      <c r="G224" s="95" t="s">
        <v>336</v>
      </c>
      <c r="H224" s="82" t="s">
        <v>554</v>
      </c>
      <c r="I224" s="82" t="s">
        <v>167</v>
      </c>
      <c r="J224" s="82"/>
      <c r="K224" s="89">
        <v>2.6500000000525512</v>
      </c>
      <c r="L224" s="95" t="s">
        <v>169</v>
      </c>
      <c r="M224" s="96">
        <v>6.7500000000000004E-2</v>
      </c>
      <c r="N224" s="96">
        <v>4.7100000000819799E-2</v>
      </c>
      <c r="O224" s="89">
        <v>22653.495473999999</v>
      </c>
      <c r="P224" s="91">
        <v>105</v>
      </c>
      <c r="Q224" s="82"/>
      <c r="R224" s="89">
        <v>23.786170255000002</v>
      </c>
      <c r="S224" s="90">
        <v>2.8325579104004741E-5</v>
      </c>
      <c r="T224" s="90">
        <v>1.1177675262016829E-3</v>
      </c>
      <c r="U224" s="90">
        <f>R224/'סכום נכסי הקרן'!$C$42</f>
        <v>2.0194153167815186E-4</v>
      </c>
    </row>
    <row r="225" spans="2:21" s="143" customFormat="1">
      <c r="B225" s="88" t="s">
        <v>791</v>
      </c>
      <c r="C225" s="82" t="s">
        <v>792</v>
      </c>
      <c r="D225" s="95" t="s">
        <v>127</v>
      </c>
      <c r="E225" s="95" t="s">
        <v>285</v>
      </c>
      <c r="F225" s="82" t="s">
        <v>506</v>
      </c>
      <c r="G225" s="95" t="s">
        <v>336</v>
      </c>
      <c r="H225" s="82" t="s">
        <v>554</v>
      </c>
      <c r="I225" s="82" t="s">
        <v>337</v>
      </c>
      <c r="J225" s="82"/>
      <c r="K225" s="89">
        <v>2.569999996805425</v>
      </c>
      <c r="L225" s="95" t="s">
        <v>169</v>
      </c>
      <c r="M225" s="96">
        <v>5.74E-2</v>
      </c>
      <c r="N225" s="96">
        <v>2.5699999968054249E-2</v>
      </c>
      <c r="O225" s="89">
        <v>19.969158</v>
      </c>
      <c r="P225" s="91">
        <v>109.73</v>
      </c>
      <c r="Q225" s="82"/>
      <c r="R225" s="89">
        <v>2.1912151000000005E-2</v>
      </c>
      <c r="S225" s="90">
        <v>1.0781829174868699E-7</v>
      </c>
      <c r="T225" s="90">
        <v>1.029702997769438E-6</v>
      </c>
      <c r="U225" s="90">
        <f>R225/'סכום נכסי הקרן'!$C$42</f>
        <v>1.8603134879911116E-7</v>
      </c>
    </row>
    <row r="226" spans="2:21" s="143" customFormat="1">
      <c r="B226" s="88" t="s">
        <v>793</v>
      </c>
      <c r="C226" s="82" t="s">
        <v>794</v>
      </c>
      <c r="D226" s="95" t="s">
        <v>127</v>
      </c>
      <c r="E226" s="95" t="s">
        <v>285</v>
      </c>
      <c r="F226" s="82" t="s">
        <v>506</v>
      </c>
      <c r="G226" s="95" t="s">
        <v>336</v>
      </c>
      <c r="H226" s="82" t="s">
        <v>554</v>
      </c>
      <c r="I226" s="82" t="s">
        <v>337</v>
      </c>
      <c r="J226" s="82"/>
      <c r="K226" s="89">
        <v>4.7399999996496023</v>
      </c>
      <c r="L226" s="95" t="s">
        <v>169</v>
      </c>
      <c r="M226" s="96">
        <v>5.6500000000000002E-2</v>
      </c>
      <c r="N226" s="96">
        <v>3.8499999996496025E-2</v>
      </c>
      <c r="O226" s="89">
        <v>2623.5522000000001</v>
      </c>
      <c r="P226" s="91">
        <v>108.78</v>
      </c>
      <c r="Q226" s="82"/>
      <c r="R226" s="89">
        <v>2.8539002</v>
      </c>
      <c r="S226" s="90">
        <v>2.8242033773506302E-5</v>
      </c>
      <c r="T226" s="90">
        <v>1.341114156832343E-4</v>
      </c>
      <c r="U226" s="90">
        <f>R226/'סכום נכסי הקרן'!$C$42</f>
        <v>2.4229246300103215E-5</v>
      </c>
    </row>
    <row r="227" spans="2:21" s="143" customFormat="1">
      <c r="B227" s="88" t="s">
        <v>795</v>
      </c>
      <c r="C227" s="82" t="s">
        <v>796</v>
      </c>
      <c r="D227" s="95" t="s">
        <v>127</v>
      </c>
      <c r="E227" s="95" t="s">
        <v>285</v>
      </c>
      <c r="F227" s="82" t="s">
        <v>509</v>
      </c>
      <c r="G227" s="95" t="s">
        <v>336</v>
      </c>
      <c r="H227" s="82" t="s">
        <v>554</v>
      </c>
      <c r="I227" s="82" t="s">
        <v>337</v>
      </c>
      <c r="J227" s="82"/>
      <c r="K227" s="89">
        <v>3.5299999999985223</v>
      </c>
      <c r="L227" s="95" t="s">
        <v>169</v>
      </c>
      <c r="M227" s="96">
        <v>3.7000000000000005E-2</v>
      </c>
      <c r="N227" s="96">
        <v>2.5000000000000001E-2</v>
      </c>
      <c r="O227" s="89">
        <v>12980.980667999998</v>
      </c>
      <c r="P227" s="91">
        <v>104.3</v>
      </c>
      <c r="Q227" s="82"/>
      <c r="R227" s="89">
        <v>13.539162834000001</v>
      </c>
      <c r="S227" s="90">
        <v>5.7418143308388443E-5</v>
      </c>
      <c r="T227" s="90">
        <v>6.3623678740888363E-4</v>
      </c>
      <c r="U227" s="90">
        <f>R227/'סכום נכסי הקרן'!$C$42</f>
        <v>1.1494575423562094E-4</v>
      </c>
    </row>
    <row r="228" spans="2:21" s="143" customFormat="1">
      <c r="B228" s="88" t="s">
        <v>797</v>
      </c>
      <c r="C228" s="82" t="s">
        <v>798</v>
      </c>
      <c r="D228" s="95" t="s">
        <v>127</v>
      </c>
      <c r="E228" s="95" t="s">
        <v>285</v>
      </c>
      <c r="F228" s="82" t="s">
        <v>799</v>
      </c>
      <c r="G228" s="95" t="s">
        <v>336</v>
      </c>
      <c r="H228" s="82" t="s">
        <v>554</v>
      </c>
      <c r="I228" s="82" t="s">
        <v>167</v>
      </c>
      <c r="J228" s="82"/>
      <c r="K228" s="89">
        <v>2.0599999999999996</v>
      </c>
      <c r="L228" s="95" t="s">
        <v>169</v>
      </c>
      <c r="M228" s="96">
        <v>4.4500000000000005E-2</v>
      </c>
      <c r="N228" s="96">
        <v>4.5399999999999989E-2</v>
      </c>
      <c r="O228" s="89">
        <v>0.2</v>
      </c>
      <c r="P228" s="91">
        <v>99.94</v>
      </c>
      <c r="Q228" s="82"/>
      <c r="R228" s="89">
        <v>2.0000000000000001E-4</v>
      </c>
      <c r="S228" s="90">
        <v>1.7863745089981075E-10</v>
      </c>
      <c r="T228" s="90">
        <v>9.3984656985016008E-9</v>
      </c>
      <c r="U228" s="90">
        <f>R228/'סכום נכסי הקרן'!$C$42</f>
        <v>1.6979743230056338E-9</v>
      </c>
    </row>
    <row r="229" spans="2:21" s="143" customFormat="1">
      <c r="B229" s="88" t="s">
        <v>800</v>
      </c>
      <c r="C229" s="82" t="s">
        <v>801</v>
      </c>
      <c r="D229" s="95" t="s">
        <v>127</v>
      </c>
      <c r="E229" s="95" t="s">
        <v>285</v>
      </c>
      <c r="F229" s="82" t="s">
        <v>802</v>
      </c>
      <c r="G229" s="95" t="s">
        <v>550</v>
      </c>
      <c r="H229" s="82" t="s">
        <v>554</v>
      </c>
      <c r="I229" s="82" t="s">
        <v>337</v>
      </c>
      <c r="J229" s="82"/>
      <c r="K229" s="89">
        <v>3.0899999999768144</v>
      </c>
      <c r="L229" s="95" t="s">
        <v>169</v>
      </c>
      <c r="M229" s="96">
        <v>2.9500000000000002E-2</v>
      </c>
      <c r="N229" s="96">
        <v>2.6699999999945736E-2</v>
      </c>
      <c r="O229" s="89">
        <v>40172.248480000002</v>
      </c>
      <c r="P229" s="91">
        <v>100.92</v>
      </c>
      <c r="Q229" s="82"/>
      <c r="R229" s="89">
        <v>40.541833165999996</v>
      </c>
      <c r="S229" s="90">
        <v>1.872316760330009E-4</v>
      </c>
      <c r="T229" s="90">
        <v>1.9051551418251276E-3</v>
      </c>
      <c r="U229" s="90">
        <f>R229/'סכום נכסי הקרן'!$C$42</f>
        <v>3.4419495861723098E-4</v>
      </c>
    </row>
    <row r="230" spans="2:21" s="143" customFormat="1">
      <c r="B230" s="88" t="s">
        <v>803</v>
      </c>
      <c r="C230" s="82" t="s">
        <v>804</v>
      </c>
      <c r="D230" s="95" t="s">
        <v>127</v>
      </c>
      <c r="E230" s="95" t="s">
        <v>285</v>
      </c>
      <c r="F230" s="82" t="s">
        <v>524</v>
      </c>
      <c r="G230" s="95" t="s">
        <v>400</v>
      </c>
      <c r="H230" s="82" t="s">
        <v>554</v>
      </c>
      <c r="I230" s="82" t="s">
        <v>167</v>
      </c>
      <c r="J230" s="82"/>
      <c r="K230" s="89">
        <v>8.8600000000471688</v>
      </c>
      <c r="L230" s="95" t="s">
        <v>169</v>
      </c>
      <c r="M230" s="96">
        <v>3.4300000000000004E-2</v>
      </c>
      <c r="N230" s="96">
        <v>4.0600000000225289E-2</v>
      </c>
      <c r="O230" s="89">
        <v>59832.355431000004</v>
      </c>
      <c r="P230" s="91">
        <v>94.96</v>
      </c>
      <c r="Q230" s="82"/>
      <c r="R230" s="89">
        <v>56.816804712</v>
      </c>
      <c r="S230" s="90">
        <v>2.3567179545848433E-4</v>
      </c>
      <c r="T230" s="90">
        <v>2.6699539509209805E-3</v>
      </c>
      <c r="U230" s="90">
        <f>R230/'סכום נכסי הקרן'!$C$42</f>
        <v>4.8236737758100751E-4</v>
      </c>
    </row>
    <row r="231" spans="2:21" s="143" customFormat="1">
      <c r="B231" s="88" t="s">
        <v>805</v>
      </c>
      <c r="C231" s="82" t="s">
        <v>806</v>
      </c>
      <c r="D231" s="95" t="s">
        <v>127</v>
      </c>
      <c r="E231" s="95" t="s">
        <v>285</v>
      </c>
      <c r="F231" s="82" t="s">
        <v>583</v>
      </c>
      <c r="G231" s="95" t="s">
        <v>336</v>
      </c>
      <c r="H231" s="82" t="s">
        <v>554</v>
      </c>
      <c r="I231" s="82" t="s">
        <v>167</v>
      </c>
      <c r="J231" s="82"/>
      <c r="K231" s="89">
        <v>3.6099999258707358</v>
      </c>
      <c r="L231" s="95" t="s">
        <v>169</v>
      </c>
      <c r="M231" s="96">
        <v>7.0499999999999993E-2</v>
      </c>
      <c r="N231" s="96">
        <v>2.9799999594387047E-2</v>
      </c>
      <c r="O231" s="89">
        <v>24.846817999999999</v>
      </c>
      <c r="P231" s="91">
        <v>115.1</v>
      </c>
      <c r="Q231" s="82"/>
      <c r="R231" s="89">
        <v>2.8598691999999998E-2</v>
      </c>
      <c r="S231" s="90">
        <v>5.3734281712686881E-8</v>
      </c>
      <c r="T231" s="90">
        <v>1.3439191289200606E-6</v>
      </c>
      <c r="U231" s="90">
        <f>R231/'סכום נכסי הקרן'!$C$42</f>
        <v>2.4279922343773314E-7</v>
      </c>
    </row>
    <row r="232" spans="2:21" s="143" customFormat="1">
      <c r="B232" s="88" t="s">
        <v>807</v>
      </c>
      <c r="C232" s="82" t="s">
        <v>808</v>
      </c>
      <c r="D232" s="95" t="s">
        <v>127</v>
      </c>
      <c r="E232" s="95" t="s">
        <v>285</v>
      </c>
      <c r="F232" s="82" t="s">
        <v>586</v>
      </c>
      <c r="G232" s="95" t="s">
        <v>368</v>
      </c>
      <c r="H232" s="82" t="s">
        <v>554</v>
      </c>
      <c r="I232" s="82" t="s">
        <v>337</v>
      </c>
      <c r="J232" s="82"/>
      <c r="K232" s="89">
        <v>9.9999994253208869E-3</v>
      </c>
      <c r="L232" s="95" t="s">
        <v>169</v>
      </c>
      <c r="M232" s="96">
        <v>6.9900000000000004E-2</v>
      </c>
      <c r="N232" s="96">
        <v>1.0600000047616269E-2</v>
      </c>
      <c r="O232" s="89">
        <v>117.71077099999998</v>
      </c>
      <c r="P232" s="91">
        <v>103.48</v>
      </c>
      <c r="Q232" s="82"/>
      <c r="R232" s="89">
        <v>0.121807107</v>
      </c>
      <c r="S232" s="90">
        <v>1.3757783598295451E-6</v>
      </c>
      <c r="T232" s="90">
        <v>5.7239995848660708E-6</v>
      </c>
      <c r="U232" s="90">
        <f>R232/'סכום נכסי הקרן'!$C$42</f>
        <v>1.0341267002279989E-6</v>
      </c>
    </row>
    <row r="233" spans="2:21" s="143" customFormat="1">
      <c r="B233" s="88" t="s">
        <v>809</v>
      </c>
      <c r="C233" s="82" t="s">
        <v>810</v>
      </c>
      <c r="D233" s="95" t="s">
        <v>127</v>
      </c>
      <c r="E233" s="95" t="s">
        <v>285</v>
      </c>
      <c r="F233" s="82" t="s">
        <v>586</v>
      </c>
      <c r="G233" s="95" t="s">
        <v>368</v>
      </c>
      <c r="H233" s="82" t="s">
        <v>554</v>
      </c>
      <c r="I233" s="82" t="s">
        <v>337</v>
      </c>
      <c r="J233" s="82"/>
      <c r="K233" s="89">
        <v>3.4799999999500484</v>
      </c>
      <c r="L233" s="95" t="s">
        <v>169</v>
      </c>
      <c r="M233" s="96">
        <v>4.1399999999999999E-2</v>
      </c>
      <c r="N233" s="96">
        <v>2.8699999999640971E-2</v>
      </c>
      <c r="O233" s="89">
        <v>30073.097017</v>
      </c>
      <c r="P233" s="91">
        <v>104.44</v>
      </c>
      <c r="Q233" s="89">
        <v>0.62251311399999998</v>
      </c>
      <c r="R233" s="89">
        <v>32.030855645000003</v>
      </c>
      <c r="S233" s="90">
        <v>4.1559875523592386E-5</v>
      </c>
      <c r="T233" s="90">
        <v>1.5052044903659445E-3</v>
      </c>
      <c r="U233" s="90">
        <f>R233/'סכום נכסי הקרן'!$C$42</f>
        <v>2.7193785214555034E-4</v>
      </c>
    </row>
    <row r="234" spans="2:21" s="143" customFormat="1">
      <c r="B234" s="88" t="s">
        <v>811</v>
      </c>
      <c r="C234" s="82" t="s">
        <v>812</v>
      </c>
      <c r="D234" s="95" t="s">
        <v>127</v>
      </c>
      <c r="E234" s="95" t="s">
        <v>285</v>
      </c>
      <c r="F234" s="82" t="s">
        <v>586</v>
      </c>
      <c r="G234" s="95" t="s">
        <v>368</v>
      </c>
      <c r="H234" s="82" t="s">
        <v>554</v>
      </c>
      <c r="I234" s="82" t="s">
        <v>337</v>
      </c>
      <c r="J234" s="82"/>
      <c r="K234" s="89">
        <v>6.160000000009755</v>
      </c>
      <c r="L234" s="95" t="s">
        <v>169</v>
      </c>
      <c r="M234" s="96">
        <v>2.5000000000000001E-2</v>
      </c>
      <c r="N234" s="96">
        <v>4.4100000000097547E-2</v>
      </c>
      <c r="O234" s="89">
        <v>76167.761337999997</v>
      </c>
      <c r="P234" s="91">
        <v>89.15</v>
      </c>
      <c r="Q234" s="146">
        <v>1.8050716012467602</v>
      </c>
      <c r="R234" s="89">
        <v>69.708633452000001</v>
      </c>
      <c r="S234" s="90">
        <v>1.2406445830435371E-4</v>
      </c>
      <c r="T234" s="90">
        <v>3.275771001940216E-3</v>
      </c>
      <c r="U234" s="90">
        <f>R234/'סכום נכסי הקרן'!$C$42</f>
        <v>5.9181734846653787E-4</v>
      </c>
    </row>
    <row r="235" spans="2:21" s="143" customFormat="1">
      <c r="B235" s="88" t="s">
        <v>813</v>
      </c>
      <c r="C235" s="82" t="s">
        <v>814</v>
      </c>
      <c r="D235" s="95" t="s">
        <v>127</v>
      </c>
      <c r="E235" s="95" t="s">
        <v>285</v>
      </c>
      <c r="F235" s="82" t="s">
        <v>586</v>
      </c>
      <c r="G235" s="95" t="s">
        <v>368</v>
      </c>
      <c r="H235" s="82" t="s">
        <v>554</v>
      </c>
      <c r="I235" s="82" t="s">
        <v>337</v>
      </c>
      <c r="J235" s="82"/>
      <c r="K235" s="89">
        <v>4.7600000000344016</v>
      </c>
      <c r="L235" s="95" t="s">
        <v>169</v>
      </c>
      <c r="M235" s="96">
        <v>3.5499999999999997E-2</v>
      </c>
      <c r="N235" s="96">
        <v>3.6200000000365516E-2</v>
      </c>
      <c r="O235" s="89">
        <v>36637.595533</v>
      </c>
      <c r="P235" s="91">
        <v>99.78</v>
      </c>
      <c r="Q235" s="82">
        <v>0.65031732557770006</v>
      </c>
      <c r="R235" s="89">
        <v>37.207308521999998</v>
      </c>
      <c r="S235" s="90">
        <v>5.155620971273539E-5</v>
      </c>
      <c r="T235" s="90">
        <v>1.7484580643879163E-3</v>
      </c>
      <c r="U235" s="90">
        <f>R235/'סכום נכסי הקרן'!$C$42</f>
        <v>3.1588527249252346E-4</v>
      </c>
    </row>
    <row r="236" spans="2:21" s="143" customFormat="1">
      <c r="B236" s="88" t="s">
        <v>815</v>
      </c>
      <c r="C236" s="82" t="s">
        <v>816</v>
      </c>
      <c r="D236" s="95" t="s">
        <v>127</v>
      </c>
      <c r="E236" s="95" t="s">
        <v>285</v>
      </c>
      <c r="F236" s="82" t="s">
        <v>817</v>
      </c>
      <c r="G236" s="95" t="s">
        <v>336</v>
      </c>
      <c r="H236" s="82" t="s">
        <v>554</v>
      </c>
      <c r="I236" s="82" t="s">
        <v>337</v>
      </c>
      <c r="J236" s="82"/>
      <c r="K236" s="89">
        <v>5.170000000050452</v>
      </c>
      <c r="L236" s="95" t="s">
        <v>169</v>
      </c>
      <c r="M236" s="96">
        <v>3.9E-2</v>
      </c>
      <c r="N236" s="96">
        <v>4.8000000000438713E-2</v>
      </c>
      <c r="O236" s="89">
        <v>56919.422508000003</v>
      </c>
      <c r="P236" s="91">
        <v>96.11</v>
      </c>
      <c r="Q236" s="82"/>
      <c r="R236" s="89">
        <v>54.705256972000001</v>
      </c>
      <c r="S236" s="90">
        <v>1.35235863308703E-4</v>
      </c>
      <c r="T236" s="90">
        <v>2.5707274058952879E-3</v>
      </c>
      <c r="U236" s="90">
        <f>R236/'סכום נכסי הקרן'!$C$42</f>
        <v>4.6444060835940467E-4</v>
      </c>
    </row>
    <row r="237" spans="2:21" s="143" customFormat="1">
      <c r="B237" s="88" t="s">
        <v>818</v>
      </c>
      <c r="C237" s="82" t="s">
        <v>819</v>
      </c>
      <c r="D237" s="95" t="s">
        <v>127</v>
      </c>
      <c r="E237" s="95" t="s">
        <v>285</v>
      </c>
      <c r="F237" s="82" t="s">
        <v>820</v>
      </c>
      <c r="G237" s="95" t="s">
        <v>368</v>
      </c>
      <c r="H237" s="82" t="s">
        <v>554</v>
      </c>
      <c r="I237" s="82" t="s">
        <v>337</v>
      </c>
      <c r="J237" s="82"/>
      <c r="K237" s="89">
        <v>1.9699999999750932</v>
      </c>
      <c r="L237" s="95" t="s">
        <v>169</v>
      </c>
      <c r="M237" s="96">
        <v>1.72E-2</v>
      </c>
      <c r="N237" s="96">
        <v>1.059999999986491E-2</v>
      </c>
      <c r="O237" s="89">
        <v>46768.210655000003</v>
      </c>
      <c r="P237" s="91">
        <v>101.3</v>
      </c>
      <c r="Q237" s="82"/>
      <c r="R237" s="89">
        <v>47.376197394000002</v>
      </c>
      <c r="S237" s="90">
        <v>1.427229873518853E-4</v>
      </c>
      <c r="T237" s="90">
        <v>2.2263178306647499E-3</v>
      </c>
      <c r="U237" s="90">
        <f>R237/'סכום נכסי הקרן'!$C$42</f>
        <v>4.0221783348329211E-4</v>
      </c>
    </row>
    <row r="238" spans="2:21" s="143" customFormat="1">
      <c r="B238" s="88" t="s">
        <v>821</v>
      </c>
      <c r="C238" s="82" t="s">
        <v>822</v>
      </c>
      <c r="D238" s="95" t="s">
        <v>127</v>
      </c>
      <c r="E238" s="95" t="s">
        <v>285</v>
      </c>
      <c r="F238" s="82" t="s">
        <v>820</v>
      </c>
      <c r="G238" s="95" t="s">
        <v>368</v>
      </c>
      <c r="H238" s="82" t="s">
        <v>554</v>
      </c>
      <c r="I238" s="82" t="s">
        <v>337</v>
      </c>
      <c r="J238" s="82"/>
      <c r="K238" s="89">
        <v>3.3500000000279573</v>
      </c>
      <c r="L238" s="95" t="s">
        <v>169</v>
      </c>
      <c r="M238" s="96">
        <v>2.1600000000000001E-2</v>
      </c>
      <c r="N238" s="96">
        <v>2.5000000000310635E-2</v>
      </c>
      <c r="O238" s="89">
        <v>32526.535877000002</v>
      </c>
      <c r="P238" s="91">
        <v>98.97</v>
      </c>
      <c r="Q238" s="82"/>
      <c r="R238" s="89">
        <v>32.191512545999998</v>
      </c>
      <c r="S238" s="90">
        <v>4.0963707902568284E-5</v>
      </c>
      <c r="T238" s="90">
        <v>1.5127541322323245E-3</v>
      </c>
      <c r="U238" s="90">
        <f>R238/'סכום נכסי הקרן'!$C$42</f>
        <v>2.7330180860910859E-4</v>
      </c>
    </row>
    <row r="239" spans="2:21" s="143" customFormat="1">
      <c r="B239" s="88" t="s">
        <v>823</v>
      </c>
      <c r="C239" s="82" t="s">
        <v>824</v>
      </c>
      <c r="D239" s="95" t="s">
        <v>127</v>
      </c>
      <c r="E239" s="95" t="s">
        <v>285</v>
      </c>
      <c r="F239" s="82" t="s">
        <v>767</v>
      </c>
      <c r="G239" s="95" t="s">
        <v>158</v>
      </c>
      <c r="H239" s="82" t="s">
        <v>554</v>
      </c>
      <c r="I239" s="82" t="s">
        <v>167</v>
      </c>
      <c r="J239" s="82"/>
      <c r="K239" s="89">
        <v>2.6700000000166346</v>
      </c>
      <c r="L239" s="95" t="s">
        <v>169</v>
      </c>
      <c r="M239" s="96">
        <v>2.4E-2</v>
      </c>
      <c r="N239" s="96">
        <v>2.6199999999992261E-2</v>
      </c>
      <c r="O239" s="89">
        <v>25929.624811000002</v>
      </c>
      <c r="P239" s="91">
        <v>99.69</v>
      </c>
      <c r="Q239" s="82"/>
      <c r="R239" s="89">
        <v>25.849242970999999</v>
      </c>
      <c r="S239" s="90">
        <v>6.7018588558125848E-5</v>
      </c>
      <c r="T239" s="90">
        <v>1.2147161169758854E-3</v>
      </c>
      <c r="U239" s="90">
        <f>R239/'סכום נכסי הקרן'!$C$42</f>
        <v>2.1945675416945931E-4</v>
      </c>
    </row>
    <row r="240" spans="2:21" s="143" customFormat="1">
      <c r="B240" s="88" t="s">
        <v>825</v>
      </c>
      <c r="C240" s="82" t="s">
        <v>826</v>
      </c>
      <c r="D240" s="95" t="s">
        <v>127</v>
      </c>
      <c r="E240" s="95" t="s">
        <v>285</v>
      </c>
      <c r="F240" s="82" t="s">
        <v>827</v>
      </c>
      <c r="G240" s="95" t="s">
        <v>336</v>
      </c>
      <c r="H240" s="82" t="s">
        <v>554</v>
      </c>
      <c r="I240" s="82" t="s">
        <v>337</v>
      </c>
      <c r="J240" s="82"/>
      <c r="K240" s="89">
        <v>1.5299999999936718</v>
      </c>
      <c r="L240" s="95" t="s">
        <v>169</v>
      </c>
      <c r="M240" s="96">
        <v>5.0999999999999997E-2</v>
      </c>
      <c r="N240" s="96">
        <v>3.099999999990008E-2</v>
      </c>
      <c r="O240" s="89">
        <v>115032.27865199999</v>
      </c>
      <c r="P240" s="91">
        <v>104.4</v>
      </c>
      <c r="Q240" s="82"/>
      <c r="R240" s="89">
        <v>120.09369509199999</v>
      </c>
      <c r="S240" s="90">
        <v>1.4295939682097805E-4</v>
      </c>
      <c r="T240" s="90">
        <v>5.6434823696423593E-3</v>
      </c>
      <c r="U240" s="90">
        <f>R240/'סכום נכסי הקרן'!$C$42</f>
        <v>1.0195800531054185E-3</v>
      </c>
    </row>
    <row r="241" spans="2:21" s="143" customFormat="1">
      <c r="B241" s="88" t="s">
        <v>828</v>
      </c>
      <c r="C241" s="82" t="s">
        <v>829</v>
      </c>
      <c r="D241" s="95" t="s">
        <v>127</v>
      </c>
      <c r="E241" s="95" t="s">
        <v>285</v>
      </c>
      <c r="F241" s="82" t="s">
        <v>830</v>
      </c>
      <c r="G241" s="95" t="s">
        <v>336</v>
      </c>
      <c r="H241" s="82" t="s">
        <v>554</v>
      </c>
      <c r="I241" s="82" t="s">
        <v>337</v>
      </c>
      <c r="J241" s="82"/>
      <c r="K241" s="89">
        <v>5.3599999850725908</v>
      </c>
      <c r="L241" s="95" t="s">
        <v>169</v>
      </c>
      <c r="M241" s="96">
        <v>2.6200000000000001E-2</v>
      </c>
      <c r="N241" s="96">
        <v>3.7499999909713248E-2</v>
      </c>
      <c r="O241" s="89">
        <v>173.765636</v>
      </c>
      <c r="P241" s="91">
        <v>94.3</v>
      </c>
      <c r="Q241" s="146">
        <v>2.27632992476E-3</v>
      </c>
      <c r="R241" s="89">
        <v>0.16613731799999998</v>
      </c>
      <c r="S241" s="90">
        <v>6.8655475744573247E-7</v>
      </c>
      <c r="T241" s="90">
        <v>7.8071794223202611E-6</v>
      </c>
      <c r="U241" s="90">
        <f>R241/'סכום נכסי הקרן'!$C$42</f>
        <v>1.4104845002851083E-6</v>
      </c>
    </row>
    <row r="242" spans="2:21" s="143" customFormat="1">
      <c r="B242" s="88" t="s">
        <v>831</v>
      </c>
      <c r="C242" s="82" t="s">
        <v>832</v>
      </c>
      <c r="D242" s="95" t="s">
        <v>127</v>
      </c>
      <c r="E242" s="95" t="s">
        <v>285</v>
      </c>
      <c r="F242" s="82" t="s">
        <v>830</v>
      </c>
      <c r="G242" s="95" t="s">
        <v>336</v>
      </c>
      <c r="H242" s="82" t="s">
        <v>554</v>
      </c>
      <c r="I242" s="82" t="s">
        <v>337</v>
      </c>
      <c r="J242" s="82"/>
      <c r="K242" s="89">
        <v>3.5099999999830231</v>
      </c>
      <c r="L242" s="95" t="s">
        <v>169</v>
      </c>
      <c r="M242" s="96">
        <v>3.3500000000000002E-2</v>
      </c>
      <c r="N242" s="96">
        <v>2.43999999998975E-2</v>
      </c>
      <c r="O242" s="89">
        <v>29995.656888000001</v>
      </c>
      <c r="P242" s="91">
        <v>104.08</v>
      </c>
      <c r="Q242" s="82"/>
      <c r="R242" s="89">
        <v>31.219479703000001</v>
      </c>
      <c r="S242" s="90">
        <v>6.2358388309518683E-5</v>
      </c>
      <c r="T242" s="90">
        <v>1.4670760455685623E-3</v>
      </c>
      <c r="U242" s="90">
        <f>R242/'סכום נכסי הקרן'!$C$42</f>
        <v>2.6504937456644774E-4</v>
      </c>
    </row>
    <row r="243" spans="2:21" s="143" customFormat="1">
      <c r="B243" s="88" t="s">
        <v>833</v>
      </c>
      <c r="C243" s="82" t="s">
        <v>834</v>
      </c>
      <c r="D243" s="95" t="s">
        <v>127</v>
      </c>
      <c r="E243" s="95" t="s">
        <v>285</v>
      </c>
      <c r="F243" s="82" t="s">
        <v>553</v>
      </c>
      <c r="G243" s="95" t="s">
        <v>287</v>
      </c>
      <c r="H243" s="82" t="s">
        <v>600</v>
      </c>
      <c r="I243" s="82" t="s">
        <v>167</v>
      </c>
      <c r="J243" s="82"/>
      <c r="K243" s="89">
        <v>1.6599999997505084</v>
      </c>
      <c r="L243" s="95" t="s">
        <v>169</v>
      </c>
      <c r="M243" s="96">
        <v>2.9100000000000001E-2</v>
      </c>
      <c r="N243" s="96">
        <v>1.5199999999246818E-2</v>
      </c>
      <c r="O243" s="89">
        <v>4138.9594649999999</v>
      </c>
      <c r="P243" s="91">
        <v>102.65</v>
      </c>
      <c r="Q243" s="82"/>
      <c r="R243" s="89">
        <v>4.2486416909999996</v>
      </c>
      <c r="S243" s="90">
        <v>4.2878330277225259E-5</v>
      </c>
      <c r="T243" s="90">
        <v>1.9965356599043667E-4</v>
      </c>
      <c r="U243" s="90">
        <f>R243/'סכום נכסי הקרן'!$C$42</f>
        <v>3.6070422494846175E-5</v>
      </c>
    </row>
    <row r="244" spans="2:21" s="143" customFormat="1">
      <c r="B244" s="88" t="s">
        <v>835</v>
      </c>
      <c r="C244" s="82" t="s">
        <v>836</v>
      </c>
      <c r="D244" s="95" t="s">
        <v>127</v>
      </c>
      <c r="E244" s="95" t="s">
        <v>285</v>
      </c>
      <c r="F244" s="82" t="s">
        <v>603</v>
      </c>
      <c r="G244" s="95" t="s">
        <v>336</v>
      </c>
      <c r="H244" s="82" t="s">
        <v>600</v>
      </c>
      <c r="I244" s="82" t="s">
        <v>167</v>
      </c>
      <c r="J244" s="82"/>
      <c r="K244" s="89">
        <v>1.9100000000000004</v>
      </c>
      <c r="L244" s="95" t="s">
        <v>169</v>
      </c>
      <c r="M244" s="96">
        <v>0.05</v>
      </c>
      <c r="N244" s="96">
        <v>3.1800000000000002E-2</v>
      </c>
      <c r="O244" s="89">
        <v>0.7</v>
      </c>
      <c r="P244" s="91">
        <v>103.5</v>
      </c>
      <c r="Q244" s="82"/>
      <c r="R244" s="89">
        <v>7.1999999999999994E-4</v>
      </c>
      <c r="S244" s="90">
        <v>5.7142857142857136E-9</v>
      </c>
      <c r="T244" s="90">
        <v>3.3834476514605758E-8</v>
      </c>
      <c r="U244" s="90">
        <f>R244/'סכום נכסי הקרן'!$C$42</f>
        <v>6.1127075628202814E-9</v>
      </c>
    </row>
    <row r="245" spans="2:21" s="143" customFormat="1">
      <c r="B245" s="88" t="s">
        <v>837</v>
      </c>
      <c r="C245" s="82" t="s">
        <v>838</v>
      </c>
      <c r="D245" s="95" t="s">
        <v>127</v>
      </c>
      <c r="E245" s="95" t="s">
        <v>285</v>
      </c>
      <c r="F245" s="82" t="s">
        <v>603</v>
      </c>
      <c r="G245" s="95" t="s">
        <v>336</v>
      </c>
      <c r="H245" s="82" t="s">
        <v>600</v>
      </c>
      <c r="I245" s="82" t="s">
        <v>167</v>
      </c>
      <c r="J245" s="82"/>
      <c r="K245" s="89">
        <v>2.319999960725768</v>
      </c>
      <c r="L245" s="95" t="s">
        <v>169</v>
      </c>
      <c r="M245" s="96">
        <v>4.6500000000000007E-2</v>
      </c>
      <c r="N245" s="96">
        <v>3.4999999509072108E-2</v>
      </c>
      <c r="O245" s="89">
        <v>9.9151030000000002</v>
      </c>
      <c r="P245" s="91">
        <v>102.72</v>
      </c>
      <c r="Q245" s="82"/>
      <c r="R245" s="89">
        <v>1.0184795E-2</v>
      </c>
      <c r="S245" s="90">
        <v>6.1587984366839888E-8</v>
      </c>
      <c r="T245" s="90">
        <v>4.7860723226885306E-7</v>
      </c>
      <c r="U245" s="90">
        <f>R245/'סכום נכסי הקרן'!$C$42</f>
        <v>8.6467601975380818E-8</v>
      </c>
    </row>
    <row r="246" spans="2:21" s="143" customFormat="1">
      <c r="B246" s="88" t="s">
        <v>839</v>
      </c>
      <c r="C246" s="82" t="s">
        <v>840</v>
      </c>
      <c r="D246" s="95" t="s">
        <v>127</v>
      </c>
      <c r="E246" s="95" t="s">
        <v>285</v>
      </c>
      <c r="F246" s="82" t="s">
        <v>841</v>
      </c>
      <c r="G246" s="95" t="s">
        <v>400</v>
      </c>
      <c r="H246" s="82" t="s">
        <v>600</v>
      </c>
      <c r="I246" s="82" t="s">
        <v>167</v>
      </c>
      <c r="J246" s="82"/>
      <c r="K246" s="89">
        <v>6.189999999831727</v>
      </c>
      <c r="L246" s="95" t="s">
        <v>169</v>
      </c>
      <c r="M246" s="96">
        <v>3.27E-2</v>
      </c>
      <c r="N246" s="96">
        <v>3.489999999930711E-2</v>
      </c>
      <c r="O246" s="89">
        <v>16309.371524</v>
      </c>
      <c r="P246" s="91">
        <v>99.11</v>
      </c>
      <c r="Q246" s="82"/>
      <c r="R246" s="89">
        <v>16.164218388000002</v>
      </c>
      <c r="S246" s="90">
        <v>7.3136195174887888E-5</v>
      </c>
      <c r="T246" s="90">
        <v>7.5959426031353423E-4</v>
      </c>
      <c r="U246" s="90">
        <f>R246/'סכום נכסי הקרן'!$C$42</f>
        <v>1.3723213887139761E-4</v>
      </c>
    </row>
    <row r="247" spans="2:21" s="143" customFormat="1">
      <c r="B247" s="88" t="s">
        <v>842</v>
      </c>
      <c r="C247" s="82" t="s">
        <v>843</v>
      </c>
      <c r="D247" s="95" t="s">
        <v>127</v>
      </c>
      <c r="E247" s="95" t="s">
        <v>285</v>
      </c>
      <c r="F247" s="82" t="s">
        <v>844</v>
      </c>
      <c r="G247" s="95" t="s">
        <v>845</v>
      </c>
      <c r="H247" s="82" t="s">
        <v>628</v>
      </c>
      <c r="I247" s="82" t="s">
        <v>167</v>
      </c>
      <c r="J247" s="82"/>
      <c r="K247" s="89">
        <v>5.7799999999657024</v>
      </c>
      <c r="L247" s="95" t="s">
        <v>169</v>
      </c>
      <c r="M247" s="96">
        <v>4.4500000000000005E-2</v>
      </c>
      <c r="N247" s="96">
        <v>4.1399999999741019E-2</v>
      </c>
      <c r="O247" s="89">
        <v>56019.817282999997</v>
      </c>
      <c r="P247" s="91">
        <v>102.01</v>
      </c>
      <c r="Q247" s="82"/>
      <c r="R247" s="89">
        <v>57.145816231999987</v>
      </c>
      <c r="S247" s="90">
        <v>1.8823863334341398E-4</v>
      </c>
      <c r="T247" s="90">
        <v>2.6854149683466395E-3</v>
      </c>
      <c r="U247" s="90">
        <f>R247/'סכום נכסי הקרן'!$C$42</f>
        <v>4.8516064314567267E-4</v>
      </c>
    </row>
    <row r="248" spans="2:21" s="143" customFormat="1">
      <c r="B248" s="88" t="s">
        <v>846</v>
      </c>
      <c r="C248" s="82" t="s">
        <v>847</v>
      </c>
      <c r="D248" s="95" t="s">
        <v>127</v>
      </c>
      <c r="E248" s="95" t="s">
        <v>285</v>
      </c>
      <c r="F248" s="82" t="s">
        <v>848</v>
      </c>
      <c r="G248" s="95" t="s">
        <v>336</v>
      </c>
      <c r="H248" s="82" t="s">
        <v>628</v>
      </c>
      <c r="I248" s="82" t="s">
        <v>167</v>
      </c>
      <c r="J248" s="82"/>
      <c r="K248" s="89">
        <v>4.2500000000234284</v>
      </c>
      <c r="L248" s="95" t="s">
        <v>169</v>
      </c>
      <c r="M248" s="96">
        <v>4.2000000000000003E-2</v>
      </c>
      <c r="N248" s="96">
        <v>7.8500000000468556E-2</v>
      </c>
      <c r="O248" s="89">
        <v>48755.591820000001</v>
      </c>
      <c r="P248" s="91">
        <v>87.55</v>
      </c>
      <c r="Q248" s="82"/>
      <c r="R248" s="89">
        <v>42.685520099999991</v>
      </c>
      <c r="S248" s="90">
        <v>7.9895061588955107E-5</v>
      </c>
      <c r="T248" s="90">
        <v>2.0058919824127528E-3</v>
      </c>
      <c r="U248" s="90">
        <f>R248/'סכום נכסי הקרן'!$C$42</f>
        <v>3.6239458546970428E-4</v>
      </c>
    </row>
    <row r="249" spans="2:21" s="143" customFormat="1">
      <c r="B249" s="88" t="s">
        <v>849</v>
      </c>
      <c r="C249" s="82" t="s">
        <v>850</v>
      </c>
      <c r="D249" s="95" t="s">
        <v>127</v>
      </c>
      <c r="E249" s="95" t="s">
        <v>285</v>
      </c>
      <c r="F249" s="82" t="s">
        <v>848</v>
      </c>
      <c r="G249" s="95" t="s">
        <v>336</v>
      </c>
      <c r="H249" s="82" t="s">
        <v>628</v>
      </c>
      <c r="I249" s="82" t="s">
        <v>167</v>
      </c>
      <c r="J249" s="82"/>
      <c r="K249" s="89">
        <v>4.8900000000130115</v>
      </c>
      <c r="L249" s="95" t="s">
        <v>169</v>
      </c>
      <c r="M249" s="96">
        <v>3.2500000000000001E-2</v>
      </c>
      <c r="N249" s="96">
        <v>6.2300000000052903E-2</v>
      </c>
      <c r="O249" s="89">
        <v>79374.994630000001</v>
      </c>
      <c r="P249" s="91">
        <v>88.11</v>
      </c>
      <c r="Q249" s="82"/>
      <c r="R249" s="89">
        <v>69.937307781000001</v>
      </c>
      <c r="S249" s="90">
        <v>1.0579961136384539E-4</v>
      </c>
      <c r="T249" s="90">
        <v>3.2865169411263879E-3</v>
      </c>
      <c r="U249" s="90">
        <f>R249/'סכום נכסי הקרן'!$C$42</f>
        <v>5.9375876416140061E-4</v>
      </c>
    </row>
    <row r="250" spans="2:21" s="143" customFormat="1">
      <c r="B250" s="88" t="s">
        <v>851</v>
      </c>
      <c r="C250" s="82" t="s">
        <v>852</v>
      </c>
      <c r="D250" s="95" t="s">
        <v>127</v>
      </c>
      <c r="E250" s="95" t="s">
        <v>285</v>
      </c>
      <c r="F250" s="82" t="s">
        <v>633</v>
      </c>
      <c r="G250" s="95" t="s">
        <v>550</v>
      </c>
      <c r="H250" s="82" t="s">
        <v>628</v>
      </c>
      <c r="I250" s="82" t="s">
        <v>167</v>
      </c>
      <c r="J250" s="82"/>
      <c r="K250" s="89">
        <v>1.4499999999865467</v>
      </c>
      <c r="L250" s="95" t="s">
        <v>169</v>
      </c>
      <c r="M250" s="96">
        <v>3.3000000000000002E-2</v>
      </c>
      <c r="N250" s="96">
        <v>3.2499999999865463E-2</v>
      </c>
      <c r="O250" s="89">
        <v>18481.292485999998</v>
      </c>
      <c r="P250" s="91">
        <v>100.55</v>
      </c>
      <c r="Q250" s="82"/>
      <c r="R250" s="89">
        <v>18.582938965</v>
      </c>
      <c r="S250" s="90">
        <v>4.0551457580983241E-5</v>
      </c>
      <c r="T250" s="90">
        <v>8.7325557219950672E-4</v>
      </c>
      <c r="U250" s="90">
        <f>R250/'סכום נכסי הקרן'!$C$42</f>
        <v>1.5776676604275445E-4</v>
      </c>
    </row>
    <row r="251" spans="2:21" s="143" customFormat="1">
      <c r="B251" s="88" t="s">
        <v>853</v>
      </c>
      <c r="C251" s="82" t="s">
        <v>854</v>
      </c>
      <c r="D251" s="95" t="s">
        <v>127</v>
      </c>
      <c r="E251" s="95" t="s">
        <v>285</v>
      </c>
      <c r="F251" s="82" t="s">
        <v>639</v>
      </c>
      <c r="G251" s="95" t="s">
        <v>451</v>
      </c>
      <c r="H251" s="82" t="s">
        <v>628</v>
      </c>
      <c r="I251" s="82" t="s">
        <v>337</v>
      </c>
      <c r="J251" s="82"/>
      <c r="K251" s="89">
        <v>1.9200000000091517</v>
      </c>
      <c r="L251" s="95" t="s">
        <v>169</v>
      </c>
      <c r="M251" s="96">
        <v>0.06</v>
      </c>
      <c r="N251" s="96">
        <v>2.2000000000083196E-2</v>
      </c>
      <c r="O251" s="89">
        <v>44769.580115999997</v>
      </c>
      <c r="P251" s="91">
        <v>107.39</v>
      </c>
      <c r="Q251" s="82"/>
      <c r="R251" s="89">
        <v>48.078050593</v>
      </c>
      <c r="S251" s="90">
        <v>1.0910799300922423E-4</v>
      </c>
      <c r="T251" s="90">
        <v>2.2592995467456754E-3</v>
      </c>
      <c r="U251" s="90">
        <f>R251/'סכום נכסי הקרן'!$C$42</f>
        <v>4.0817647703539892E-4</v>
      </c>
    </row>
    <row r="252" spans="2:21" s="143" customFormat="1">
      <c r="B252" s="88" t="s">
        <v>855</v>
      </c>
      <c r="C252" s="82" t="s">
        <v>856</v>
      </c>
      <c r="D252" s="95" t="s">
        <v>127</v>
      </c>
      <c r="E252" s="95" t="s">
        <v>285</v>
      </c>
      <c r="F252" s="82" t="s">
        <v>639</v>
      </c>
      <c r="G252" s="95" t="s">
        <v>451</v>
      </c>
      <c r="H252" s="82" t="s">
        <v>628</v>
      </c>
      <c r="I252" s="82" t="s">
        <v>337</v>
      </c>
      <c r="J252" s="82"/>
      <c r="K252" s="89">
        <v>3.4699999977474101</v>
      </c>
      <c r="L252" s="95" t="s">
        <v>169</v>
      </c>
      <c r="M252" s="96">
        <v>5.9000000000000004E-2</v>
      </c>
      <c r="N252" s="96">
        <v>3.2899999982310163E-2</v>
      </c>
      <c r="O252" s="89">
        <v>718.90382999999997</v>
      </c>
      <c r="P252" s="91">
        <v>109.3</v>
      </c>
      <c r="Q252" s="82"/>
      <c r="R252" s="89">
        <v>0.78576189100000005</v>
      </c>
      <c r="S252" s="90">
        <v>8.0834838741596373E-7</v>
      </c>
      <c r="T252" s="90">
        <v>3.6924780898766272E-5</v>
      </c>
      <c r="U252" s="90">
        <f>R252/'סכום נכסי הקרן'!$C$42</f>
        <v>6.6710175745717588E-6</v>
      </c>
    </row>
    <row r="253" spans="2:21" s="143" customFormat="1">
      <c r="B253" s="88" t="s">
        <v>857</v>
      </c>
      <c r="C253" s="82" t="s">
        <v>858</v>
      </c>
      <c r="D253" s="95" t="s">
        <v>127</v>
      </c>
      <c r="E253" s="95" t="s">
        <v>285</v>
      </c>
      <c r="F253" s="82" t="s">
        <v>642</v>
      </c>
      <c r="G253" s="95" t="s">
        <v>336</v>
      </c>
      <c r="H253" s="82" t="s">
        <v>628</v>
      </c>
      <c r="I253" s="82" t="s">
        <v>337</v>
      </c>
      <c r="J253" s="82"/>
      <c r="K253" s="89">
        <v>3.8999907470236255</v>
      </c>
      <c r="L253" s="95" t="s">
        <v>169</v>
      </c>
      <c r="M253" s="96">
        <v>6.9000000000000006E-2</v>
      </c>
      <c r="N253" s="96">
        <v>0.11089974914152938</v>
      </c>
      <c r="O253" s="89">
        <v>0.22359499999999996</v>
      </c>
      <c r="P253" s="91">
        <v>87</v>
      </c>
      <c r="Q253" s="82"/>
      <c r="R253" s="89">
        <v>1.9453200000000003E-4</v>
      </c>
      <c r="S253" s="90">
        <v>3.3798092692888478E-10</v>
      </c>
      <c r="T253" s="90">
        <v>9.141511646304568E-9</v>
      </c>
      <c r="U253" s="90">
        <f>R253/'סכום נכסי הקרן'!$C$42</f>
        <v>1.6515517050146599E-9</v>
      </c>
    </row>
    <row r="254" spans="2:21" s="143" customFormat="1">
      <c r="B254" s="88" t="s">
        <v>859</v>
      </c>
      <c r="C254" s="82" t="s">
        <v>860</v>
      </c>
      <c r="D254" s="95" t="s">
        <v>127</v>
      </c>
      <c r="E254" s="95" t="s">
        <v>285</v>
      </c>
      <c r="F254" s="82" t="s">
        <v>861</v>
      </c>
      <c r="G254" s="95" t="s">
        <v>336</v>
      </c>
      <c r="H254" s="82" t="s">
        <v>628</v>
      </c>
      <c r="I254" s="82" t="s">
        <v>167</v>
      </c>
      <c r="J254" s="82"/>
      <c r="K254" s="89">
        <v>3.6499999999564143</v>
      </c>
      <c r="L254" s="95" t="s">
        <v>169</v>
      </c>
      <c r="M254" s="96">
        <v>4.5999999999999999E-2</v>
      </c>
      <c r="N254" s="96">
        <v>0.11509999999877958</v>
      </c>
      <c r="O254" s="89">
        <v>28733.374907000001</v>
      </c>
      <c r="P254" s="91">
        <v>79.849999999999994</v>
      </c>
      <c r="Q254" s="82"/>
      <c r="R254" s="89">
        <v>22.943599880000004</v>
      </c>
      <c r="S254" s="90">
        <v>1.1357065180632411E-4</v>
      </c>
      <c r="T254" s="90">
        <v>1.0781731823616275E-3</v>
      </c>
      <c r="U254" s="90">
        <f>R254/'סכום נכסי הקרן'!$C$42</f>
        <v>1.9478821736777574E-4</v>
      </c>
    </row>
    <row r="255" spans="2:21" s="143" customFormat="1">
      <c r="B255" s="88" t="s">
        <v>862</v>
      </c>
      <c r="C255" s="82" t="s">
        <v>863</v>
      </c>
      <c r="D255" s="95" t="s">
        <v>127</v>
      </c>
      <c r="E255" s="95" t="s">
        <v>285</v>
      </c>
      <c r="F255" s="82" t="s">
        <v>864</v>
      </c>
      <c r="G255" s="95" t="s">
        <v>550</v>
      </c>
      <c r="H255" s="82" t="s">
        <v>865</v>
      </c>
      <c r="I255" s="82" t="s">
        <v>337</v>
      </c>
      <c r="J255" s="82"/>
      <c r="K255" s="89">
        <v>1.219999999997373</v>
      </c>
      <c r="L255" s="95" t="s">
        <v>169</v>
      </c>
      <c r="M255" s="96">
        <v>4.7E-2</v>
      </c>
      <c r="N255" s="96">
        <v>3.3999999998161036E-2</v>
      </c>
      <c r="O255" s="89">
        <v>7463.7145030000001</v>
      </c>
      <c r="P255" s="91">
        <v>102</v>
      </c>
      <c r="Q255" s="82"/>
      <c r="R255" s="89">
        <v>7.612988541</v>
      </c>
      <c r="S255" s="90">
        <v>1.1293873630580574E-4</v>
      </c>
      <c r="T255" s="90">
        <v>3.5775205832837124E-4</v>
      </c>
      <c r="U255" s="90">
        <f>R255/'סכום נכסי הקרן'!$C$42</f>
        <v>6.4633295319770607E-5</v>
      </c>
    </row>
    <row r="256" spans="2:21" s="143" customFormat="1">
      <c r="B256" s="85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9"/>
      <c r="P256" s="91"/>
      <c r="Q256" s="82"/>
      <c r="R256" s="82"/>
      <c r="S256" s="82"/>
      <c r="T256" s="90"/>
      <c r="U256" s="82"/>
    </row>
    <row r="257" spans="2:21" s="143" customFormat="1">
      <c r="B257" s="101" t="s">
        <v>46</v>
      </c>
      <c r="C257" s="84"/>
      <c r="D257" s="84"/>
      <c r="E257" s="84"/>
      <c r="F257" s="84"/>
      <c r="G257" s="84"/>
      <c r="H257" s="84"/>
      <c r="I257" s="84"/>
      <c r="J257" s="84"/>
      <c r="K257" s="92">
        <v>4.3532895762422195</v>
      </c>
      <c r="L257" s="84"/>
      <c r="M257" s="84"/>
      <c r="N257" s="106">
        <v>5.8391323245412921E-2</v>
      </c>
      <c r="O257" s="92"/>
      <c r="P257" s="94"/>
      <c r="Q257" s="84"/>
      <c r="R257" s="92">
        <v>593.25214006399995</v>
      </c>
      <c r="S257" s="84"/>
      <c r="T257" s="93">
        <v>2.7878299444770854E-2</v>
      </c>
      <c r="U257" s="93">
        <f>R257/'סכום נכסי הקרן'!$C$42</f>
        <v>5.036634504484069E-3</v>
      </c>
    </row>
    <row r="258" spans="2:21" s="143" customFormat="1">
      <c r="B258" s="88" t="s">
        <v>866</v>
      </c>
      <c r="C258" s="82" t="s">
        <v>867</v>
      </c>
      <c r="D258" s="95" t="s">
        <v>127</v>
      </c>
      <c r="E258" s="95" t="s">
        <v>285</v>
      </c>
      <c r="F258" s="82" t="s">
        <v>868</v>
      </c>
      <c r="G258" s="95" t="s">
        <v>845</v>
      </c>
      <c r="H258" s="82" t="s">
        <v>351</v>
      </c>
      <c r="I258" s="82" t="s">
        <v>337</v>
      </c>
      <c r="J258" s="82"/>
      <c r="K258" s="89">
        <v>3.5</v>
      </c>
      <c r="L258" s="95" t="s">
        <v>169</v>
      </c>
      <c r="M258" s="96">
        <v>3.49E-2</v>
      </c>
      <c r="N258" s="96">
        <v>4.8600000000037502E-2</v>
      </c>
      <c r="O258" s="89">
        <v>256102.34406999999</v>
      </c>
      <c r="P258" s="91">
        <v>99.95</v>
      </c>
      <c r="Q258" s="82"/>
      <c r="R258" s="89">
        <v>255.97428686399999</v>
      </c>
      <c r="S258" s="90">
        <v>1.2040997019693389E-4</v>
      </c>
      <c r="T258" s="90">
        <v>1.2028827773948564E-2</v>
      </c>
      <c r="U258" s="90">
        <f>R258/'סכום נכסי הקרן'!$C$42</f>
        <v>2.1731888322237517E-3</v>
      </c>
    </row>
    <row r="259" spans="2:21" s="143" customFormat="1">
      <c r="B259" s="88" t="s">
        <v>869</v>
      </c>
      <c r="C259" s="82" t="s">
        <v>870</v>
      </c>
      <c r="D259" s="95" t="s">
        <v>127</v>
      </c>
      <c r="E259" s="95" t="s">
        <v>285</v>
      </c>
      <c r="F259" s="82" t="s">
        <v>871</v>
      </c>
      <c r="G259" s="95" t="s">
        <v>845</v>
      </c>
      <c r="H259" s="82" t="s">
        <v>554</v>
      </c>
      <c r="I259" s="82" t="s">
        <v>167</v>
      </c>
      <c r="J259" s="82"/>
      <c r="K259" s="89">
        <v>5.1600000000764821</v>
      </c>
      <c r="L259" s="95" t="s">
        <v>169</v>
      </c>
      <c r="M259" s="96">
        <v>4.6900000000000004E-2</v>
      </c>
      <c r="N259" s="96">
        <v>6.7200000000876739E-2</v>
      </c>
      <c r="O259" s="89">
        <v>21905.305367999998</v>
      </c>
      <c r="P259" s="91">
        <v>97.89</v>
      </c>
      <c r="Q259" s="82"/>
      <c r="R259" s="89">
        <v>21.443104421000001</v>
      </c>
      <c r="S259" s="90">
        <v>9.7570669528716356E-6</v>
      </c>
      <c r="T259" s="90">
        <v>1.0076614068507826E-3</v>
      </c>
      <c r="U259" s="90">
        <f>R259/'סכום נכסי הקרן'!$C$42</f>
        <v>1.8204920356193295E-4</v>
      </c>
    </row>
    <row r="260" spans="2:21" s="143" customFormat="1">
      <c r="B260" s="88" t="s">
        <v>872</v>
      </c>
      <c r="C260" s="82" t="s">
        <v>873</v>
      </c>
      <c r="D260" s="95" t="s">
        <v>127</v>
      </c>
      <c r="E260" s="95" t="s">
        <v>285</v>
      </c>
      <c r="F260" s="82" t="s">
        <v>871</v>
      </c>
      <c r="G260" s="95" t="s">
        <v>845</v>
      </c>
      <c r="H260" s="82" t="s">
        <v>554</v>
      </c>
      <c r="I260" s="82" t="s">
        <v>167</v>
      </c>
      <c r="J260" s="82"/>
      <c r="K260" s="89">
        <v>5.2599999999935836</v>
      </c>
      <c r="L260" s="95" t="s">
        <v>169</v>
      </c>
      <c r="M260" s="96">
        <v>4.6900000000000004E-2</v>
      </c>
      <c r="N260" s="96">
        <v>6.7199999999886087E-2</v>
      </c>
      <c r="O260" s="89">
        <v>278940.64745799999</v>
      </c>
      <c r="P260" s="91">
        <v>99.46</v>
      </c>
      <c r="Q260" s="82"/>
      <c r="R260" s="89">
        <v>277.434368603</v>
      </c>
      <c r="S260" s="90">
        <v>1.4885011546692458E-4</v>
      </c>
      <c r="T260" s="90">
        <v>1.3037286984503724E-2</v>
      </c>
      <c r="U260" s="90">
        <f>R260/'סכום נכסי הקרן'!$C$42</f>
        <v>2.3553821710358717E-3</v>
      </c>
    </row>
    <row r="261" spans="2:21" s="143" customFormat="1">
      <c r="B261" s="88" t="s">
        <v>874</v>
      </c>
      <c r="C261" s="82" t="s">
        <v>875</v>
      </c>
      <c r="D261" s="95" t="s">
        <v>127</v>
      </c>
      <c r="E261" s="95" t="s">
        <v>285</v>
      </c>
      <c r="F261" s="82" t="s">
        <v>639</v>
      </c>
      <c r="G261" s="95" t="s">
        <v>451</v>
      </c>
      <c r="H261" s="82" t="s">
        <v>628</v>
      </c>
      <c r="I261" s="82" t="s">
        <v>337</v>
      </c>
      <c r="J261" s="82"/>
      <c r="K261" s="89">
        <v>3.040000000025</v>
      </c>
      <c r="L261" s="95" t="s">
        <v>169</v>
      </c>
      <c r="M261" s="96">
        <v>6.7000000000000004E-2</v>
      </c>
      <c r="N261" s="96">
        <v>5.5100000000322912E-2</v>
      </c>
      <c r="O261" s="89">
        <v>38270.261218</v>
      </c>
      <c r="P261" s="91">
        <v>100.34</v>
      </c>
      <c r="Q261" s="82"/>
      <c r="R261" s="89">
        <v>38.400380175999999</v>
      </c>
      <c r="S261" s="90">
        <v>3.1778092296169466E-5</v>
      </c>
      <c r="T261" s="90">
        <v>1.8045232794677841E-3</v>
      </c>
      <c r="U261" s="90">
        <f>R261/'סכום נכסי הקרן'!$C$42</f>
        <v>3.2601429766251282E-4</v>
      </c>
    </row>
    <row r="262" spans="2:21" s="143" customFormat="1">
      <c r="B262" s="148"/>
    </row>
    <row r="263" spans="2:21" s="143" customFormat="1">
      <c r="B263" s="148"/>
    </row>
    <row r="264" spans="2:21" s="143" customFormat="1">
      <c r="B264" s="148"/>
    </row>
    <row r="265" spans="2:21" s="143" customFormat="1">
      <c r="B265" s="149" t="s">
        <v>256</v>
      </c>
      <c r="C265" s="142"/>
      <c r="D265" s="142"/>
      <c r="E265" s="142"/>
      <c r="F265" s="142"/>
      <c r="G265" s="142"/>
      <c r="H265" s="142"/>
      <c r="I265" s="142"/>
      <c r="J265" s="142"/>
      <c r="K265" s="142"/>
    </row>
    <row r="266" spans="2:21" s="143" customFormat="1">
      <c r="B266" s="149" t="s">
        <v>118</v>
      </c>
      <c r="C266" s="142"/>
      <c r="D266" s="142"/>
      <c r="E266" s="142"/>
      <c r="F266" s="142"/>
      <c r="G266" s="142"/>
      <c r="H266" s="142"/>
      <c r="I266" s="142"/>
      <c r="J266" s="142"/>
      <c r="K266" s="142"/>
    </row>
    <row r="267" spans="2:21" s="143" customFormat="1">
      <c r="B267" s="149" t="s">
        <v>239</v>
      </c>
      <c r="C267" s="142"/>
      <c r="D267" s="142"/>
      <c r="E267" s="142"/>
      <c r="F267" s="142"/>
      <c r="G267" s="142"/>
      <c r="H267" s="142"/>
      <c r="I267" s="142"/>
      <c r="J267" s="142"/>
      <c r="K267" s="142"/>
    </row>
    <row r="268" spans="2:21" s="143" customFormat="1">
      <c r="B268" s="149" t="s">
        <v>247</v>
      </c>
      <c r="C268" s="142"/>
      <c r="D268" s="142"/>
      <c r="E268" s="142"/>
      <c r="F268" s="142"/>
      <c r="G268" s="142"/>
      <c r="H268" s="142"/>
      <c r="I268" s="142"/>
      <c r="J268" s="142"/>
      <c r="K268" s="142"/>
    </row>
    <row r="269" spans="2:21" s="143" customFormat="1">
      <c r="B269" s="170" t="s">
        <v>252</v>
      </c>
      <c r="C269" s="170"/>
      <c r="D269" s="170"/>
      <c r="E269" s="170"/>
      <c r="F269" s="170"/>
      <c r="G269" s="170"/>
      <c r="H269" s="170"/>
      <c r="I269" s="170"/>
      <c r="J269" s="170"/>
      <c r="K269" s="170"/>
    </row>
    <row r="270" spans="2:21" s="143" customFormat="1">
      <c r="B270" s="148"/>
    </row>
    <row r="271" spans="2:21" s="143" customFormat="1">
      <c r="B271" s="148"/>
    </row>
    <row r="272" spans="2:21" s="143" customFormat="1">
      <c r="B272" s="148"/>
    </row>
    <row r="273" spans="2:2" s="143" customFormat="1">
      <c r="B273" s="148"/>
    </row>
    <row r="274" spans="2:2" s="143" customFormat="1">
      <c r="B274" s="148"/>
    </row>
    <row r="275" spans="2:2" s="143" customFormat="1">
      <c r="B275" s="148"/>
    </row>
    <row r="276" spans="2:2" s="143" customFormat="1">
      <c r="B276" s="148"/>
    </row>
    <row r="277" spans="2:2" s="143" customFormat="1">
      <c r="B277" s="148"/>
    </row>
    <row r="278" spans="2:2" s="143" customFormat="1">
      <c r="B278" s="148"/>
    </row>
    <row r="279" spans="2:2" s="143" customFormat="1">
      <c r="B279" s="148"/>
    </row>
    <row r="280" spans="2:2" s="143" customFormat="1">
      <c r="B280" s="148"/>
    </row>
    <row r="281" spans="2:2" s="143" customFormat="1">
      <c r="B281" s="148"/>
    </row>
    <row r="282" spans="2:2" s="143" customFormat="1">
      <c r="B282" s="148"/>
    </row>
    <row r="283" spans="2:2" s="143" customFormat="1">
      <c r="B283" s="148"/>
    </row>
    <row r="284" spans="2:2" s="143" customFormat="1">
      <c r="B284" s="148"/>
    </row>
    <row r="285" spans="2:2" s="143" customFormat="1">
      <c r="B285" s="148"/>
    </row>
    <row r="286" spans="2:2" s="143" customFormat="1">
      <c r="B286" s="148"/>
    </row>
    <row r="287" spans="2:2" s="143" customFormat="1">
      <c r="B287" s="148"/>
    </row>
    <row r="288" spans="2:2" s="143" customFormat="1">
      <c r="B288" s="148"/>
    </row>
    <row r="289" spans="2:2" s="143" customFormat="1">
      <c r="B289" s="148"/>
    </row>
    <row r="290" spans="2:2" s="143" customFormat="1">
      <c r="B290" s="148"/>
    </row>
    <row r="291" spans="2:2" s="143" customFormat="1">
      <c r="B291" s="148"/>
    </row>
    <row r="292" spans="2:2" s="143" customFormat="1">
      <c r="B292" s="148"/>
    </row>
    <row r="293" spans="2:2" s="143" customFormat="1">
      <c r="B293" s="148"/>
    </row>
    <row r="294" spans="2:2" s="143" customFormat="1">
      <c r="B294" s="148"/>
    </row>
    <row r="295" spans="2:2" s="143" customFormat="1">
      <c r="B295" s="148"/>
    </row>
    <row r="296" spans="2:2" s="143" customFormat="1">
      <c r="B296" s="148"/>
    </row>
    <row r="297" spans="2:2" s="143" customFormat="1">
      <c r="B297" s="148"/>
    </row>
    <row r="298" spans="2:2" s="143" customFormat="1">
      <c r="B298" s="148"/>
    </row>
    <row r="299" spans="2:2" s="143" customFormat="1">
      <c r="B299" s="148"/>
    </row>
    <row r="300" spans="2:2" s="143" customFormat="1">
      <c r="B300" s="148"/>
    </row>
    <row r="301" spans="2:2" s="143" customFormat="1">
      <c r="B301" s="148"/>
    </row>
    <row r="302" spans="2:2" s="143" customFormat="1">
      <c r="B302" s="148"/>
    </row>
    <row r="303" spans="2:2" s="143" customFormat="1">
      <c r="B303" s="148"/>
    </row>
    <row r="304" spans="2:2" s="143" customFormat="1">
      <c r="B304" s="148"/>
    </row>
    <row r="305" spans="2:6" s="143" customFormat="1">
      <c r="B305" s="148"/>
    </row>
    <row r="306" spans="2:6" s="143" customFormat="1">
      <c r="B306" s="148"/>
    </row>
    <row r="307" spans="2:6" s="143" customFormat="1">
      <c r="B307" s="148"/>
    </row>
    <row r="308" spans="2:6" s="143" customFormat="1">
      <c r="B308" s="148"/>
    </row>
    <row r="309" spans="2:6" s="143" customFormat="1">
      <c r="B309" s="148"/>
    </row>
    <row r="310" spans="2:6" s="143" customFormat="1">
      <c r="B310" s="148"/>
    </row>
    <row r="311" spans="2:6" s="143" customFormat="1">
      <c r="B311" s="148"/>
    </row>
    <row r="312" spans="2:6">
      <c r="C312" s="1"/>
      <c r="D312" s="1"/>
      <c r="E312" s="1"/>
      <c r="F312" s="1"/>
    </row>
    <row r="313" spans="2:6">
      <c r="C313" s="1"/>
      <c r="D313" s="1"/>
      <c r="E313" s="1"/>
      <c r="F313" s="1"/>
    </row>
    <row r="314" spans="2:6">
      <c r="C314" s="1"/>
      <c r="D314" s="1"/>
      <c r="E314" s="1"/>
      <c r="F314" s="1"/>
    </row>
    <row r="315" spans="2:6">
      <c r="C315" s="1"/>
      <c r="D315" s="1"/>
      <c r="E315" s="1"/>
      <c r="F315" s="1"/>
    </row>
    <row r="316" spans="2:6">
      <c r="C316" s="1"/>
      <c r="D316" s="1"/>
      <c r="E316" s="1"/>
      <c r="F316" s="1"/>
    </row>
    <row r="317" spans="2:6">
      <c r="C317" s="1"/>
      <c r="D317" s="1"/>
      <c r="E317" s="1"/>
      <c r="F317" s="1"/>
    </row>
    <row r="318" spans="2:6">
      <c r="C318" s="1"/>
      <c r="D318" s="1"/>
      <c r="E318" s="1"/>
      <c r="F318" s="1"/>
    </row>
    <row r="319" spans="2:6">
      <c r="C319" s="1"/>
      <c r="D319" s="1"/>
      <c r="E319" s="1"/>
      <c r="F319" s="1"/>
    </row>
    <row r="320" spans="2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9:K269"/>
  </mergeCells>
  <phoneticPr fontId="3" type="noConversion"/>
  <conditionalFormatting sqref="B12:B261">
    <cfRule type="cellIs" dxfId="13" priority="2" operator="equal">
      <formula>"NR3"</formula>
    </cfRule>
  </conditionalFormatting>
  <conditionalFormatting sqref="B12:B261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7 B269"/>
    <dataValidation type="list" allowBlank="1" showInputMessage="1" showErrorMessage="1" sqref="I12:I35 I37:I268 I270:I828">
      <formula1>$BM$7:$BM$10</formula1>
    </dataValidation>
    <dataValidation type="list" allowBlank="1" showInputMessage="1" showErrorMessage="1" sqref="E12:E35 E37:E268 E270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8 G270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90" zoomScaleNormal="90" workbookViewId="0">
      <selection activeCell="B7" sqref="B7:O7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184</v>
      </c>
      <c r="C1" s="80" t="s" vm="1">
        <v>257</v>
      </c>
    </row>
    <row r="2" spans="2:62">
      <c r="B2" s="58" t="s">
        <v>183</v>
      </c>
      <c r="C2" s="80" t="s">
        <v>258</v>
      </c>
    </row>
    <row r="3" spans="2:62">
      <c r="B3" s="58" t="s">
        <v>185</v>
      </c>
      <c r="C3" s="80" t="s">
        <v>259</v>
      </c>
    </row>
    <row r="4" spans="2:62">
      <c r="B4" s="58" t="s">
        <v>186</v>
      </c>
      <c r="C4" s="80">
        <v>2208</v>
      </c>
    </row>
    <row r="6" spans="2:62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  <c r="BJ6" s="3"/>
    </row>
    <row r="7" spans="2:62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F7" s="3"/>
      <c r="BJ7" s="3"/>
    </row>
    <row r="8" spans="2:62" s="3" customFormat="1" ht="78.75">
      <c r="B8" s="23" t="s">
        <v>121</v>
      </c>
      <c r="C8" s="31" t="s">
        <v>44</v>
      </c>
      <c r="D8" s="31" t="s">
        <v>126</v>
      </c>
      <c r="E8" s="31" t="s">
        <v>230</v>
      </c>
      <c r="F8" s="31" t="s">
        <v>123</v>
      </c>
      <c r="G8" s="31" t="s">
        <v>66</v>
      </c>
      <c r="H8" s="31" t="s">
        <v>106</v>
      </c>
      <c r="I8" s="14" t="s">
        <v>241</v>
      </c>
      <c r="J8" s="14" t="s">
        <v>240</v>
      </c>
      <c r="K8" s="31" t="s">
        <v>255</v>
      </c>
      <c r="L8" s="14" t="s">
        <v>63</v>
      </c>
      <c r="M8" s="14" t="s">
        <v>60</v>
      </c>
      <c r="N8" s="14" t="s">
        <v>187</v>
      </c>
      <c r="O8" s="15" t="s">
        <v>189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248</v>
      </c>
      <c r="J9" s="17"/>
      <c r="K9" s="17" t="s">
        <v>244</v>
      </c>
      <c r="L9" s="17" t="s">
        <v>244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1" customFormat="1" ht="18" customHeight="1">
      <c r="B11" s="99" t="s">
        <v>29</v>
      </c>
      <c r="C11" s="100"/>
      <c r="D11" s="100"/>
      <c r="E11" s="100"/>
      <c r="F11" s="100"/>
      <c r="G11" s="100"/>
      <c r="H11" s="100"/>
      <c r="I11" s="102"/>
      <c r="J11" s="104"/>
      <c r="K11" s="102">
        <v>4.1656717479999985</v>
      </c>
      <c r="L11" s="102">
        <v>824.62545004100025</v>
      </c>
      <c r="M11" s="100"/>
      <c r="N11" s="105">
        <f>L11/$L$11</f>
        <v>1</v>
      </c>
      <c r="O11" s="105">
        <f>L11/'סכום נכסי הקרן'!$C$42</f>
        <v>7.0009642013329175E-3</v>
      </c>
      <c r="BF11" s="143"/>
      <c r="BG11" s="145"/>
      <c r="BH11" s="143"/>
      <c r="BJ11" s="143"/>
    </row>
    <row r="12" spans="2:62" s="143" customFormat="1" ht="20.25">
      <c r="B12" s="83" t="s">
        <v>237</v>
      </c>
      <c r="C12" s="84"/>
      <c r="D12" s="84"/>
      <c r="E12" s="84"/>
      <c r="F12" s="84"/>
      <c r="G12" s="84"/>
      <c r="H12" s="84"/>
      <c r="I12" s="92"/>
      <c r="J12" s="94"/>
      <c r="K12" s="92">
        <v>4.1356596909999999</v>
      </c>
      <c r="L12" s="92">
        <v>735.45712539000033</v>
      </c>
      <c r="M12" s="84"/>
      <c r="N12" s="93">
        <f t="shared" ref="N12:N40" si="0">L12/$L$11</f>
        <v>0.89186809035960934</v>
      </c>
      <c r="O12" s="93">
        <f>L12/'סכום נכסי הקרן'!$C$42</f>
        <v>6.2439365729187769E-3</v>
      </c>
      <c r="BG12" s="141"/>
    </row>
    <row r="13" spans="2:62" s="143" customFormat="1">
      <c r="B13" s="101" t="s">
        <v>876</v>
      </c>
      <c r="C13" s="84"/>
      <c r="D13" s="84"/>
      <c r="E13" s="84"/>
      <c r="F13" s="84"/>
      <c r="G13" s="84"/>
      <c r="H13" s="84"/>
      <c r="I13" s="92"/>
      <c r="J13" s="94"/>
      <c r="K13" s="92">
        <v>4.1356596909999999</v>
      </c>
      <c r="L13" s="92">
        <f>SUM(L14:L40)</f>
        <v>531.20988967400001</v>
      </c>
      <c r="M13" s="84"/>
      <c r="N13" s="93">
        <f t="shared" si="0"/>
        <v>0.64418323451888171</v>
      </c>
      <c r="O13" s="93">
        <f>L13/'סכום נכסי הקרן'!$C$42</f>
        <v>4.5099037639655375E-3</v>
      </c>
    </row>
    <row r="14" spans="2:62" s="143" customFormat="1">
      <c r="B14" s="88" t="s">
        <v>877</v>
      </c>
      <c r="C14" s="82" t="s">
        <v>878</v>
      </c>
      <c r="D14" s="95" t="s">
        <v>127</v>
      </c>
      <c r="E14" s="95" t="s">
        <v>285</v>
      </c>
      <c r="F14" s="82" t="s">
        <v>879</v>
      </c>
      <c r="G14" s="95" t="s">
        <v>195</v>
      </c>
      <c r="H14" s="95" t="s">
        <v>169</v>
      </c>
      <c r="I14" s="89">
        <v>79.993842000000001</v>
      </c>
      <c r="J14" s="91">
        <v>19750</v>
      </c>
      <c r="K14" s="82"/>
      <c r="L14" s="89">
        <v>15.798783722999998</v>
      </c>
      <c r="M14" s="90">
        <v>1.5786434540851729E-6</v>
      </c>
      <c r="N14" s="90">
        <f t="shared" si="0"/>
        <v>1.9158738942891568E-2</v>
      </c>
      <c r="O14" s="90">
        <f>L14/'סכום נכסי הקרן'!$C$42</f>
        <v>1.3412964548186674E-4</v>
      </c>
    </row>
    <row r="15" spans="2:62" s="143" customFormat="1">
      <c r="B15" s="88" t="s">
        <v>880</v>
      </c>
      <c r="C15" s="82" t="s">
        <v>881</v>
      </c>
      <c r="D15" s="95" t="s">
        <v>127</v>
      </c>
      <c r="E15" s="95" t="s">
        <v>285</v>
      </c>
      <c r="F15" s="82">
        <v>29389</v>
      </c>
      <c r="G15" s="95" t="s">
        <v>882</v>
      </c>
      <c r="H15" s="95" t="s">
        <v>169</v>
      </c>
      <c r="I15" s="89">
        <v>22.128867</v>
      </c>
      <c r="J15" s="91">
        <v>49950</v>
      </c>
      <c r="K15" s="89">
        <v>6.0545465999999999E-2</v>
      </c>
      <c r="L15" s="89">
        <v>11.113914591</v>
      </c>
      <c r="M15" s="90">
        <v>2.0755121614263507E-7</v>
      </c>
      <c r="N15" s="90">
        <f t="shared" si="0"/>
        <v>1.3477530423597062E-2</v>
      </c>
      <c r="O15" s="90">
        <f>L15/'סכום נכסי הקרן'!$C$42</f>
        <v>9.4355708017978312E-5</v>
      </c>
    </row>
    <row r="16" spans="2:62" s="143" customFormat="1" ht="20.25">
      <c r="B16" s="88" t="s">
        <v>883</v>
      </c>
      <c r="C16" s="82" t="s">
        <v>884</v>
      </c>
      <c r="D16" s="95" t="s">
        <v>127</v>
      </c>
      <c r="E16" s="95" t="s">
        <v>285</v>
      </c>
      <c r="F16" s="82" t="s">
        <v>350</v>
      </c>
      <c r="G16" s="95" t="s">
        <v>336</v>
      </c>
      <c r="H16" s="95" t="s">
        <v>169</v>
      </c>
      <c r="I16" s="89">
        <v>119.08647999999999</v>
      </c>
      <c r="J16" s="91">
        <v>4593</v>
      </c>
      <c r="K16" s="82"/>
      <c r="L16" s="89">
        <v>5.4696420300000002</v>
      </c>
      <c r="M16" s="90">
        <v>9.0567368211229814E-7</v>
      </c>
      <c r="N16" s="90">
        <f t="shared" si="0"/>
        <v>6.6328804546695111E-3</v>
      </c>
      <c r="O16" s="90">
        <f>L16/'סכום נכסי הקרן'!$C$42</f>
        <v>4.6436558614862057E-5</v>
      </c>
      <c r="BF16" s="141"/>
    </row>
    <row r="17" spans="2:15" s="143" customFormat="1">
      <c r="B17" s="88" t="s">
        <v>885</v>
      </c>
      <c r="C17" s="82" t="s">
        <v>886</v>
      </c>
      <c r="D17" s="95" t="s">
        <v>127</v>
      </c>
      <c r="E17" s="95" t="s">
        <v>285</v>
      </c>
      <c r="F17" s="82" t="s">
        <v>674</v>
      </c>
      <c r="G17" s="95" t="s">
        <v>675</v>
      </c>
      <c r="H17" s="95" t="s">
        <v>169</v>
      </c>
      <c r="I17" s="89">
        <v>48.760994000000004</v>
      </c>
      <c r="J17" s="91">
        <v>42880</v>
      </c>
      <c r="K17" s="82"/>
      <c r="L17" s="89">
        <v>20.908714155000002</v>
      </c>
      <c r="M17" s="90">
        <v>1.1405231545104645E-6</v>
      </c>
      <c r="N17" s="90">
        <f t="shared" si="0"/>
        <v>2.5355407299108249E-2</v>
      </c>
      <c r="O17" s="90">
        <f>L17/'סכום נכסי הקרן'!$C$42</f>
        <v>1.775122988112722E-4</v>
      </c>
    </row>
    <row r="18" spans="2:15" s="143" customFormat="1">
      <c r="B18" s="88" t="s">
        <v>887</v>
      </c>
      <c r="C18" s="82" t="s">
        <v>888</v>
      </c>
      <c r="D18" s="95" t="s">
        <v>127</v>
      </c>
      <c r="E18" s="95" t="s">
        <v>285</v>
      </c>
      <c r="F18" s="82" t="s">
        <v>358</v>
      </c>
      <c r="G18" s="95" t="s">
        <v>336</v>
      </c>
      <c r="H18" s="95" t="s">
        <v>169</v>
      </c>
      <c r="I18" s="89">
        <v>301.00640700000002</v>
      </c>
      <c r="J18" s="91">
        <v>1814</v>
      </c>
      <c r="K18" s="82"/>
      <c r="L18" s="89">
        <v>5.460256223</v>
      </c>
      <c r="M18" s="90">
        <v>8.6633015953559164E-7</v>
      </c>
      <c r="N18" s="90">
        <f t="shared" si="0"/>
        <v>6.6214985515284748E-3</v>
      </c>
      <c r="O18" s="90">
        <f>L18/'סכום נכסי הקרן'!$C$42</f>
        <v>4.6356874318428618E-5</v>
      </c>
    </row>
    <row r="19" spans="2:15" s="143" customFormat="1">
      <c r="B19" s="88" t="s">
        <v>889</v>
      </c>
      <c r="C19" s="82" t="s">
        <v>890</v>
      </c>
      <c r="D19" s="95" t="s">
        <v>127</v>
      </c>
      <c r="E19" s="95" t="s">
        <v>285</v>
      </c>
      <c r="F19" s="82" t="s">
        <v>367</v>
      </c>
      <c r="G19" s="95" t="s">
        <v>368</v>
      </c>
      <c r="H19" s="95" t="s">
        <v>169</v>
      </c>
      <c r="I19" s="89">
        <v>5263.5687120000002</v>
      </c>
      <c r="J19" s="91">
        <v>365</v>
      </c>
      <c r="K19" s="82"/>
      <c r="L19" s="89">
        <v>19.212025799999999</v>
      </c>
      <c r="M19" s="90">
        <v>1.9033071156812429E-6</v>
      </c>
      <c r="N19" s="90">
        <f t="shared" si="0"/>
        <v>2.329788123692372E-2</v>
      </c>
      <c r="O19" s="90">
        <f>L19/'סכום נכסי הקרן'!$C$42</f>
        <v>1.6310763250660884E-4</v>
      </c>
    </row>
    <row r="20" spans="2:15" s="143" customFormat="1">
      <c r="B20" s="88" t="s">
        <v>891</v>
      </c>
      <c r="C20" s="82" t="s">
        <v>892</v>
      </c>
      <c r="D20" s="95" t="s">
        <v>127</v>
      </c>
      <c r="E20" s="95" t="s">
        <v>285</v>
      </c>
      <c r="F20" s="82" t="s">
        <v>321</v>
      </c>
      <c r="G20" s="95" t="s">
        <v>287</v>
      </c>
      <c r="H20" s="95" t="s">
        <v>169</v>
      </c>
      <c r="I20" s="89">
        <v>151.487483</v>
      </c>
      <c r="J20" s="91">
        <v>7860</v>
      </c>
      <c r="K20" s="82"/>
      <c r="L20" s="89">
        <v>11.906916166999999</v>
      </c>
      <c r="M20" s="90">
        <v>1.509891583816771E-6</v>
      </c>
      <c r="N20" s="90">
        <f t="shared" si="0"/>
        <v>1.4439181044446286E-2</v>
      </c>
      <c r="O20" s="90">
        <f>L20/'סכום נכסי הקרן'!$C$42</f>
        <v>1.0108818958873329E-4</v>
      </c>
    </row>
    <row r="21" spans="2:15" s="143" customFormat="1">
      <c r="B21" s="88" t="s">
        <v>893</v>
      </c>
      <c r="C21" s="82" t="s">
        <v>894</v>
      </c>
      <c r="D21" s="95" t="s">
        <v>127</v>
      </c>
      <c r="E21" s="95" t="s">
        <v>285</v>
      </c>
      <c r="F21" s="82" t="s">
        <v>639</v>
      </c>
      <c r="G21" s="95" t="s">
        <v>451</v>
      </c>
      <c r="H21" s="95" t="s">
        <v>169</v>
      </c>
      <c r="I21" s="89">
        <v>2630.8924959999999</v>
      </c>
      <c r="J21" s="91">
        <v>178.3</v>
      </c>
      <c r="K21" s="82"/>
      <c r="L21" s="89">
        <v>4.690881321</v>
      </c>
      <c r="M21" s="90">
        <v>8.2116940064310652E-7</v>
      </c>
      <c r="N21" s="90">
        <f t="shared" si="0"/>
        <v>5.6884993311409077E-3</v>
      </c>
      <c r="O21" s="90">
        <f>L21/'סכום נכסי הקרן'!$C$42</f>
        <v>3.9824980176623741E-5</v>
      </c>
    </row>
    <row r="22" spans="2:15" s="143" customFormat="1">
      <c r="B22" s="88" t="s">
        <v>895</v>
      </c>
      <c r="C22" s="82" t="s">
        <v>896</v>
      </c>
      <c r="D22" s="95" t="s">
        <v>127</v>
      </c>
      <c r="E22" s="95" t="s">
        <v>285</v>
      </c>
      <c r="F22" s="82" t="s">
        <v>387</v>
      </c>
      <c r="G22" s="95" t="s">
        <v>287</v>
      </c>
      <c r="H22" s="95" t="s">
        <v>169</v>
      </c>
      <c r="I22" s="89">
        <v>1881.5897239999999</v>
      </c>
      <c r="J22" s="91">
        <v>1156</v>
      </c>
      <c r="K22" s="82"/>
      <c r="L22" s="89">
        <v>21.751177210999998</v>
      </c>
      <c r="M22" s="90">
        <v>1.6164624187750152E-6</v>
      </c>
      <c r="N22" s="90">
        <f t="shared" si="0"/>
        <v>2.6377038460210674E-2</v>
      </c>
      <c r="O22" s="90">
        <f>L22/'סכום נכסי הקרן'!$C$42</f>
        <v>1.8466470199711646E-4</v>
      </c>
    </row>
    <row r="23" spans="2:15" s="143" customFormat="1">
      <c r="B23" s="88" t="s">
        <v>897</v>
      </c>
      <c r="C23" s="82" t="s">
        <v>898</v>
      </c>
      <c r="D23" s="95" t="s">
        <v>127</v>
      </c>
      <c r="E23" s="95" t="s">
        <v>285</v>
      </c>
      <c r="F23" s="82" t="s">
        <v>899</v>
      </c>
      <c r="G23" s="95" t="s">
        <v>845</v>
      </c>
      <c r="H23" s="95" t="s">
        <v>169</v>
      </c>
      <c r="I23" s="89">
        <v>2794.1847320000002</v>
      </c>
      <c r="J23" s="91">
        <v>982</v>
      </c>
      <c r="K23" s="89">
        <v>0.309455959</v>
      </c>
      <c r="L23" s="89">
        <v>27.748350030000001</v>
      </c>
      <c r="M23" s="90">
        <v>2.3804308750127923E-6</v>
      </c>
      <c r="N23" s="90">
        <f t="shared" si="0"/>
        <v>3.3649640607890961E-2</v>
      </c>
      <c r="O23" s="90">
        <f>L23/'סכום נכסי הקרן'!$C$42</f>
        <v>2.3557992928356305E-4</v>
      </c>
    </row>
    <row r="24" spans="2:15" s="143" customFormat="1">
      <c r="B24" s="88" t="s">
        <v>900</v>
      </c>
      <c r="C24" s="82" t="s">
        <v>901</v>
      </c>
      <c r="D24" s="95" t="s">
        <v>127</v>
      </c>
      <c r="E24" s="95" t="s">
        <v>285</v>
      </c>
      <c r="F24" s="82" t="s">
        <v>544</v>
      </c>
      <c r="G24" s="95" t="s">
        <v>400</v>
      </c>
      <c r="H24" s="95" t="s">
        <v>169</v>
      </c>
      <c r="I24" s="89">
        <v>393.47510999999997</v>
      </c>
      <c r="J24" s="91">
        <v>1901</v>
      </c>
      <c r="K24" s="82"/>
      <c r="L24" s="89">
        <v>7.4799618429999999</v>
      </c>
      <c r="M24" s="90">
        <v>1.5364402025703735E-6</v>
      </c>
      <c r="N24" s="90">
        <f t="shared" si="0"/>
        <v>9.0707385305996771E-3</v>
      </c>
      <c r="O24" s="90">
        <f>L24/'סכום נכסי הקרן'!$C$42</f>
        <v>6.3503915732379484E-5</v>
      </c>
    </row>
    <row r="25" spans="2:15" s="143" customFormat="1">
      <c r="B25" s="88" t="s">
        <v>902</v>
      </c>
      <c r="C25" s="82" t="s">
        <v>903</v>
      </c>
      <c r="D25" s="95" t="s">
        <v>127</v>
      </c>
      <c r="E25" s="95" t="s">
        <v>285</v>
      </c>
      <c r="F25" s="82" t="s">
        <v>399</v>
      </c>
      <c r="G25" s="95" t="s">
        <v>400</v>
      </c>
      <c r="H25" s="95" t="s">
        <v>169</v>
      </c>
      <c r="I25" s="89">
        <v>320.73475100000002</v>
      </c>
      <c r="J25" s="91">
        <v>2459</v>
      </c>
      <c r="K25" s="82"/>
      <c r="L25" s="89">
        <v>7.8868675369999997</v>
      </c>
      <c r="M25" s="90">
        <v>1.496112448595832E-6</v>
      </c>
      <c r="N25" s="90">
        <f t="shared" si="0"/>
        <v>9.5641815767484092E-3</v>
      </c>
      <c r="O25" s="90">
        <f>L25/'סכום נכסי הקרן'!$C$42</f>
        <v>6.6958492833863419E-5</v>
      </c>
    </row>
    <row r="26" spans="2:15" s="143" customFormat="1">
      <c r="B26" s="88" t="s">
        <v>904</v>
      </c>
      <c r="C26" s="82" t="s">
        <v>905</v>
      </c>
      <c r="D26" s="95" t="s">
        <v>127</v>
      </c>
      <c r="E26" s="95" t="s">
        <v>285</v>
      </c>
      <c r="F26" s="82" t="s">
        <v>906</v>
      </c>
      <c r="G26" s="95" t="s">
        <v>539</v>
      </c>
      <c r="H26" s="95" t="s">
        <v>169</v>
      </c>
      <c r="I26" s="89">
        <v>5.7978269999999998</v>
      </c>
      <c r="J26" s="91">
        <v>99250</v>
      </c>
      <c r="K26" s="82"/>
      <c r="L26" s="89">
        <v>5.7543434759999998</v>
      </c>
      <c r="M26" s="90">
        <v>7.5311448370175511E-7</v>
      </c>
      <c r="N26" s="90">
        <f t="shared" si="0"/>
        <v>6.9781298597004189E-3</v>
      </c>
      <c r="O26" s="90">
        <f>L26/'סכום נכסי הקרן'!$C$42</f>
        <v>4.8853637340014926E-5</v>
      </c>
    </row>
    <row r="27" spans="2:15" s="143" customFormat="1">
      <c r="B27" s="88" t="s">
        <v>907</v>
      </c>
      <c r="C27" s="82" t="s">
        <v>908</v>
      </c>
      <c r="D27" s="95" t="s">
        <v>127</v>
      </c>
      <c r="E27" s="95" t="s">
        <v>285</v>
      </c>
      <c r="F27" s="82" t="s">
        <v>909</v>
      </c>
      <c r="G27" s="95" t="s">
        <v>910</v>
      </c>
      <c r="H27" s="95" t="s">
        <v>169</v>
      </c>
      <c r="I27" s="89">
        <v>54.689790000000002</v>
      </c>
      <c r="J27" s="91">
        <v>5600</v>
      </c>
      <c r="K27" s="82"/>
      <c r="L27" s="89">
        <v>3.0626282169999994</v>
      </c>
      <c r="M27" s="90">
        <v>5.2095731499035804E-7</v>
      </c>
      <c r="N27" s="90">
        <f t="shared" si="0"/>
        <v>3.7139627655776645E-3</v>
      </c>
      <c r="O27" s="90">
        <f>L27/'סכום נכסי הקרן'!$C$42</f>
        <v>2.6001320366892625E-5</v>
      </c>
    </row>
    <row r="28" spans="2:15" s="143" customFormat="1">
      <c r="B28" s="88" t="s">
        <v>911</v>
      </c>
      <c r="C28" s="82" t="s">
        <v>912</v>
      </c>
      <c r="D28" s="95" t="s">
        <v>127</v>
      </c>
      <c r="E28" s="95" t="s">
        <v>285</v>
      </c>
      <c r="F28" s="82" t="s">
        <v>913</v>
      </c>
      <c r="G28" s="95" t="s">
        <v>451</v>
      </c>
      <c r="H28" s="95" t="s">
        <v>169</v>
      </c>
      <c r="I28" s="89">
        <v>150.393181</v>
      </c>
      <c r="J28" s="91">
        <v>5865</v>
      </c>
      <c r="K28" s="82"/>
      <c r="L28" s="89">
        <v>8.8205600470000007</v>
      </c>
      <c r="M28" s="90">
        <v>1.3805589010280788E-7</v>
      </c>
      <c r="N28" s="90">
        <f t="shared" si="0"/>
        <v>1.0696444120856862E-2</v>
      </c>
      <c r="O28" s="90">
        <f>L28/'סכום נכסי הקרן'!$C$42</f>
        <v>7.4885422371676844E-5</v>
      </c>
    </row>
    <row r="29" spans="2:15" s="143" customFormat="1">
      <c r="B29" s="88" t="s">
        <v>914</v>
      </c>
      <c r="C29" s="82" t="s">
        <v>915</v>
      </c>
      <c r="D29" s="95" t="s">
        <v>127</v>
      </c>
      <c r="E29" s="95" t="s">
        <v>285</v>
      </c>
      <c r="F29" s="82" t="s">
        <v>868</v>
      </c>
      <c r="G29" s="95" t="s">
        <v>845</v>
      </c>
      <c r="H29" s="95" t="s">
        <v>169</v>
      </c>
      <c r="I29" s="89">
        <v>89537.015606000001</v>
      </c>
      <c r="J29" s="91">
        <v>37.200000000000003</v>
      </c>
      <c r="K29" s="89">
        <v>3.765658266</v>
      </c>
      <c r="L29" s="89">
        <v>37.073428071000002</v>
      </c>
      <c r="M29" s="90">
        <v>6.9128354959999315E-6</v>
      </c>
      <c r="N29" s="90">
        <f t="shared" si="0"/>
        <v>4.4957899455027393E-2</v>
      </c>
      <c r="O29" s="90">
        <f>L29/'סכום נכסי הקרן'!$C$42</f>
        <v>3.1474864465177142E-4</v>
      </c>
    </row>
    <row r="30" spans="2:15" s="143" customFormat="1">
      <c r="B30" s="88" t="s">
        <v>916</v>
      </c>
      <c r="C30" s="82" t="s">
        <v>917</v>
      </c>
      <c r="D30" s="95" t="s">
        <v>127</v>
      </c>
      <c r="E30" s="95" t="s">
        <v>285</v>
      </c>
      <c r="F30" s="82" t="s">
        <v>712</v>
      </c>
      <c r="G30" s="95" t="s">
        <v>451</v>
      </c>
      <c r="H30" s="95" t="s">
        <v>169</v>
      </c>
      <c r="I30" s="89">
        <v>1854.8175510000001</v>
      </c>
      <c r="J30" s="91">
        <v>2120</v>
      </c>
      <c r="K30" s="82"/>
      <c r="L30" s="89">
        <v>39.322132078999999</v>
      </c>
      <c r="M30" s="90">
        <v>1.4487353661645982E-6</v>
      </c>
      <c r="N30" s="90">
        <f t="shared" si="0"/>
        <v>4.7684839313466384E-2</v>
      </c>
      <c r="O30" s="90">
        <f>L30/'סכום נכסי הקרן'!$C$42</f>
        <v>3.3383985297989071E-4</v>
      </c>
    </row>
    <row r="31" spans="2:15" s="143" customFormat="1">
      <c r="B31" s="88" t="s">
        <v>918</v>
      </c>
      <c r="C31" s="82" t="s">
        <v>919</v>
      </c>
      <c r="D31" s="95" t="s">
        <v>127</v>
      </c>
      <c r="E31" s="95" t="s">
        <v>285</v>
      </c>
      <c r="F31" s="82" t="s">
        <v>286</v>
      </c>
      <c r="G31" s="95" t="s">
        <v>287</v>
      </c>
      <c r="H31" s="95" t="s">
        <v>169</v>
      </c>
      <c r="I31" s="89">
        <v>2887.60277</v>
      </c>
      <c r="J31" s="91">
        <v>2260</v>
      </c>
      <c r="K31" s="82"/>
      <c r="L31" s="89">
        <v>65.259822608999997</v>
      </c>
      <c r="M31" s="90">
        <v>1.9333059225863593E-6</v>
      </c>
      <c r="N31" s="90">
        <f t="shared" si="0"/>
        <v>7.9138744269601782E-2</v>
      </c>
      <c r="O31" s="90">
        <f>L31/'סכום נכסי הקרן'!$C$42</f>
        <v>5.5404751556992259E-4</v>
      </c>
    </row>
    <row r="32" spans="2:15" s="143" customFormat="1">
      <c r="B32" s="88" t="s">
        <v>920</v>
      </c>
      <c r="C32" s="82" t="s">
        <v>921</v>
      </c>
      <c r="D32" s="95" t="s">
        <v>127</v>
      </c>
      <c r="E32" s="95" t="s">
        <v>285</v>
      </c>
      <c r="F32" s="82" t="s">
        <v>293</v>
      </c>
      <c r="G32" s="95" t="s">
        <v>287</v>
      </c>
      <c r="H32" s="95" t="s">
        <v>169</v>
      </c>
      <c r="I32" s="89">
        <v>478.05175400000002</v>
      </c>
      <c r="J32" s="91">
        <v>6314</v>
      </c>
      <c r="K32" s="82"/>
      <c r="L32" s="89">
        <v>30.184187733999998</v>
      </c>
      <c r="M32" s="90">
        <v>2.0487035187014875E-6</v>
      </c>
      <c r="N32" s="90">
        <f t="shared" si="0"/>
        <v>3.660351221575716E-2</v>
      </c>
      <c r="O32" s="90">
        <f>L32/'סכום נכסי הקרן'!$C$42</f>
        <v>2.5625987866556804E-4</v>
      </c>
    </row>
    <row r="33" spans="2:15" s="143" customFormat="1">
      <c r="B33" s="88" t="s">
        <v>922</v>
      </c>
      <c r="C33" s="82" t="s">
        <v>923</v>
      </c>
      <c r="D33" s="95" t="s">
        <v>127</v>
      </c>
      <c r="E33" s="95" t="s">
        <v>285</v>
      </c>
      <c r="F33" s="82" t="s">
        <v>423</v>
      </c>
      <c r="G33" s="95" t="s">
        <v>336</v>
      </c>
      <c r="H33" s="95" t="s">
        <v>169</v>
      </c>
      <c r="I33" s="89">
        <v>96.721777000000003</v>
      </c>
      <c r="J33" s="91">
        <v>15580</v>
      </c>
      <c r="K33" s="82"/>
      <c r="L33" s="89">
        <v>15.069252855</v>
      </c>
      <c r="M33" s="90">
        <v>2.1596632335901488E-6</v>
      </c>
      <c r="N33" s="90">
        <f t="shared" si="0"/>
        <v>1.8274057457541189E-2</v>
      </c>
      <c r="O33" s="90">
        <f>L33/'סכום נכסי הקרן'!$C$42</f>
        <v>1.2793602207334669E-4</v>
      </c>
    </row>
    <row r="34" spans="2:15" s="143" customFormat="1">
      <c r="B34" s="88" t="s">
        <v>924</v>
      </c>
      <c r="C34" s="82" t="s">
        <v>925</v>
      </c>
      <c r="D34" s="95" t="s">
        <v>127</v>
      </c>
      <c r="E34" s="95" t="s">
        <v>285</v>
      </c>
      <c r="F34" s="82" t="s">
        <v>926</v>
      </c>
      <c r="G34" s="95" t="s">
        <v>197</v>
      </c>
      <c r="H34" s="95" t="s">
        <v>169</v>
      </c>
      <c r="I34" s="89">
        <v>16.742474999999999</v>
      </c>
      <c r="J34" s="91">
        <v>40220</v>
      </c>
      <c r="K34" s="82"/>
      <c r="L34" s="89">
        <v>6.7338233630000008</v>
      </c>
      <c r="M34" s="90">
        <v>2.7071129209184881E-7</v>
      </c>
      <c r="N34" s="90">
        <f t="shared" si="0"/>
        <v>8.1659174630921184E-3</v>
      </c>
      <c r="O34" s="90">
        <f>L34/'סכום נכסי הקרן'!$C$42</f>
        <v>5.7169295830147232E-5</v>
      </c>
    </row>
    <row r="35" spans="2:15" s="143" customFormat="1">
      <c r="B35" s="88" t="s">
        <v>929</v>
      </c>
      <c r="C35" s="82" t="s">
        <v>930</v>
      </c>
      <c r="D35" s="95" t="s">
        <v>127</v>
      </c>
      <c r="E35" s="95" t="s">
        <v>285</v>
      </c>
      <c r="F35" s="82" t="s">
        <v>310</v>
      </c>
      <c r="G35" s="95" t="s">
        <v>287</v>
      </c>
      <c r="H35" s="95" t="s">
        <v>169</v>
      </c>
      <c r="I35" s="89">
        <v>2676.349365</v>
      </c>
      <c r="J35" s="91">
        <v>2365</v>
      </c>
      <c r="K35" s="82"/>
      <c r="L35" s="89">
        <v>63.295662488000005</v>
      </c>
      <c r="M35" s="90">
        <v>2.0067049514186088E-6</v>
      </c>
      <c r="N35" s="90">
        <f t="shared" si="0"/>
        <v>7.6756862748843066E-2</v>
      </c>
      <c r="O35" s="90">
        <f>L35/'סכום נכסי הקרן'!$C$42</f>
        <v>5.3737204831127451E-4</v>
      </c>
    </row>
    <row r="36" spans="2:15" s="143" customFormat="1">
      <c r="B36" s="88" t="s">
        <v>931</v>
      </c>
      <c r="C36" s="82" t="s">
        <v>932</v>
      </c>
      <c r="D36" s="95" t="s">
        <v>127</v>
      </c>
      <c r="E36" s="95" t="s">
        <v>285</v>
      </c>
      <c r="F36" s="82" t="s">
        <v>538</v>
      </c>
      <c r="G36" s="95" t="s">
        <v>539</v>
      </c>
      <c r="H36" s="95" t="s">
        <v>169</v>
      </c>
      <c r="I36" s="89">
        <v>36.473936000000002</v>
      </c>
      <c r="J36" s="91">
        <v>56410</v>
      </c>
      <c r="K36" s="82"/>
      <c r="L36" s="89">
        <v>20.574947139999999</v>
      </c>
      <c r="M36" s="90">
        <v>3.5874261839097646E-6</v>
      </c>
      <c r="N36" s="90">
        <f t="shared" si="0"/>
        <v>2.4950657463915303E-2</v>
      </c>
      <c r="O36" s="90">
        <f>L36/'סכום נכסי הקרן'!$C$42</f>
        <v>1.74678659704591E-4</v>
      </c>
    </row>
    <row r="37" spans="2:15" s="143" customFormat="1">
      <c r="B37" s="88" t="s">
        <v>935</v>
      </c>
      <c r="C37" s="82" t="s">
        <v>936</v>
      </c>
      <c r="D37" s="95" t="s">
        <v>127</v>
      </c>
      <c r="E37" s="95" t="s">
        <v>285</v>
      </c>
      <c r="F37" s="82" t="s">
        <v>937</v>
      </c>
      <c r="G37" s="95" t="s">
        <v>451</v>
      </c>
      <c r="H37" s="95" t="s">
        <v>169</v>
      </c>
      <c r="I37" s="89">
        <v>43.772340999999997</v>
      </c>
      <c r="J37" s="91">
        <v>14580</v>
      </c>
      <c r="K37" s="82"/>
      <c r="L37" s="89">
        <v>6.3820073880000008</v>
      </c>
      <c r="M37" s="90">
        <v>3.13449300650877E-7</v>
      </c>
      <c r="N37" s="90">
        <f t="shared" si="0"/>
        <v>7.7392801637187992E-3</v>
      </c>
      <c r="O37" s="90">
        <f>L37/'סכום נכסי הקרן'!$C$42</f>
        <v>5.4182423370281274E-5</v>
      </c>
    </row>
    <row r="38" spans="2:15" s="143" customFormat="1">
      <c r="B38" s="88" t="s">
        <v>938</v>
      </c>
      <c r="C38" s="82" t="s">
        <v>939</v>
      </c>
      <c r="D38" s="95" t="s">
        <v>127</v>
      </c>
      <c r="E38" s="95" t="s">
        <v>285</v>
      </c>
      <c r="F38" s="82" t="s">
        <v>335</v>
      </c>
      <c r="G38" s="95" t="s">
        <v>336</v>
      </c>
      <c r="H38" s="95" t="s">
        <v>169</v>
      </c>
      <c r="I38" s="89">
        <v>209.04194899999999</v>
      </c>
      <c r="J38" s="91">
        <v>17850</v>
      </c>
      <c r="K38" s="82"/>
      <c r="L38" s="89">
        <v>37.313987826999998</v>
      </c>
      <c r="M38" s="90">
        <v>1.723733746968404E-6</v>
      </c>
      <c r="N38" s="90">
        <f t="shared" si="0"/>
        <v>4.5249619478934043E-2</v>
      </c>
      <c r="O38" s="90">
        <f>L38/'סכום נכסי הקרן'!$C$42</f>
        <v>3.1679096609595389E-4</v>
      </c>
    </row>
    <row r="39" spans="2:15" s="143" customFormat="1">
      <c r="B39" s="88" t="s">
        <v>940</v>
      </c>
      <c r="C39" s="82" t="s">
        <v>941</v>
      </c>
      <c r="D39" s="95" t="s">
        <v>127</v>
      </c>
      <c r="E39" s="95" t="s">
        <v>285</v>
      </c>
      <c r="F39" s="82" t="s">
        <v>447</v>
      </c>
      <c r="G39" s="95" t="s">
        <v>158</v>
      </c>
      <c r="H39" s="95" t="s">
        <v>169</v>
      </c>
      <c r="I39" s="89">
        <v>446.20753600000006</v>
      </c>
      <c r="J39" s="91">
        <v>2455</v>
      </c>
      <c r="K39" s="82"/>
      <c r="L39" s="89">
        <v>10.954395011000001</v>
      </c>
      <c r="M39" s="90">
        <v>1.8735902374345442E-6</v>
      </c>
      <c r="N39" s="90">
        <f t="shared" si="0"/>
        <v>1.328408553295966E-2</v>
      </c>
      <c r="O39" s="90">
        <f>L39/'סכום נכסי הקרן'!$C$42</f>
        <v>9.3001407263695098E-5</v>
      </c>
    </row>
    <row r="40" spans="2:15" s="143" customFormat="1">
      <c r="B40" s="88" t="s">
        <v>942</v>
      </c>
      <c r="C40" s="82" t="s">
        <v>943</v>
      </c>
      <c r="D40" s="95" t="s">
        <v>127</v>
      </c>
      <c r="E40" s="95" t="s">
        <v>285</v>
      </c>
      <c r="F40" s="82" t="s">
        <v>726</v>
      </c>
      <c r="G40" s="95" t="s">
        <v>727</v>
      </c>
      <c r="H40" s="95" t="s">
        <v>169</v>
      </c>
      <c r="I40" s="89">
        <v>259.05976099999998</v>
      </c>
      <c r="J40" s="91">
        <v>8485</v>
      </c>
      <c r="K40" s="82"/>
      <c r="L40" s="89">
        <v>21.981220738000001</v>
      </c>
      <c r="M40" s="90">
        <v>2.248211305258917E-6</v>
      </c>
      <c r="N40" s="90">
        <f t="shared" si="0"/>
        <v>2.6656005750134316E-2</v>
      </c>
      <c r="O40" s="90">
        <f>L40/'סכום נכסי הקרן'!$C$42</f>
        <v>1.8661774200721474E-4</v>
      </c>
    </row>
    <row r="41" spans="2:15" s="143" customFormat="1">
      <c r="B41" s="85"/>
      <c r="C41" s="82"/>
      <c r="D41" s="82"/>
      <c r="E41" s="82"/>
      <c r="F41" s="82"/>
      <c r="G41" s="82"/>
      <c r="H41" s="82"/>
      <c r="I41" s="89"/>
      <c r="J41" s="91"/>
      <c r="K41" s="82"/>
      <c r="L41" s="82"/>
      <c r="M41" s="82"/>
      <c r="N41" s="90"/>
      <c r="O41" s="82"/>
    </row>
    <row r="42" spans="2:15" s="143" customFormat="1">
      <c r="B42" s="101" t="s">
        <v>944</v>
      </c>
      <c r="C42" s="84"/>
      <c r="D42" s="84"/>
      <c r="E42" s="84"/>
      <c r="F42" s="84"/>
      <c r="G42" s="84"/>
      <c r="H42" s="84"/>
      <c r="I42" s="92"/>
      <c r="J42" s="94"/>
      <c r="K42" s="84"/>
      <c r="L42" s="92">
        <f>SUM(L43:L81)</f>
        <v>176.61819439199999</v>
      </c>
      <c r="M42" s="84"/>
      <c r="N42" s="93">
        <f t="shared" ref="N42:N81" si="1">L42/$L$11</f>
        <v>0.21417989753192623</v>
      </c>
      <c r="O42" s="93">
        <f>L42/'סכום נכסי הקרן'!$C$42</f>
        <v>1.499465795266168E-3</v>
      </c>
    </row>
    <row r="43" spans="2:15" s="143" customFormat="1">
      <c r="B43" s="88" t="s">
        <v>945</v>
      </c>
      <c r="C43" s="82" t="s">
        <v>946</v>
      </c>
      <c r="D43" s="95" t="s">
        <v>127</v>
      </c>
      <c r="E43" s="95" t="s">
        <v>285</v>
      </c>
      <c r="F43" s="82" t="s">
        <v>947</v>
      </c>
      <c r="G43" s="95" t="s">
        <v>948</v>
      </c>
      <c r="H43" s="95" t="s">
        <v>169</v>
      </c>
      <c r="I43" s="89">
        <v>1061.784539</v>
      </c>
      <c r="J43" s="91">
        <v>379.5</v>
      </c>
      <c r="K43" s="82"/>
      <c r="L43" s="89">
        <v>4.0294723260000005</v>
      </c>
      <c r="M43" s="90">
        <v>3.5779957584800309E-6</v>
      </c>
      <c r="N43" s="90">
        <f t="shared" si="1"/>
        <v>4.8864273177594217E-3</v>
      </c>
      <c r="O43" s="90">
        <f>L43/'סכום נכסי הקרן'!$C$42</f>
        <v>3.4209702724048938E-5</v>
      </c>
    </row>
    <row r="44" spans="2:15" s="143" customFormat="1">
      <c r="B44" s="88" t="s">
        <v>949</v>
      </c>
      <c r="C44" s="82" t="s">
        <v>950</v>
      </c>
      <c r="D44" s="95" t="s">
        <v>127</v>
      </c>
      <c r="E44" s="95" t="s">
        <v>285</v>
      </c>
      <c r="F44" s="82" t="s">
        <v>844</v>
      </c>
      <c r="G44" s="95" t="s">
        <v>845</v>
      </c>
      <c r="H44" s="95" t="s">
        <v>169</v>
      </c>
      <c r="I44" s="89">
        <v>397.413434</v>
      </c>
      <c r="J44" s="91">
        <v>1929</v>
      </c>
      <c r="K44" s="82"/>
      <c r="L44" s="89">
        <v>7.666105151</v>
      </c>
      <c r="M44" s="90">
        <v>3.0132937644268219E-6</v>
      </c>
      <c r="N44" s="90">
        <f t="shared" si="1"/>
        <v>9.2964692644628456E-3</v>
      </c>
      <c r="O44" s="90">
        <f>L44/'סכום נכסי הקרן'!$C$42</f>
        <v>6.5084248519296141E-5</v>
      </c>
    </row>
    <row r="45" spans="2:15" s="143" customFormat="1">
      <c r="B45" s="88" t="s">
        <v>951</v>
      </c>
      <c r="C45" s="82" t="s">
        <v>952</v>
      </c>
      <c r="D45" s="95" t="s">
        <v>127</v>
      </c>
      <c r="E45" s="95" t="s">
        <v>285</v>
      </c>
      <c r="F45" s="82" t="s">
        <v>603</v>
      </c>
      <c r="G45" s="95" t="s">
        <v>336</v>
      </c>
      <c r="H45" s="95" t="s">
        <v>169</v>
      </c>
      <c r="I45" s="89">
        <v>456.24311299999999</v>
      </c>
      <c r="J45" s="91">
        <v>327.39999999999998</v>
      </c>
      <c r="K45" s="82"/>
      <c r="L45" s="89">
        <v>1.493739951</v>
      </c>
      <c r="M45" s="90">
        <v>2.1649539957295407E-6</v>
      </c>
      <c r="N45" s="90">
        <f t="shared" si="1"/>
        <v>1.8114162628933312E-3</v>
      </c>
      <c r="O45" s="90">
        <f>L45/'סכום נכסי הקרן'!$C$42</f>
        <v>1.2681660410228468E-5</v>
      </c>
    </row>
    <row r="46" spans="2:15" s="143" customFormat="1">
      <c r="B46" s="88" t="s">
        <v>953</v>
      </c>
      <c r="C46" s="82" t="s">
        <v>954</v>
      </c>
      <c r="D46" s="95" t="s">
        <v>127</v>
      </c>
      <c r="E46" s="95" t="s">
        <v>285</v>
      </c>
      <c r="F46" s="82" t="s">
        <v>841</v>
      </c>
      <c r="G46" s="95" t="s">
        <v>400</v>
      </c>
      <c r="H46" s="95" t="s">
        <v>169</v>
      </c>
      <c r="I46" s="89">
        <v>30.017727000000001</v>
      </c>
      <c r="J46" s="91">
        <v>19160</v>
      </c>
      <c r="K46" s="82"/>
      <c r="L46" s="89">
        <v>5.7513965770000013</v>
      </c>
      <c r="M46" s="90">
        <v>2.04551311479666E-6</v>
      </c>
      <c r="N46" s="90">
        <f t="shared" si="1"/>
        <v>6.9745562384886895E-3</v>
      </c>
      <c r="O46" s="90">
        <f>L46/'סכום נכסי הקרן'!$C$42</f>
        <v>4.8828618545842483E-5</v>
      </c>
    </row>
    <row r="47" spans="2:15" s="143" customFormat="1">
      <c r="B47" s="88" t="s">
        <v>955</v>
      </c>
      <c r="C47" s="82" t="s">
        <v>956</v>
      </c>
      <c r="D47" s="95" t="s">
        <v>127</v>
      </c>
      <c r="E47" s="95" t="s">
        <v>285</v>
      </c>
      <c r="F47" s="82" t="s">
        <v>957</v>
      </c>
      <c r="G47" s="95" t="s">
        <v>958</v>
      </c>
      <c r="H47" s="95" t="s">
        <v>169</v>
      </c>
      <c r="I47" s="89">
        <v>345.91459099999997</v>
      </c>
      <c r="J47" s="91">
        <v>1090</v>
      </c>
      <c r="K47" s="82"/>
      <c r="L47" s="89">
        <v>3.7704690460000001</v>
      </c>
      <c r="M47" s="90">
        <v>3.1789278688590875E-6</v>
      </c>
      <c r="N47" s="90">
        <f t="shared" si="1"/>
        <v>4.572341353050082E-3</v>
      </c>
      <c r="O47" s="90">
        <f>L47/'סכום נכסי הקרן'!$C$42</f>
        <v>3.2010798128977744E-5</v>
      </c>
    </row>
    <row r="48" spans="2:15" s="143" customFormat="1">
      <c r="B48" s="88" t="s">
        <v>959</v>
      </c>
      <c r="C48" s="82" t="s">
        <v>960</v>
      </c>
      <c r="D48" s="95" t="s">
        <v>127</v>
      </c>
      <c r="E48" s="95" t="s">
        <v>285</v>
      </c>
      <c r="F48" s="82" t="s">
        <v>961</v>
      </c>
      <c r="G48" s="95" t="s">
        <v>158</v>
      </c>
      <c r="H48" s="95" t="s">
        <v>169</v>
      </c>
      <c r="I48" s="89">
        <v>18.824501999999999</v>
      </c>
      <c r="J48" s="91">
        <v>4247</v>
      </c>
      <c r="K48" s="82"/>
      <c r="L48" s="89">
        <v>0.79947661800000003</v>
      </c>
      <c r="M48" s="90">
        <v>8.3827973767495795E-7</v>
      </c>
      <c r="N48" s="90">
        <f t="shared" si="1"/>
        <v>9.6950272146008852E-4</v>
      </c>
      <c r="O48" s="90">
        <f>L48/'סכום נכסי הקרן'!$C$42</f>
        <v>6.7874538460369191E-6</v>
      </c>
    </row>
    <row r="49" spans="2:15" s="143" customFormat="1">
      <c r="B49" s="88" t="s">
        <v>962</v>
      </c>
      <c r="C49" s="82" t="s">
        <v>963</v>
      </c>
      <c r="D49" s="95" t="s">
        <v>127</v>
      </c>
      <c r="E49" s="95" t="s">
        <v>285</v>
      </c>
      <c r="F49" s="82" t="s">
        <v>735</v>
      </c>
      <c r="G49" s="95" t="s">
        <v>539</v>
      </c>
      <c r="H49" s="95" t="s">
        <v>169</v>
      </c>
      <c r="I49" s="89">
        <v>12.286561999999998</v>
      </c>
      <c r="J49" s="91">
        <v>89700</v>
      </c>
      <c r="K49" s="82"/>
      <c r="L49" s="89">
        <v>11.021045808999999</v>
      </c>
      <c r="M49" s="90">
        <v>3.3998040345853219E-6</v>
      </c>
      <c r="N49" s="90">
        <f t="shared" si="1"/>
        <v>1.3364911073811794E-2</v>
      </c>
      <c r="O49" s="90">
        <f>L49/'סכום נכסי הקרן'!$C$42</f>
        <v>9.3567263981754256E-5</v>
      </c>
    </row>
    <row r="50" spans="2:15" s="143" customFormat="1">
      <c r="B50" s="88" t="s">
        <v>964</v>
      </c>
      <c r="C50" s="82" t="s">
        <v>965</v>
      </c>
      <c r="D50" s="95" t="s">
        <v>127</v>
      </c>
      <c r="E50" s="95" t="s">
        <v>285</v>
      </c>
      <c r="F50" s="82" t="s">
        <v>966</v>
      </c>
      <c r="G50" s="95" t="s">
        <v>195</v>
      </c>
      <c r="H50" s="95" t="s">
        <v>169</v>
      </c>
      <c r="I50" s="89">
        <v>1169.6317449999999</v>
      </c>
      <c r="J50" s="91">
        <v>176.1</v>
      </c>
      <c r="K50" s="82"/>
      <c r="L50" s="89">
        <v>2.0597215019999999</v>
      </c>
      <c r="M50" s="90">
        <v>2.1814164528769641E-6</v>
      </c>
      <c r="N50" s="90">
        <f t="shared" si="1"/>
        <v>2.4977661093258654E-3</v>
      </c>
      <c r="O50" s="90">
        <f>L50/'סכום נכסי הקרן'!$C$42</f>
        <v>1.7486771114692985E-5</v>
      </c>
    </row>
    <row r="51" spans="2:15" s="143" customFormat="1">
      <c r="B51" s="88" t="s">
        <v>967</v>
      </c>
      <c r="C51" s="82" t="s">
        <v>968</v>
      </c>
      <c r="D51" s="95" t="s">
        <v>127</v>
      </c>
      <c r="E51" s="95" t="s">
        <v>285</v>
      </c>
      <c r="F51" s="82" t="s">
        <v>969</v>
      </c>
      <c r="G51" s="95" t="s">
        <v>195</v>
      </c>
      <c r="H51" s="95" t="s">
        <v>169</v>
      </c>
      <c r="I51" s="89">
        <v>600.54852100000005</v>
      </c>
      <c r="J51" s="91">
        <v>478.3</v>
      </c>
      <c r="K51" s="82"/>
      <c r="L51" s="89">
        <v>2.8724235759999996</v>
      </c>
      <c r="M51" s="90">
        <v>1.5811271756625483E-6</v>
      </c>
      <c r="N51" s="90">
        <f t="shared" si="1"/>
        <v>3.4833069678569624E-3</v>
      </c>
      <c r="O51" s="90">
        <f>L51/'סכום נכסי הקרן'!$C$42</f>
        <v>2.4386507384220105E-5</v>
      </c>
    </row>
    <row r="52" spans="2:15" s="143" customFormat="1">
      <c r="B52" s="88" t="s">
        <v>970</v>
      </c>
      <c r="C52" s="82" t="s">
        <v>971</v>
      </c>
      <c r="D52" s="95" t="s">
        <v>127</v>
      </c>
      <c r="E52" s="95" t="s">
        <v>285</v>
      </c>
      <c r="F52" s="82" t="s">
        <v>972</v>
      </c>
      <c r="G52" s="95" t="s">
        <v>407</v>
      </c>
      <c r="H52" s="95" t="s">
        <v>169</v>
      </c>
      <c r="I52" s="89">
        <v>11.125934000000003</v>
      </c>
      <c r="J52" s="91">
        <v>17500</v>
      </c>
      <c r="K52" s="82"/>
      <c r="L52" s="89">
        <v>1.9470384439999999</v>
      </c>
      <c r="M52" s="90">
        <v>2.4292236067088546E-6</v>
      </c>
      <c r="N52" s="90">
        <f t="shared" si="1"/>
        <v>2.3611185464906441E-3</v>
      </c>
      <c r="O52" s="90">
        <f>L52/'סכום נכסי הקרן'!$C$42</f>
        <v>1.6530106419084214E-5</v>
      </c>
    </row>
    <row r="53" spans="2:15" s="143" customFormat="1">
      <c r="B53" s="88" t="s">
        <v>973</v>
      </c>
      <c r="C53" s="82" t="s">
        <v>974</v>
      </c>
      <c r="D53" s="95" t="s">
        <v>127</v>
      </c>
      <c r="E53" s="95" t="s">
        <v>285</v>
      </c>
      <c r="F53" s="82" t="s">
        <v>975</v>
      </c>
      <c r="G53" s="95" t="s">
        <v>976</v>
      </c>
      <c r="H53" s="95" t="s">
        <v>169</v>
      </c>
      <c r="I53" s="89">
        <v>71.979460000000003</v>
      </c>
      <c r="J53" s="91">
        <v>3942</v>
      </c>
      <c r="K53" s="82"/>
      <c r="L53" s="89">
        <v>2.8374303109999999</v>
      </c>
      <c r="M53" s="90">
        <v>2.9105273407236537E-6</v>
      </c>
      <c r="N53" s="90">
        <f t="shared" si="1"/>
        <v>3.4408716234248207E-3</v>
      </c>
      <c r="O53" s="90">
        <f>L53/'סכום נכסי הקרן'!$C$42</f>
        <v>2.4089419056979448E-5</v>
      </c>
    </row>
    <row r="54" spans="2:15" s="143" customFormat="1">
      <c r="B54" s="88" t="s">
        <v>977</v>
      </c>
      <c r="C54" s="82" t="s">
        <v>978</v>
      </c>
      <c r="D54" s="95" t="s">
        <v>127</v>
      </c>
      <c r="E54" s="95" t="s">
        <v>285</v>
      </c>
      <c r="F54" s="82" t="s">
        <v>384</v>
      </c>
      <c r="G54" s="95" t="s">
        <v>336</v>
      </c>
      <c r="H54" s="95" t="s">
        <v>169</v>
      </c>
      <c r="I54" s="89">
        <v>8.5456099999999999</v>
      </c>
      <c r="J54" s="91">
        <v>159100</v>
      </c>
      <c r="K54" s="82"/>
      <c r="L54" s="89">
        <v>13.596065962999999</v>
      </c>
      <c r="M54" s="90">
        <v>3.9993401208842378E-6</v>
      </c>
      <c r="N54" s="90">
        <f t="shared" si="1"/>
        <v>1.6487565308982405E-2</v>
      </c>
      <c r="O54" s="90">
        <f>L54/'סכום נכסי הקרן'!$C$42</f>
        <v>1.1542885449532432E-4</v>
      </c>
    </row>
    <row r="55" spans="2:15" s="143" customFormat="1">
      <c r="B55" s="88" t="s">
        <v>979</v>
      </c>
      <c r="C55" s="82" t="s">
        <v>980</v>
      </c>
      <c r="D55" s="95" t="s">
        <v>127</v>
      </c>
      <c r="E55" s="95" t="s">
        <v>285</v>
      </c>
      <c r="F55" s="82" t="s">
        <v>981</v>
      </c>
      <c r="G55" s="95" t="s">
        <v>336</v>
      </c>
      <c r="H55" s="95" t="s">
        <v>169</v>
      </c>
      <c r="I55" s="89">
        <v>33.162672999999998</v>
      </c>
      <c r="J55" s="91">
        <v>5028</v>
      </c>
      <c r="K55" s="82"/>
      <c r="L55" s="89">
        <v>1.6674191730000001</v>
      </c>
      <c r="M55" s="90">
        <v>1.8490267047407598E-6</v>
      </c>
      <c r="N55" s="90">
        <f t="shared" si="1"/>
        <v>2.0220321515872402E-3</v>
      </c>
      <c r="O55" s="90">
        <f>L55/'סכום נכסי הקרן'!$C$42</f>
        <v>1.4156174707206445E-5</v>
      </c>
    </row>
    <row r="56" spans="2:15" s="143" customFormat="1">
      <c r="B56" s="88" t="s">
        <v>982</v>
      </c>
      <c r="C56" s="82" t="s">
        <v>983</v>
      </c>
      <c r="D56" s="95" t="s">
        <v>127</v>
      </c>
      <c r="E56" s="95" t="s">
        <v>285</v>
      </c>
      <c r="F56" s="82" t="s">
        <v>984</v>
      </c>
      <c r="G56" s="95" t="s">
        <v>550</v>
      </c>
      <c r="H56" s="95" t="s">
        <v>169</v>
      </c>
      <c r="I56" s="89">
        <v>25.934307</v>
      </c>
      <c r="J56" s="91">
        <v>18210</v>
      </c>
      <c r="K56" s="82"/>
      <c r="L56" s="89">
        <v>4.7226373540000006</v>
      </c>
      <c r="M56" s="90">
        <v>4.9220128125685014E-6</v>
      </c>
      <c r="N56" s="90">
        <f t="shared" si="1"/>
        <v>5.7270089757297596E-3</v>
      </c>
      <c r="O56" s="90">
        <f>L56/'סכום נכסי הקרן'!$C$42</f>
        <v>4.0094584819796342E-5</v>
      </c>
    </row>
    <row r="57" spans="2:15" s="143" customFormat="1">
      <c r="B57" s="88" t="s">
        <v>985</v>
      </c>
      <c r="C57" s="82" t="s">
        <v>986</v>
      </c>
      <c r="D57" s="95" t="s">
        <v>127</v>
      </c>
      <c r="E57" s="95" t="s">
        <v>285</v>
      </c>
      <c r="F57" s="82" t="s">
        <v>987</v>
      </c>
      <c r="G57" s="95" t="s">
        <v>958</v>
      </c>
      <c r="H57" s="95" t="s">
        <v>169</v>
      </c>
      <c r="I57" s="89">
        <v>34.788148</v>
      </c>
      <c r="J57" s="91">
        <v>6638</v>
      </c>
      <c r="K57" s="82"/>
      <c r="L57" s="89">
        <v>2.3092372810000001</v>
      </c>
      <c r="M57" s="90">
        <v>2.4794759167992116E-6</v>
      </c>
      <c r="N57" s="90">
        <f t="shared" si="1"/>
        <v>2.8003468494516939E-3</v>
      </c>
      <c r="O57" s="90">
        <f>L57/'סכום נכסי הקרן'!$C$42</f>
        <v>1.9605128044326728E-5</v>
      </c>
    </row>
    <row r="58" spans="2:15" s="143" customFormat="1">
      <c r="B58" s="88" t="s">
        <v>988</v>
      </c>
      <c r="C58" s="82" t="s">
        <v>989</v>
      </c>
      <c r="D58" s="95" t="s">
        <v>127</v>
      </c>
      <c r="E58" s="95" t="s">
        <v>285</v>
      </c>
      <c r="F58" s="82" t="s">
        <v>990</v>
      </c>
      <c r="G58" s="95" t="s">
        <v>991</v>
      </c>
      <c r="H58" s="95" t="s">
        <v>169</v>
      </c>
      <c r="I58" s="89">
        <v>16.458034999999999</v>
      </c>
      <c r="J58" s="91">
        <v>12540</v>
      </c>
      <c r="K58" s="82"/>
      <c r="L58" s="89">
        <v>2.063837613</v>
      </c>
      <c r="M58" s="90">
        <v>2.4230372968513241E-6</v>
      </c>
      <c r="N58" s="90">
        <f t="shared" si="1"/>
        <v>2.5027576009173454E-3</v>
      </c>
      <c r="O58" s="90">
        <f>L58/'סכום נכסי הקרן'!$C$42</f>
        <v>1.7521716368636192E-5</v>
      </c>
    </row>
    <row r="59" spans="2:15" s="143" customFormat="1">
      <c r="B59" s="88" t="s">
        <v>992</v>
      </c>
      <c r="C59" s="82" t="s">
        <v>993</v>
      </c>
      <c r="D59" s="95" t="s">
        <v>127</v>
      </c>
      <c r="E59" s="95" t="s">
        <v>285</v>
      </c>
      <c r="F59" s="82" t="s">
        <v>994</v>
      </c>
      <c r="G59" s="95" t="s">
        <v>991</v>
      </c>
      <c r="H59" s="95" t="s">
        <v>169</v>
      </c>
      <c r="I59" s="89">
        <v>81.442520000000002</v>
      </c>
      <c r="J59" s="91">
        <v>8787</v>
      </c>
      <c r="K59" s="82"/>
      <c r="L59" s="89">
        <v>7.1563541999999991</v>
      </c>
      <c r="M59" s="90">
        <v>3.6224565250837345E-6</v>
      </c>
      <c r="N59" s="90">
        <f t="shared" si="1"/>
        <v>8.6783086789816964E-3</v>
      </c>
      <c r="O59" s="90">
        <f>L59/'סכום נכסי הקרן'!$C$42</f>
        <v>6.0756528389667611E-5</v>
      </c>
    </row>
    <row r="60" spans="2:15" s="143" customFormat="1">
      <c r="B60" s="88" t="s">
        <v>995</v>
      </c>
      <c r="C60" s="82" t="s">
        <v>996</v>
      </c>
      <c r="D60" s="95" t="s">
        <v>127</v>
      </c>
      <c r="E60" s="95" t="s">
        <v>285</v>
      </c>
      <c r="F60" s="82" t="s">
        <v>997</v>
      </c>
      <c r="G60" s="95" t="s">
        <v>539</v>
      </c>
      <c r="H60" s="95" t="s">
        <v>169</v>
      </c>
      <c r="I60" s="89">
        <v>15.136642</v>
      </c>
      <c r="J60" s="91">
        <v>21080</v>
      </c>
      <c r="K60" s="82"/>
      <c r="L60" s="89">
        <v>3.1908041469999997</v>
      </c>
      <c r="M60" s="90">
        <v>8.7635053924304502E-7</v>
      </c>
      <c r="N60" s="90">
        <f t="shared" si="1"/>
        <v>3.8693980968467E-3</v>
      </c>
      <c r="O60" s="90">
        <f>L60/'סכום נכסי הקרן'!$C$42</f>
        <v>2.7089517556729466E-5</v>
      </c>
    </row>
    <row r="61" spans="2:15" s="143" customFormat="1">
      <c r="B61" s="88" t="s">
        <v>998</v>
      </c>
      <c r="C61" s="82" t="s">
        <v>999</v>
      </c>
      <c r="D61" s="95" t="s">
        <v>127</v>
      </c>
      <c r="E61" s="95" t="s">
        <v>285</v>
      </c>
      <c r="F61" s="82" t="s">
        <v>495</v>
      </c>
      <c r="G61" s="95" t="s">
        <v>336</v>
      </c>
      <c r="H61" s="95" t="s">
        <v>169</v>
      </c>
      <c r="I61" s="89">
        <v>7.5331279999999996</v>
      </c>
      <c r="J61" s="91">
        <v>39860</v>
      </c>
      <c r="K61" s="82"/>
      <c r="L61" s="89">
        <v>3.0027049060000004</v>
      </c>
      <c r="M61" s="90">
        <v>1.3940179455711212E-6</v>
      </c>
      <c r="N61" s="90">
        <f t="shared" si="1"/>
        <v>3.6412954582601183E-3</v>
      </c>
      <c r="O61" s="90">
        <f>L61/'סכום נכסי הקרן'!$C$42</f>
        <v>2.5492579149755228E-5</v>
      </c>
    </row>
    <row r="62" spans="2:15" s="143" customFormat="1">
      <c r="B62" s="88" t="s">
        <v>1000</v>
      </c>
      <c r="C62" s="82" t="s">
        <v>1001</v>
      </c>
      <c r="D62" s="95" t="s">
        <v>127</v>
      </c>
      <c r="E62" s="95" t="s">
        <v>285</v>
      </c>
      <c r="F62" s="82" t="s">
        <v>1002</v>
      </c>
      <c r="G62" s="95" t="s">
        <v>400</v>
      </c>
      <c r="H62" s="95" t="s">
        <v>169</v>
      </c>
      <c r="I62" s="89">
        <v>106.840824</v>
      </c>
      <c r="J62" s="91">
        <v>5268</v>
      </c>
      <c r="K62" s="82"/>
      <c r="L62" s="89">
        <v>5.6283746179999987</v>
      </c>
      <c r="M62" s="90">
        <v>1.922328211548465E-6</v>
      </c>
      <c r="N62" s="90">
        <f t="shared" si="1"/>
        <v>6.8253709823291979E-3</v>
      </c>
      <c r="O62" s="90">
        <f>L62/'סכום נכסי הקרן'!$C$42</f>
        <v>4.7784177908103202E-5</v>
      </c>
    </row>
    <row r="63" spans="2:15" s="143" customFormat="1">
      <c r="B63" s="88" t="s">
        <v>1003</v>
      </c>
      <c r="C63" s="82" t="s">
        <v>1004</v>
      </c>
      <c r="D63" s="95" t="s">
        <v>127</v>
      </c>
      <c r="E63" s="95" t="s">
        <v>285</v>
      </c>
      <c r="F63" s="82" t="s">
        <v>1005</v>
      </c>
      <c r="G63" s="95" t="s">
        <v>991</v>
      </c>
      <c r="H63" s="95" t="s">
        <v>169</v>
      </c>
      <c r="I63" s="89">
        <v>234.87692100000001</v>
      </c>
      <c r="J63" s="91">
        <v>4137</v>
      </c>
      <c r="K63" s="82"/>
      <c r="L63" s="89">
        <v>9.7168582420000007</v>
      </c>
      <c r="M63" s="90">
        <v>3.8080417791499103E-6</v>
      </c>
      <c r="N63" s="90">
        <f t="shared" si="1"/>
        <v>1.1783359634991717E-2</v>
      </c>
      <c r="O63" s="90">
        <f>L63/'סכום נכסי הקרן'!$C$42</f>
        <v>8.2494878976008325E-5</v>
      </c>
    </row>
    <row r="64" spans="2:15" s="143" customFormat="1">
      <c r="B64" s="88" t="s">
        <v>1006</v>
      </c>
      <c r="C64" s="82" t="s">
        <v>1007</v>
      </c>
      <c r="D64" s="95" t="s">
        <v>127</v>
      </c>
      <c r="E64" s="95" t="s">
        <v>285</v>
      </c>
      <c r="F64" s="82" t="s">
        <v>1008</v>
      </c>
      <c r="G64" s="95" t="s">
        <v>976</v>
      </c>
      <c r="H64" s="95" t="s">
        <v>169</v>
      </c>
      <c r="I64" s="89">
        <v>417.57785900000005</v>
      </c>
      <c r="J64" s="91">
        <v>2136</v>
      </c>
      <c r="K64" s="82"/>
      <c r="L64" s="89">
        <v>8.9194630769999996</v>
      </c>
      <c r="M64" s="90">
        <v>3.8785341335834831E-6</v>
      </c>
      <c r="N64" s="90">
        <f t="shared" si="1"/>
        <v>1.0816381032814988E-2</v>
      </c>
      <c r="O64" s="90">
        <f>L64/'סכום נכסי הקרן'!$C$42</f>
        <v>7.5725096398714109E-5</v>
      </c>
    </row>
    <row r="65" spans="2:15" s="143" customFormat="1">
      <c r="B65" s="88" t="s">
        <v>1009</v>
      </c>
      <c r="C65" s="82" t="s">
        <v>1010</v>
      </c>
      <c r="D65" s="95" t="s">
        <v>127</v>
      </c>
      <c r="E65" s="95" t="s">
        <v>285</v>
      </c>
      <c r="F65" s="82" t="s">
        <v>524</v>
      </c>
      <c r="G65" s="95" t="s">
        <v>400</v>
      </c>
      <c r="H65" s="95" t="s">
        <v>169</v>
      </c>
      <c r="I65" s="89">
        <v>98.519782000000021</v>
      </c>
      <c r="J65" s="91">
        <v>3975</v>
      </c>
      <c r="K65" s="82"/>
      <c r="L65" s="89">
        <v>3.9161613179999999</v>
      </c>
      <c r="M65" s="90">
        <v>1.5570851156731731E-6</v>
      </c>
      <c r="N65" s="90">
        <f t="shared" si="1"/>
        <v>4.749018257689341E-3</v>
      </c>
      <c r="O65" s="90">
        <f>L65/'סכום נכסי הקרן'!$C$42</f>
        <v>3.3247706813559499E-5</v>
      </c>
    </row>
    <row r="66" spans="2:15" s="143" customFormat="1">
      <c r="B66" s="88" t="s">
        <v>1011</v>
      </c>
      <c r="C66" s="82" t="s">
        <v>1012</v>
      </c>
      <c r="D66" s="95" t="s">
        <v>127</v>
      </c>
      <c r="E66" s="95" t="s">
        <v>285</v>
      </c>
      <c r="F66" s="82" t="s">
        <v>1013</v>
      </c>
      <c r="G66" s="95" t="s">
        <v>910</v>
      </c>
      <c r="H66" s="95" t="s">
        <v>169</v>
      </c>
      <c r="I66" s="89">
        <v>8.1063089999999995</v>
      </c>
      <c r="J66" s="91">
        <v>8450</v>
      </c>
      <c r="K66" s="82"/>
      <c r="L66" s="89">
        <v>0.68498312100000003</v>
      </c>
      <c r="M66" s="90">
        <v>2.8879066802081263E-7</v>
      </c>
      <c r="N66" s="90">
        <f t="shared" si="1"/>
        <v>8.3065969036723612E-4</v>
      </c>
      <c r="O66" s="90">
        <f>L66/'סכום נכסי הקרן'!$C$42</f>
        <v>5.8154187557513062E-6</v>
      </c>
    </row>
    <row r="67" spans="2:15" s="143" customFormat="1">
      <c r="B67" s="88" t="s">
        <v>1014</v>
      </c>
      <c r="C67" s="82" t="s">
        <v>1015</v>
      </c>
      <c r="D67" s="95" t="s">
        <v>127</v>
      </c>
      <c r="E67" s="95" t="s">
        <v>285</v>
      </c>
      <c r="F67" s="82" t="s">
        <v>1016</v>
      </c>
      <c r="G67" s="95" t="s">
        <v>845</v>
      </c>
      <c r="H67" s="95" t="s">
        <v>169</v>
      </c>
      <c r="I67" s="89">
        <v>286.698396</v>
      </c>
      <c r="J67" s="91">
        <v>2380</v>
      </c>
      <c r="K67" s="82"/>
      <c r="L67" s="89">
        <v>6.8234218320000002</v>
      </c>
      <c r="M67" s="90">
        <v>2.9201987416694423E-6</v>
      </c>
      <c r="N67" s="90">
        <f t="shared" si="1"/>
        <v>8.2745709966394326E-3</v>
      </c>
      <c r="O67" s="90">
        <f>L67/'סכום נכסי הקרן'!$C$42</f>
        <v>5.7929975328860312E-5</v>
      </c>
    </row>
    <row r="68" spans="2:15" s="143" customFormat="1">
      <c r="B68" s="88" t="s">
        <v>1017</v>
      </c>
      <c r="C68" s="82" t="s">
        <v>1018</v>
      </c>
      <c r="D68" s="95" t="s">
        <v>127</v>
      </c>
      <c r="E68" s="95" t="s">
        <v>285</v>
      </c>
      <c r="F68" s="82" t="s">
        <v>1019</v>
      </c>
      <c r="G68" s="95" t="s">
        <v>197</v>
      </c>
      <c r="H68" s="95" t="s">
        <v>169</v>
      </c>
      <c r="I68" s="89">
        <v>52.874994999999998</v>
      </c>
      <c r="J68" s="91">
        <v>4119</v>
      </c>
      <c r="K68" s="82"/>
      <c r="L68" s="89">
        <v>2.1779210520000003</v>
      </c>
      <c r="M68" s="90">
        <v>1.0618254583697608E-6</v>
      </c>
      <c r="N68" s="90">
        <f t="shared" si="1"/>
        <v>2.6411033662515682E-3</v>
      </c>
      <c r="O68" s="90">
        <f>L68/'סכום נכסי הקרן'!$C$42</f>
        <v>1.8490270119147093E-5</v>
      </c>
    </row>
    <row r="69" spans="2:15" s="143" customFormat="1">
      <c r="B69" s="88" t="s">
        <v>927</v>
      </c>
      <c r="C69" s="82" t="s">
        <v>928</v>
      </c>
      <c r="D69" s="95" t="s">
        <v>127</v>
      </c>
      <c r="E69" s="95" t="s">
        <v>285</v>
      </c>
      <c r="F69" s="82" t="s">
        <v>586</v>
      </c>
      <c r="G69" s="95" t="s">
        <v>368</v>
      </c>
      <c r="H69" s="95" t="s">
        <v>169</v>
      </c>
      <c r="I69" s="89">
        <v>184.642562</v>
      </c>
      <c r="J69" s="91">
        <v>2210</v>
      </c>
      <c r="K69" s="82"/>
      <c r="L69" s="89">
        <v>4.0806006139999997</v>
      </c>
      <c r="M69" s="90">
        <v>1.589060861968011E-6</v>
      </c>
      <c r="N69" s="90">
        <f>L69/$L$11</f>
        <v>4.9484291490119701E-3</v>
      </c>
      <c r="O69" s="90">
        <f>L69/'סכום נכסי הקרן'!$C$42</f>
        <v>3.4643775325065116E-5</v>
      </c>
    </row>
    <row r="70" spans="2:15" s="143" customFormat="1">
      <c r="B70" s="88" t="s">
        <v>1020</v>
      </c>
      <c r="C70" s="82" t="s">
        <v>1021</v>
      </c>
      <c r="D70" s="95" t="s">
        <v>127</v>
      </c>
      <c r="E70" s="95" t="s">
        <v>285</v>
      </c>
      <c r="F70" s="82" t="s">
        <v>1022</v>
      </c>
      <c r="G70" s="95" t="s">
        <v>158</v>
      </c>
      <c r="H70" s="95" t="s">
        <v>169</v>
      </c>
      <c r="I70" s="89">
        <v>35.144927000000003</v>
      </c>
      <c r="J70" s="91">
        <v>9236</v>
      </c>
      <c r="K70" s="82"/>
      <c r="L70" s="89">
        <v>3.2459854400000001</v>
      </c>
      <c r="M70" s="90">
        <v>3.226118959356233E-6</v>
      </c>
      <c r="N70" s="90">
        <f t="shared" si="1"/>
        <v>3.9363148928263248E-3</v>
      </c>
      <c r="O70" s="90">
        <f>L70/'סכום נכסי הקרן'!$C$42</f>
        <v>2.7557999649850721E-5</v>
      </c>
    </row>
    <row r="71" spans="2:15" s="143" customFormat="1">
      <c r="B71" s="88" t="s">
        <v>1023</v>
      </c>
      <c r="C71" s="82" t="s">
        <v>1024</v>
      </c>
      <c r="D71" s="95" t="s">
        <v>127</v>
      </c>
      <c r="E71" s="95" t="s">
        <v>285</v>
      </c>
      <c r="F71" s="82" t="s">
        <v>1025</v>
      </c>
      <c r="G71" s="95" t="s">
        <v>451</v>
      </c>
      <c r="H71" s="95" t="s">
        <v>169</v>
      </c>
      <c r="I71" s="89">
        <v>23.486283</v>
      </c>
      <c r="J71" s="91">
        <v>16330</v>
      </c>
      <c r="K71" s="82"/>
      <c r="L71" s="89">
        <v>3.8353100330000003</v>
      </c>
      <c r="M71" s="90">
        <v>2.4598233862643887E-6</v>
      </c>
      <c r="N71" s="90">
        <f t="shared" si="1"/>
        <v>4.6509721872024555E-3</v>
      </c>
      <c r="O71" s="90">
        <f>L71/'סכום נכסי הקרן'!$C$42</f>
        <v>3.2561289783999452E-5</v>
      </c>
    </row>
    <row r="72" spans="2:15" s="143" customFormat="1">
      <c r="B72" s="88" t="s">
        <v>933</v>
      </c>
      <c r="C72" s="82" t="s">
        <v>934</v>
      </c>
      <c r="D72" s="95" t="s">
        <v>127</v>
      </c>
      <c r="E72" s="95" t="s">
        <v>285</v>
      </c>
      <c r="F72" s="82" t="s">
        <v>820</v>
      </c>
      <c r="G72" s="95" t="s">
        <v>368</v>
      </c>
      <c r="H72" s="95" t="s">
        <v>169</v>
      </c>
      <c r="I72" s="89">
        <v>304.09226899999999</v>
      </c>
      <c r="J72" s="91">
        <v>1835</v>
      </c>
      <c r="K72" s="82"/>
      <c r="L72" s="89">
        <v>5.580093143</v>
      </c>
      <c r="M72" s="90">
        <v>1.8621606560703907E-6</v>
      </c>
      <c r="N72" s="90">
        <f>L72/$L$11</f>
        <v>6.7668214008221048E-3</v>
      </c>
      <c r="O72" s="90">
        <f>L72/'סכום נכסי הקרן'!$C$42</f>
        <v>4.7374274383969021E-5</v>
      </c>
    </row>
    <row r="73" spans="2:15" s="143" customFormat="1">
      <c r="B73" s="88" t="s">
        <v>1026</v>
      </c>
      <c r="C73" s="82" t="s">
        <v>1027</v>
      </c>
      <c r="D73" s="95" t="s">
        <v>127</v>
      </c>
      <c r="E73" s="95" t="s">
        <v>285</v>
      </c>
      <c r="F73" s="82" t="s">
        <v>1028</v>
      </c>
      <c r="G73" s="95" t="s">
        <v>958</v>
      </c>
      <c r="H73" s="95" t="s">
        <v>169</v>
      </c>
      <c r="I73" s="89">
        <v>5.7592869999999996</v>
      </c>
      <c r="J73" s="91">
        <v>23330</v>
      </c>
      <c r="K73" s="82"/>
      <c r="L73" s="89">
        <v>1.3436417429999998</v>
      </c>
      <c r="M73" s="90">
        <v>2.4585839535338406E-6</v>
      </c>
      <c r="N73" s="90">
        <f t="shared" si="1"/>
        <v>1.6293964040682883E-3</v>
      </c>
      <c r="O73" s="90">
        <f>L73/'סכום נכסי הקרן'!$C$42</f>
        <v>1.1407345894662672E-5</v>
      </c>
    </row>
    <row r="74" spans="2:15" s="143" customFormat="1">
      <c r="B74" s="88" t="s">
        <v>1029</v>
      </c>
      <c r="C74" s="82" t="s">
        <v>1030</v>
      </c>
      <c r="D74" s="95" t="s">
        <v>127</v>
      </c>
      <c r="E74" s="95" t="s">
        <v>285</v>
      </c>
      <c r="F74" s="82" t="s">
        <v>1031</v>
      </c>
      <c r="G74" s="95" t="s">
        <v>1032</v>
      </c>
      <c r="H74" s="95" t="s">
        <v>169</v>
      </c>
      <c r="I74" s="89">
        <v>53.274264000000002</v>
      </c>
      <c r="J74" s="91">
        <v>1869</v>
      </c>
      <c r="K74" s="82"/>
      <c r="L74" s="89">
        <v>0.99569599600000003</v>
      </c>
      <c r="M74" s="90">
        <v>1.3230080903652215E-6</v>
      </c>
      <c r="N74" s="90">
        <f t="shared" si="1"/>
        <v>1.2074524209148459E-3</v>
      </c>
      <c r="O74" s="90">
        <f>L74/'סכום נכסי הקרן'!$C$42</f>
        <v>8.453331173637601E-6</v>
      </c>
    </row>
    <row r="75" spans="2:15" s="143" customFormat="1">
      <c r="B75" s="88" t="s">
        <v>1033</v>
      </c>
      <c r="C75" s="82" t="s">
        <v>1034</v>
      </c>
      <c r="D75" s="95" t="s">
        <v>127</v>
      </c>
      <c r="E75" s="95" t="s">
        <v>285</v>
      </c>
      <c r="F75" s="82" t="s">
        <v>1035</v>
      </c>
      <c r="G75" s="95" t="s">
        <v>727</v>
      </c>
      <c r="H75" s="95" t="s">
        <v>169</v>
      </c>
      <c r="I75" s="89">
        <v>41.765433999999999</v>
      </c>
      <c r="J75" s="91">
        <v>9232</v>
      </c>
      <c r="K75" s="82"/>
      <c r="L75" s="89">
        <v>3.8557848739999998</v>
      </c>
      <c r="M75" s="90">
        <v>3.3206377339150899E-6</v>
      </c>
      <c r="N75" s="90">
        <f t="shared" si="1"/>
        <v>4.6758014487768848E-3</v>
      </c>
      <c r="O75" s="90">
        <f>L75/'סכום נכסי הקרן'!$C$42</f>
        <v>3.2735118555427564E-5</v>
      </c>
    </row>
    <row r="76" spans="2:15" s="143" customFormat="1">
      <c r="B76" s="88" t="s">
        <v>1036</v>
      </c>
      <c r="C76" s="82" t="s">
        <v>1037</v>
      </c>
      <c r="D76" s="95" t="s">
        <v>127</v>
      </c>
      <c r="E76" s="95" t="s">
        <v>285</v>
      </c>
      <c r="F76" s="82" t="s">
        <v>440</v>
      </c>
      <c r="G76" s="95" t="s">
        <v>336</v>
      </c>
      <c r="H76" s="95" t="s">
        <v>169</v>
      </c>
      <c r="I76" s="89">
        <v>393.537462</v>
      </c>
      <c r="J76" s="91">
        <v>1381</v>
      </c>
      <c r="K76" s="82"/>
      <c r="L76" s="89">
        <v>5.4347523510000002</v>
      </c>
      <c r="M76" s="90">
        <v>2.2368843266426031E-6</v>
      </c>
      <c r="N76" s="90">
        <f t="shared" si="1"/>
        <v>6.5905707260548226E-3</v>
      </c>
      <c r="O76" s="90">
        <f>L76/'סכום נכסי הקרן'!$C$42</f>
        <v>4.6140349719462511E-5</v>
      </c>
    </row>
    <row r="77" spans="2:15" s="143" customFormat="1">
      <c r="B77" s="88" t="s">
        <v>1038</v>
      </c>
      <c r="C77" s="82" t="s">
        <v>1039</v>
      </c>
      <c r="D77" s="95" t="s">
        <v>127</v>
      </c>
      <c r="E77" s="95" t="s">
        <v>285</v>
      </c>
      <c r="F77" s="82" t="s">
        <v>1040</v>
      </c>
      <c r="G77" s="95" t="s">
        <v>158</v>
      </c>
      <c r="H77" s="95" t="s">
        <v>169</v>
      </c>
      <c r="I77" s="89">
        <v>17.535613999999999</v>
      </c>
      <c r="J77" s="91">
        <v>19240</v>
      </c>
      <c r="K77" s="82"/>
      <c r="L77" s="89">
        <v>3.3738520469999997</v>
      </c>
      <c r="M77" s="90">
        <v>1.2729489561349235E-6</v>
      </c>
      <c r="N77" s="90">
        <f t="shared" si="1"/>
        <v>4.0913751168269816E-3</v>
      </c>
      <c r="O77" s="90">
        <f>L77/'סכום נכסי הקרן'!$C$42</f>
        <v>2.8643570727129981E-5</v>
      </c>
    </row>
    <row r="78" spans="2:15" s="143" customFormat="1">
      <c r="B78" s="88" t="s">
        <v>1041</v>
      </c>
      <c r="C78" s="82" t="s">
        <v>1042</v>
      </c>
      <c r="D78" s="95" t="s">
        <v>127</v>
      </c>
      <c r="E78" s="95" t="s">
        <v>285</v>
      </c>
      <c r="F78" s="82" t="s">
        <v>1043</v>
      </c>
      <c r="G78" s="95" t="s">
        <v>845</v>
      </c>
      <c r="H78" s="95" t="s">
        <v>169</v>
      </c>
      <c r="I78" s="89">
        <v>2734.2034870000002</v>
      </c>
      <c r="J78" s="91">
        <v>254.6</v>
      </c>
      <c r="K78" s="82"/>
      <c r="L78" s="89">
        <v>6.9612820769999999</v>
      </c>
      <c r="M78" s="90">
        <v>2.4329609221949096E-6</v>
      </c>
      <c r="N78" s="90">
        <f t="shared" si="1"/>
        <v>8.4417502232727436E-3</v>
      </c>
      <c r="O78" s="90">
        <f>L78/'סכום נכסי הקרן'!$C$42</f>
        <v>5.9100391109726636E-5</v>
      </c>
    </row>
    <row r="79" spans="2:15" s="143" customFormat="1">
      <c r="B79" s="88" t="s">
        <v>1044</v>
      </c>
      <c r="C79" s="82" t="s">
        <v>1045</v>
      </c>
      <c r="D79" s="95" t="s">
        <v>127</v>
      </c>
      <c r="E79" s="95" t="s">
        <v>285</v>
      </c>
      <c r="F79" s="82" t="s">
        <v>624</v>
      </c>
      <c r="G79" s="95" t="s">
        <v>336</v>
      </c>
      <c r="H79" s="95" t="s">
        <v>169</v>
      </c>
      <c r="I79" s="89">
        <v>1119.354192</v>
      </c>
      <c r="J79" s="91">
        <v>634.1</v>
      </c>
      <c r="K79" s="82"/>
      <c r="L79" s="89">
        <v>7.0978249330000001</v>
      </c>
      <c r="M79" s="90">
        <v>2.7948506088469424E-6</v>
      </c>
      <c r="N79" s="90">
        <f t="shared" si="1"/>
        <v>8.6073318894621768E-3</v>
      </c>
      <c r="O79" s="90">
        <f>L79/'סכום נכסי הקרן'!$C$42</f>
        <v>6.0259622427115918E-5</v>
      </c>
    </row>
    <row r="80" spans="2:15" s="143" customFormat="1">
      <c r="B80" s="88" t="s">
        <v>1046</v>
      </c>
      <c r="C80" s="82" t="s">
        <v>1047</v>
      </c>
      <c r="D80" s="95" t="s">
        <v>127</v>
      </c>
      <c r="E80" s="95" t="s">
        <v>285</v>
      </c>
      <c r="F80" s="82" t="s">
        <v>830</v>
      </c>
      <c r="G80" s="95" t="s">
        <v>336</v>
      </c>
      <c r="H80" s="95" t="s">
        <v>169</v>
      </c>
      <c r="I80" s="89">
        <v>648.09971099999996</v>
      </c>
      <c r="J80" s="91">
        <v>1150</v>
      </c>
      <c r="K80" s="82"/>
      <c r="L80" s="89">
        <v>7.4531466750000002</v>
      </c>
      <c r="M80" s="90">
        <v>1.8476178771252256E-6</v>
      </c>
      <c r="N80" s="90">
        <f t="shared" si="1"/>
        <v>9.0382205334912126E-3</v>
      </c>
      <c r="O80" s="90">
        <f>L80/'סכום נכסי הקרן'!$C$42</f>
        <v>6.3276258398724085E-5</v>
      </c>
    </row>
    <row r="81" spans="2:15" s="143" customFormat="1">
      <c r="B81" s="88" t="s">
        <v>1048</v>
      </c>
      <c r="C81" s="82" t="s">
        <v>1049</v>
      </c>
      <c r="D81" s="95" t="s">
        <v>127</v>
      </c>
      <c r="E81" s="95" t="s">
        <v>285</v>
      </c>
      <c r="F81" s="82" t="s">
        <v>871</v>
      </c>
      <c r="G81" s="95" t="s">
        <v>845</v>
      </c>
      <c r="H81" s="95" t="s">
        <v>169</v>
      </c>
      <c r="I81" s="89">
        <v>231.99877000000001</v>
      </c>
      <c r="J81" s="91">
        <v>1524</v>
      </c>
      <c r="K81" s="82"/>
      <c r="L81" s="89">
        <v>3.5356612580000006</v>
      </c>
      <c r="M81" s="90">
        <v>2.6215860779300424E-6</v>
      </c>
      <c r="N81" s="90">
        <f t="shared" si="1"/>
        <v>4.2875965783304507E-3</v>
      </c>
      <c r="O81" s="90">
        <f>L81/'סכום נכסי הקרן'!$C$42</f>
        <v>3.0017310154648994E-5</v>
      </c>
    </row>
    <row r="82" spans="2:15" s="143" customFormat="1">
      <c r="B82" s="85"/>
      <c r="C82" s="82"/>
      <c r="D82" s="82"/>
      <c r="E82" s="82"/>
      <c r="F82" s="82"/>
      <c r="G82" s="82"/>
      <c r="H82" s="82"/>
      <c r="I82" s="89"/>
      <c r="J82" s="91"/>
      <c r="K82" s="82"/>
      <c r="L82" s="82"/>
      <c r="M82" s="82"/>
      <c r="N82" s="90"/>
      <c r="O82" s="82"/>
    </row>
    <row r="83" spans="2:15" s="143" customFormat="1">
      <c r="B83" s="101" t="s">
        <v>28</v>
      </c>
      <c r="C83" s="84"/>
      <c r="D83" s="84"/>
      <c r="E83" s="84"/>
      <c r="F83" s="84"/>
      <c r="G83" s="84"/>
      <c r="H83" s="84"/>
      <c r="I83" s="92"/>
      <c r="J83" s="94"/>
      <c r="K83" s="84"/>
      <c r="L83" s="92">
        <v>27.629041324000006</v>
      </c>
      <c r="M83" s="84"/>
      <c r="N83" s="93">
        <f t="shared" ref="N83:N124" si="2">L83/$L$11</f>
        <v>3.3504958308801035E-2</v>
      </c>
      <c r="O83" s="93">
        <f>L83/'סכום נכסי הקרן'!$C$42</f>
        <v>2.3456701368706795E-4</v>
      </c>
    </row>
    <row r="84" spans="2:15" s="143" customFormat="1">
      <c r="B84" s="88" t="s">
        <v>1050</v>
      </c>
      <c r="C84" s="82" t="s">
        <v>1051</v>
      </c>
      <c r="D84" s="95" t="s">
        <v>127</v>
      </c>
      <c r="E84" s="95" t="s">
        <v>285</v>
      </c>
      <c r="F84" s="82" t="s">
        <v>1052</v>
      </c>
      <c r="G84" s="95" t="s">
        <v>1032</v>
      </c>
      <c r="H84" s="95" t="s">
        <v>169</v>
      </c>
      <c r="I84" s="89">
        <v>80.755431000000002</v>
      </c>
      <c r="J84" s="91">
        <v>778</v>
      </c>
      <c r="K84" s="82"/>
      <c r="L84" s="89">
        <v>0.62827725499999998</v>
      </c>
      <c r="M84" s="90">
        <v>3.1356099916064494E-6</v>
      </c>
      <c r="N84" s="90">
        <f t="shared" si="2"/>
        <v>7.6189408775676534E-4</v>
      </c>
      <c r="O84" s="90">
        <f>L84/'סכום נכסי הקרן'!$C$42</f>
        <v>5.3339932335923145E-6</v>
      </c>
    </row>
    <row r="85" spans="2:15" s="143" customFormat="1">
      <c r="B85" s="88" t="s">
        <v>1053</v>
      </c>
      <c r="C85" s="82" t="s">
        <v>1054</v>
      </c>
      <c r="D85" s="95" t="s">
        <v>127</v>
      </c>
      <c r="E85" s="95" t="s">
        <v>285</v>
      </c>
      <c r="F85" s="82" t="s">
        <v>1055</v>
      </c>
      <c r="G85" s="95" t="s">
        <v>976</v>
      </c>
      <c r="H85" s="95" t="s">
        <v>169</v>
      </c>
      <c r="I85" s="89">
        <v>14.658735</v>
      </c>
      <c r="J85" s="91">
        <v>2980</v>
      </c>
      <c r="K85" s="82"/>
      <c r="L85" s="89">
        <v>0.43683031000000005</v>
      </c>
      <c r="M85" s="90">
        <v>2.9693923624932166E-6</v>
      </c>
      <c r="N85" s="90">
        <f t="shared" si="2"/>
        <v>5.2973178305166417E-4</v>
      </c>
      <c r="O85" s="90">
        <f>L85/'סכום נכסי הקרן'!$C$42</f>
        <v>3.7086332494529561E-6</v>
      </c>
    </row>
    <row r="86" spans="2:15" s="143" customFormat="1">
      <c r="B86" s="88" t="s">
        <v>1056</v>
      </c>
      <c r="C86" s="82" t="s">
        <v>1057</v>
      </c>
      <c r="D86" s="95" t="s">
        <v>127</v>
      </c>
      <c r="E86" s="95" t="s">
        <v>285</v>
      </c>
      <c r="F86" s="82" t="s">
        <v>1058</v>
      </c>
      <c r="G86" s="95" t="s">
        <v>158</v>
      </c>
      <c r="H86" s="95" t="s">
        <v>169</v>
      </c>
      <c r="I86" s="89">
        <v>191.60536200000001</v>
      </c>
      <c r="J86" s="91">
        <v>449.8</v>
      </c>
      <c r="K86" s="82"/>
      <c r="L86" s="89">
        <v>0.86184091900000004</v>
      </c>
      <c r="M86" s="90">
        <v>3.4845004446432764E-6</v>
      </c>
      <c r="N86" s="90">
        <f t="shared" si="2"/>
        <v>1.0451301484293862E-3</v>
      </c>
      <c r="O86" s="90">
        <f>L86/'סכום נכסי הקרן'!$C$42</f>
        <v>7.3169187548878915E-6</v>
      </c>
    </row>
    <row r="87" spans="2:15" s="143" customFormat="1">
      <c r="B87" s="88" t="s">
        <v>1059</v>
      </c>
      <c r="C87" s="82" t="s">
        <v>1060</v>
      </c>
      <c r="D87" s="95" t="s">
        <v>127</v>
      </c>
      <c r="E87" s="95" t="s">
        <v>285</v>
      </c>
      <c r="F87" s="82" t="s">
        <v>1061</v>
      </c>
      <c r="G87" s="95" t="s">
        <v>550</v>
      </c>
      <c r="H87" s="95" t="s">
        <v>169</v>
      </c>
      <c r="I87" s="89">
        <v>60.990434000000008</v>
      </c>
      <c r="J87" s="91">
        <v>2167</v>
      </c>
      <c r="K87" s="82"/>
      <c r="L87" s="89">
        <v>1.321662715</v>
      </c>
      <c r="M87" s="90">
        <v>4.5944701925791741E-6</v>
      </c>
      <c r="N87" s="90">
        <f t="shared" si="2"/>
        <v>1.602743057389615E-3</v>
      </c>
      <c r="O87" s="90">
        <f>L87/'סכום נכסי הקרן'!$C$42</f>
        <v>1.1220746768719564E-5</v>
      </c>
    </row>
    <row r="88" spans="2:15" s="143" customFormat="1">
      <c r="B88" s="88" t="s">
        <v>1062</v>
      </c>
      <c r="C88" s="82" t="s">
        <v>1063</v>
      </c>
      <c r="D88" s="95" t="s">
        <v>127</v>
      </c>
      <c r="E88" s="95" t="s">
        <v>285</v>
      </c>
      <c r="F88" s="82" t="s">
        <v>1064</v>
      </c>
      <c r="G88" s="95" t="s">
        <v>158</v>
      </c>
      <c r="H88" s="95" t="s">
        <v>169</v>
      </c>
      <c r="I88" s="89">
        <v>6.5855230000000002</v>
      </c>
      <c r="J88" s="91">
        <v>5240</v>
      </c>
      <c r="K88" s="82"/>
      <c r="L88" s="89">
        <v>0.34508140299999995</v>
      </c>
      <c r="M88" s="90">
        <v>6.562554060787245E-7</v>
      </c>
      <c r="N88" s="90">
        <f t="shared" si="2"/>
        <v>4.1847047405927447E-4</v>
      </c>
      <c r="O88" s="90">
        <f>L88/'סכום נכסי הקרן'!$C$42</f>
        <v>2.9296968082037961E-6</v>
      </c>
    </row>
    <row r="89" spans="2:15" s="143" customFormat="1">
      <c r="B89" s="88" t="s">
        <v>1065</v>
      </c>
      <c r="C89" s="82" t="s">
        <v>1066</v>
      </c>
      <c r="D89" s="95" t="s">
        <v>127</v>
      </c>
      <c r="E89" s="95" t="s">
        <v>285</v>
      </c>
      <c r="F89" s="82" t="s">
        <v>1067</v>
      </c>
      <c r="G89" s="95" t="s">
        <v>675</v>
      </c>
      <c r="H89" s="95" t="s">
        <v>169</v>
      </c>
      <c r="I89" s="89">
        <v>64.351650000000006</v>
      </c>
      <c r="J89" s="91">
        <v>890</v>
      </c>
      <c r="K89" s="82"/>
      <c r="L89" s="89">
        <v>0.57272968700000004</v>
      </c>
      <c r="M89" s="90">
        <v>1.1838578470984969E-6</v>
      </c>
      <c r="N89" s="90">
        <f t="shared" si="2"/>
        <v>6.9453312042639965E-4</v>
      </c>
      <c r="O89" s="90">
        <f>L89/'סכום נכסי הקרן'!$C$42</f>
        <v>4.8624015127452685E-6</v>
      </c>
    </row>
    <row r="90" spans="2:15" s="143" customFormat="1">
      <c r="B90" s="88" t="s">
        <v>1068</v>
      </c>
      <c r="C90" s="82" t="s">
        <v>1069</v>
      </c>
      <c r="D90" s="95" t="s">
        <v>127</v>
      </c>
      <c r="E90" s="95" t="s">
        <v>285</v>
      </c>
      <c r="F90" s="82" t="s">
        <v>1070</v>
      </c>
      <c r="G90" s="95" t="s">
        <v>1071</v>
      </c>
      <c r="H90" s="95" t="s">
        <v>169</v>
      </c>
      <c r="I90" s="89">
        <v>899.65602999999999</v>
      </c>
      <c r="J90" s="91">
        <v>128</v>
      </c>
      <c r="K90" s="82"/>
      <c r="L90" s="89">
        <v>1.1515597179999999</v>
      </c>
      <c r="M90" s="90">
        <v>3.1279774693395593E-6</v>
      </c>
      <c r="N90" s="90">
        <f t="shared" si="2"/>
        <v>1.3964639557786441E-3</v>
      </c>
      <c r="O90" s="90">
        <f>L90/'סכום נכסי הקרן'!$C$42</f>
        <v>9.7765941628580413E-6</v>
      </c>
    </row>
    <row r="91" spans="2:15" s="143" customFormat="1">
      <c r="B91" s="88" t="s">
        <v>1072</v>
      </c>
      <c r="C91" s="82" t="s">
        <v>1073</v>
      </c>
      <c r="D91" s="95" t="s">
        <v>127</v>
      </c>
      <c r="E91" s="95" t="s">
        <v>285</v>
      </c>
      <c r="F91" s="82" t="s">
        <v>1074</v>
      </c>
      <c r="G91" s="95" t="s">
        <v>197</v>
      </c>
      <c r="H91" s="95" t="s">
        <v>169</v>
      </c>
      <c r="I91" s="89">
        <v>6.2183849999999996</v>
      </c>
      <c r="J91" s="91">
        <v>2249</v>
      </c>
      <c r="K91" s="82"/>
      <c r="L91" s="89">
        <v>0.139851483</v>
      </c>
      <c r="M91" s="90">
        <v>1.8458512223821814E-7</v>
      </c>
      <c r="N91" s="90">
        <f t="shared" si="2"/>
        <v>1.6959394473338969E-4</v>
      </c>
      <c r="O91" s="90">
        <f>L91/'סכום נכסי הקרן'!$C$42</f>
        <v>1.1873211358412945E-6</v>
      </c>
    </row>
    <row r="92" spans="2:15" s="143" customFormat="1">
      <c r="B92" s="88" t="s">
        <v>1075</v>
      </c>
      <c r="C92" s="82" t="s">
        <v>1076</v>
      </c>
      <c r="D92" s="95" t="s">
        <v>127</v>
      </c>
      <c r="E92" s="95" t="s">
        <v>285</v>
      </c>
      <c r="F92" s="82" t="s">
        <v>1077</v>
      </c>
      <c r="G92" s="95" t="s">
        <v>407</v>
      </c>
      <c r="H92" s="95" t="s">
        <v>169</v>
      </c>
      <c r="I92" s="89">
        <v>96.000427999999999</v>
      </c>
      <c r="J92" s="91">
        <v>170</v>
      </c>
      <c r="K92" s="82"/>
      <c r="L92" s="89">
        <v>0.16320072799999999</v>
      </c>
      <c r="M92" s="90">
        <v>4.9732558144353905E-6</v>
      </c>
      <c r="N92" s="90">
        <f t="shared" si="2"/>
        <v>1.9790891487994419E-4</v>
      </c>
      <c r="O92" s="90">
        <f>L92/'סכום נכסי הקרן'!$C$42</f>
        <v>1.3855532281991329E-6</v>
      </c>
    </row>
    <row r="93" spans="2:15" s="143" customFormat="1">
      <c r="B93" s="88" t="s">
        <v>1078</v>
      </c>
      <c r="C93" s="82" t="s">
        <v>1079</v>
      </c>
      <c r="D93" s="95" t="s">
        <v>127</v>
      </c>
      <c r="E93" s="95" t="s">
        <v>285</v>
      </c>
      <c r="F93" s="82" t="s">
        <v>1080</v>
      </c>
      <c r="G93" s="95" t="s">
        <v>194</v>
      </c>
      <c r="H93" s="95" t="s">
        <v>169</v>
      </c>
      <c r="I93" s="89">
        <v>57.619197000000007</v>
      </c>
      <c r="J93" s="91">
        <v>832.1</v>
      </c>
      <c r="K93" s="82"/>
      <c r="L93" s="89">
        <v>0.47944933500000003</v>
      </c>
      <c r="M93" s="90">
        <v>1.9371855958930825E-6</v>
      </c>
      <c r="N93" s="90">
        <f t="shared" si="2"/>
        <v>5.8141467132279492E-4</v>
      </c>
      <c r="O93" s="90">
        <f>L93/'סכום נכסי הקרן'!$C$42</f>
        <v>4.070463300060632E-6</v>
      </c>
    </row>
    <row r="94" spans="2:15" s="143" customFormat="1">
      <c r="B94" s="88" t="s">
        <v>1081</v>
      </c>
      <c r="C94" s="82" t="s">
        <v>1082</v>
      </c>
      <c r="D94" s="95" t="s">
        <v>127</v>
      </c>
      <c r="E94" s="95" t="s">
        <v>285</v>
      </c>
      <c r="F94" s="82" t="s">
        <v>1083</v>
      </c>
      <c r="G94" s="95" t="s">
        <v>539</v>
      </c>
      <c r="H94" s="95" t="s">
        <v>169</v>
      </c>
      <c r="I94" s="89">
        <v>60.40211</v>
      </c>
      <c r="J94" s="91">
        <v>2253</v>
      </c>
      <c r="K94" s="82"/>
      <c r="L94" s="89">
        <v>1.360859534</v>
      </c>
      <c r="M94" s="90">
        <v>2.1576979938467745E-6</v>
      </c>
      <c r="N94" s="90">
        <f t="shared" si="2"/>
        <v>1.6502759330703878E-3</v>
      </c>
      <c r="O94" s="90">
        <f>L94/'סכום נכסי הקרן'!$C$42</f>
        <v>1.1553522729747062E-5</v>
      </c>
    </row>
    <row r="95" spans="2:15" s="143" customFormat="1">
      <c r="B95" s="88" t="s">
        <v>1084</v>
      </c>
      <c r="C95" s="82" t="s">
        <v>1085</v>
      </c>
      <c r="D95" s="95" t="s">
        <v>127</v>
      </c>
      <c r="E95" s="95" t="s">
        <v>285</v>
      </c>
      <c r="F95" s="82" t="s">
        <v>1086</v>
      </c>
      <c r="G95" s="95" t="s">
        <v>550</v>
      </c>
      <c r="H95" s="95" t="s">
        <v>169</v>
      </c>
      <c r="I95" s="89">
        <v>32.245091000000002</v>
      </c>
      <c r="J95" s="91">
        <v>1943</v>
      </c>
      <c r="K95" s="82"/>
      <c r="L95" s="89">
        <v>0.62652212600000001</v>
      </c>
      <c r="M95" s="90">
        <v>4.84712923587091E-6</v>
      </c>
      <c r="N95" s="90">
        <f t="shared" si="2"/>
        <v>7.5976569237445858E-4</v>
      </c>
      <c r="O95" s="90">
        <f>L95/'סכום נכסי הקרן'!$C$42</f>
        <v>5.3190924137145019E-6</v>
      </c>
    </row>
    <row r="96" spans="2:15" s="143" customFormat="1">
      <c r="B96" s="88" t="s">
        <v>1087</v>
      </c>
      <c r="C96" s="82" t="s">
        <v>1088</v>
      </c>
      <c r="D96" s="95" t="s">
        <v>127</v>
      </c>
      <c r="E96" s="95" t="s">
        <v>285</v>
      </c>
      <c r="F96" s="82" t="s">
        <v>1089</v>
      </c>
      <c r="G96" s="95" t="s">
        <v>958</v>
      </c>
      <c r="H96" s="95" t="s">
        <v>169</v>
      </c>
      <c r="I96" s="89">
        <v>5.3591839999999999</v>
      </c>
      <c r="J96" s="91">
        <v>0</v>
      </c>
      <c r="K96" s="82"/>
      <c r="L96" s="89">
        <v>5.0000000000000001E-9</v>
      </c>
      <c r="M96" s="90">
        <v>3.38989114641942E-6</v>
      </c>
      <c r="N96" s="90">
        <f t="shared" si="2"/>
        <v>6.0633588252113744E-12</v>
      </c>
      <c r="O96" s="90">
        <f>L96/'סכום נכסי הקרן'!$C$42</f>
        <v>4.2449358075140844E-14</v>
      </c>
    </row>
    <row r="97" spans="2:15" s="143" customFormat="1">
      <c r="B97" s="88" t="s">
        <v>1090</v>
      </c>
      <c r="C97" s="82" t="s">
        <v>1091</v>
      </c>
      <c r="D97" s="95" t="s">
        <v>127</v>
      </c>
      <c r="E97" s="95" t="s">
        <v>285</v>
      </c>
      <c r="F97" s="82" t="s">
        <v>1092</v>
      </c>
      <c r="G97" s="95" t="s">
        <v>1071</v>
      </c>
      <c r="H97" s="95" t="s">
        <v>169</v>
      </c>
      <c r="I97" s="89">
        <v>60.039713999999996</v>
      </c>
      <c r="J97" s="91">
        <v>731.6</v>
      </c>
      <c r="K97" s="82"/>
      <c r="L97" s="89">
        <v>0.43925055099999999</v>
      </c>
      <c r="M97" s="90">
        <v>2.2305421145929749E-6</v>
      </c>
      <c r="N97" s="90">
        <f t="shared" si="2"/>
        <v>5.3266674097696175E-4</v>
      </c>
      <c r="O97" s="90">
        <f>L97/'סכום נכסי הקרן'!$C$42</f>
        <v>3.7291807848203832E-6</v>
      </c>
    </row>
    <row r="98" spans="2:15" s="143" customFormat="1">
      <c r="B98" s="88" t="s">
        <v>1093</v>
      </c>
      <c r="C98" s="82" t="s">
        <v>1094</v>
      </c>
      <c r="D98" s="95" t="s">
        <v>127</v>
      </c>
      <c r="E98" s="95" t="s">
        <v>285</v>
      </c>
      <c r="F98" s="82" t="s">
        <v>1095</v>
      </c>
      <c r="G98" s="95" t="s">
        <v>192</v>
      </c>
      <c r="H98" s="95" t="s">
        <v>169</v>
      </c>
      <c r="I98" s="89">
        <v>37.141973999999998</v>
      </c>
      <c r="J98" s="91">
        <v>656.8</v>
      </c>
      <c r="K98" s="82"/>
      <c r="L98" s="89">
        <v>0.24394848300000002</v>
      </c>
      <c r="M98" s="90">
        <v>6.1569337911169809E-6</v>
      </c>
      <c r="N98" s="90">
        <f t="shared" si="2"/>
        <v>2.9582943745899541E-4</v>
      </c>
      <c r="O98" s="90">
        <f>L98/'סכום נכסי הקרן'!$C$42</f>
        <v>2.0710913013508822E-6</v>
      </c>
    </row>
    <row r="99" spans="2:15" s="143" customFormat="1">
      <c r="B99" s="88" t="s">
        <v>1096</v>
      </c>
      <c r="C99" s="82" t="s">
        <v>1097</v>
      </c>
      <c r="D99" s="95" t="s">
        <v>127</v>
      </c>
      <c r="E99" s="95" t="s">
        <v>285</v>
      </c>
      <c r="F99" s="82" t="s">
        <v>1098</v>
      </c>
      <c r="G99" s="95" t="s">
        <v>195</v>
      </c>
      <c r="H99" s="95" t="s">
        <v>169</v>
      </c>
      <c r="I99" s="89">
        <v>84.868802000000002</v>
      </c>
      <c r="J99" s="91">
        <v>393</v>
      </c>
      <c r="K99" s="82"/>
      <c r="L99" s="89">
        <v>0.33353439100000004</v>
      </c>
      <c r="M99" s="90">
        <v>6.2194397647146933E-6</v>
      </c>
      <c r="N99" s="90">
        <f t="shared" si="2"/>
        <v>4.044677386362703E-4</v>
      </c>
      <c r="O99" s="90">
        <f>L99/'סכום נכסי הקרן'!$C$42</f>
        <v>2.831664158786607E-6</v>
      </c>
    </row>
    <row r="100" spans="2:15" s="143" customFormat="1">
      <c r="B100" s="88" t="s">
        <v>1099</v>
      </c>
      <c r="C100" s="82" t="s">
        <v>1100</v>
      </c>
      <c r="D100" s="95" t="s">
        <v>127</v>
      </c>
      <c r="E100" s="95" t="s">
        <v>285</v>
      </c>
      <c r="F100" s="82" t="s">
        <v>1101</v>
      </c>
      <c r="G100" s="95" t="s">
        <v>451</v>
      </c>
      <c r="H100" s="95" t="s">
        <v>169</v>
      </c>
      <c r="I100" s="89">
        <v>118.809927</v>
      </c>
      <c r="J100" s="91">
        <v>662.9</v>
      </c>
      <c r="K100" s="82"/>
      <c r="L100" s="89">
        <v>0.78759100400000004</v>
      </c>
      <c r="M100" s="90">
        <v>3.4707434348105994E-6</v>
      </c>
      <c r="N100" s="90">
        <f t="shared" si="2"/>
        <v>9.5508937295209738E-4</v>
      </c>
      <c r="O100" s="90">
        <f>L100/'סכום נכסי הקרן'!$C$42</f>
        <v>6.6865465091111378E-6</v>
      </c>
    </row>
    <row r="101" spans="2:15" s="143" customFormat="1">
      <c r="B101" s="88" t="s">
        <v>1102</v>
      </c>
      <c r="C101" s="82" t="s">
        <v>1103</v>
      </c>
      <c r="D101" s="95" t="s">
        <v>127</v>
      </c>
      <c r="E101" s="95" t="s">
        <v>285</v>
      </c>
      <c r="F101" s="82" t="s">
        <v>1104</v>
      </c>
      <c r="G101" s="95" t="s">
        <v>451</v>
      </c>
      <c r="H101" s="95" t="s">
        <v>169</v>
      </c>
      <c r="I101" s="89">
        <v>74.175922</v>
      </c>
      <c r="J101" s="91">
        <v>1946</v>
      </c>
      <c r="K101" s="82"/>
      <c r="L101" s="89">
        <v>1.4434634390000001</v>
      </c>
      <c r="M101" s="90">
        <v>4.8864993777572478E-6</v>
      </c>
      <c r="N101" s="90">
        <f t="shared" si="2"/>
        <v>1.7504473563461221E-3</v>
      </c>
      <c r="O101" s="90">
        <f>L101/'סכום נכסי הקרן'!$C$42</f>
        <v>1.2254819278097046E-5</v>
      </c>
    </row>
    <row r="102" spans="2:15" s="143" customFormat="1">
      <c r="B102" s="88" t="s">
        <v>1105</v>
      </c>
      <c r="C102" s="82" t="s">
        <v>1106</v>
      </c>
      <c r="D102" s="95" t="s">
        <v>127</v>
      </c>
      <c r="E102" s="95" t="s">
        <v>285</v>
      </c>
      <c r="F102" s="82" t="s">
        <v>1107</v>
      </c>
      <c r="G102" s="95" t="s">
        <v>845</v>
      </c>
      <c r="H102" s="95" t="s">
        <v>169</v>
      </c>
      <c r="I102" s="89">
        <v>69.814998000000003</v>
      </c>
      <c r="J102" s="91">
        <v>1032</v>
      </c>
      <c r="K102" s="82"/>
      <c r="L102" s="89">
        <v>0.72049077399999994</v>
      </c>
      <c r="M102" s="90">
        <v>3.4905753712314384E-6</v>
      </c>
      <c r="N102" s="90">
        <f t="shared" si="2"/>
        <v>8.7371881860325463E-4</v>
      </c>
      <c r="O102" s="90">
        <f>L102/'סכום נכסי הקרן'!$C$42</f>
        <v>6.116874171072275E-6</v>
      </c>
    </row>
    <row r="103" spans="2:15" s="143" customFormat="1">
      <c r="B103" s="88" t="s">
        <v>1108</v>
      </c>
      <c r="C103" s="82" t="s">
        <v>1109</v>
      </c>
      <c r="D103" s="95" t="s">
        <v>127</v>
      </c>
      <c r="E103" s="95" t="s">
        <v>285</v>
      </c>
      <c r="F103" s="82" t="s">
        <v>1110</v>
      </c>
      <c r="G103" s="95" t="s">
        <v>727</v>
      </c>
      <c r="H103" s="95" t="s">
        <v>169</v>
      </c>
      <c r="I103" s="89">
        <v>51.455694000000001</v>
      </c>
      <c r="J103" s="91">
        <v>1464</v>
      </c>
      <c r="K103" s="82"/>
      <c r="L103" s="89">
        <v>0.75331136399999998</v>
      </c>
      <c r="M103" s="90">
        <v>3.5611095950867801E-6</v>
      </c>
      <c r="N103" s="90">
        <f t="shared" si="2"/>
        <v>9.135194214082836E-4</v>
      </c>
      <c r="O103" s="90">
        <f>L103/'סכום נכסי הקרן'!$C$42</f>
        <v>6.3955167665017527E-6</v>
      </c>
    </row>
    <row r="104" spans="2:15" s="143" customFormat="1">
      <c r="B104" s="88" t="s">
        <v>1111</v>
      </c>
      <c r="C104" s="82" t="s">
        <v>1112</v>
      </c>
      <c r="D104" s="95" t="s">
        <v>127</v>
      </c>
      <c r="E104" s="95" t="s">
        <v>285</v>
      </c>
      <c r="F104" s="82" t="s">
        <v>1113</v>
      </c>
      <c r="G104" s="95" t="s">
        <v>958</v>
      </c>
      <c r="H104" s="95" t="s">
        <v>169</v>
      </c>
      <c r="I104" s="89">
        <v>38.406368999999998</v>
      </c>
      <c r="J104" s="91">
        <v>1476</v>
      </c>
      <c r="K104" s="82"/>
      <c r="L104" s="89">
        <v>0.56687800900000007</v>
      </c>
      <c r="M104" s="90">
        <v>3.1248825515642161E-6</v>
      </c>
      <c r="N104" s="90">
        <f t="shared" si="2"/>
        <v>6.8743695573768066E-4</v>
      </c>
      <c r="O104" s="90">
        <f>L104/'סכום נכסי הקרן'!$C$42</f>
        <v>4.8127215177927836E-6</v>
      </c>
    </row>
    <row r="105" spans="2:15" s="143" customFormat="1">
      <c r="B105" s="88" t="s">
        <v>1114</v>
      </c>
      <c r="C105" s="82" t="s">
        <v>1115</v>
      </c>
      <c r="D105" s="95" t="s">
        <v>127</v>
      </c>
      <c r="E105" s="95" t="s">
        <v>285</v>
      </c>
      <c r="F105" s="82" t="s">
        <v>1116</v>
      </c>
      <c r="G105" s="95" t="s">
        <v>194</v>
      </c>
      <c r="H105" s="95" t="s">
        <v>169</v>
      </c>
      <c r="I105" s="89">
        <v>279.19971800000002</v>
      </c>
      <c r="J105" s="91">
        <v>269.5</v>
      </c>
      <c r="K105" s="82"/>
      <c r="L105" s="89">
        <v>0.75244323999999996</v>
      </c>
      <c r="M105" s="90">
        <v>1.7316238136992682E-6</v>
      </c>
      <c r="N105" s="90">
        <f t="shared" si="2"/>
        <v>9.1246667194492799E-4</v>
      </c>
      <c r="O105" s="90">
        <f>L105/'סכום נכסי הקרן'!$C$42</f>
        <v>6.3881465051958276E-6</v>
      </c>
    </row>
    <row r="106" spans="2:15" s="143" customFormat="1">
      <c r="B106" s="88" t="s">
        <v>1117</v>
      </c>
      <c r="C106" s="82" t="s">
        <v>1118</v>
      </c>
      <c r="D106" s="95" t="s">
        <v>127</v>
      </c>
      <c r="E106" s="95" t="s">
        <v>285</v>
      </c>
      <c r="F106" s="82" t="s">
        <v>1119</v>
      </c>
      <c r="G106" s="95" t="s">
        <v>550</v>
      </c>
      <c r="H106" s="95" t="s">
        <v>169</v>
      </c>
      <c r="I106" s="89">
        <v>51.498360000000005</v>
      </c>
      <c r="J106" s="91">
        <v>353.9</v>
      </c>
      <c r="K106" s="82"/>
      <c r="L106" s="89">
        <v>0.18225269700000002</v>
      </c>
      <c r="M106" s="90">
        <v>4.4685299612761355E-6</v>
      </c>
      <c r="N106" s="90">
        <f t="shared" si="2"/>
        <v>2.2101269975470492E-4</v>
      </c>
      <c r="O106" s="90">
        <f>L106/'סכום נכסי הקרן'!$C$42</f>
        <v>1.5473019990226297E-6</v>
      </c>
    </row>
    <row r="107" spans="2:15" s="143" customFormat="1">
      <c r="B107" s="88" t="s">
        <v>1120</v>
      </c>
      <c r="C107" s="82" t="s">
        <v>1121</v>
      </c>
      <c r="D107" s="95" t="s">
        <v>127</v>
      </c>
      <c r="E107" s="95" t="s">
        <v>285</v>
      </c>
      <c r="F107" s="82" t="s">
        <v>1122</v>
      </c>
      <c r="G107" s="95" t="s">
        <v>336</v>
      </c>
      <c r="H107" s="95" t="s">
        <v>169</v>
      </c>
      <c r="I107" s="89">
        <v>21.602046000000001</v>
      </c>
      <c r="J107" s="91">
        <v>10840</v>
      </c>
      <c r="K107" s="82"/>
      <c r="L107" s="89">
        <v>2.341661824</v>
      </c>
      <c r="M107" s="90">
        <v>5.9180574610869792E-6</v>
      </c>
      <c r="N107" s="90">
        <f t="shared" si="2"/>
        <v>2.8396671772421929E-3</v>
      </c>
      <c r="O107" s="90">
        <f>L107/'סכום נכסי הקרן'!$C$42</f>
        <v>1.9880408251572687E-5</v>
      </c>
    </row>
    <row r="108" spans="2:15" s="143" customFormat="1">
      <c r="B108" s="88" t="s">
        <v>1123</v>
      </c>
      <c r="C108" s="82" t="s">
        <v>1124</v>
      </c>
      <c r="D108" s="95" t="s">
        <v>127</v>
      </c>
      <c r="E108" s="95" t="s">
        <v>285</v>
      </c>
      <c r="F108" s="82" t="s">
        <v>1125</v>
      </c>
      <c r="G108" s="95" t="s">
        <v>158</v>
      </c>
      <c r="H108" s="95" t="s">
        <v>169</v>
      </c>
      <c r="I108" s="89">
        <v>53.39585300000001</v>
      </c>
      <c r="J108" s="91">
        <v>1368</v>
      </c>
      <c r="K108" s="82"/>
      <c r="L108" s="89">
        <v>0.73045527300000002</v>
      </c>
      <c r="M108" s="90">
        <v>3.7093807242829649E-6</v>
      </c>
      <c r="N108" s="90">
        <f t="shared" si="2"/>
        <v>8.8580248519334675E-4</v>
      </c>
      <c r="O108" s="90">
        <f>L108/'סכום נכסי הקרן'!$C$42</f>
        <v>6.2014714882903525E-6</v>
      </c>
    </row>
    <row r="109" spans="2:15" s="143" customFormat="1">
      <c r="B109" s="88" t="s">
        <v>1126</v>
      </c>
      <c r="C109" s="82" t="s">
        <v>1127</v>
      </c>
      <c r="D109" s="95" t="s">
        <v>127</v>
      </c>
      <c r="E109" s="95" t="s">
        <v>285</v>
      </c>
      <c r="F109" s="82" t="s">
        <v>1128</v>
      </c>
      <c r="G109" s="95" t="s">
        <v>1032</v>
      </c>
      <c r="H109" s="95" t="s">
        <v>169</v>
      </c>
      <c r="I109" s="89">
        <v>0.06</v>
      </c>
      <c r="J109" s="91">
        <v>48</v>
      </c>
      <c r="K109" s="82"/>
      <c r="L109" s="89">
        <v>2.9999999999999997E-5</v>
      </c>
      <c r="M109" s="90">
        <v>7.9018008441177762E-10</v>
      </c>
      <c r="N109" s="90">
        <f t="shared" si="2"/>
        <v>3.638015295126824E-8</v>
      </c>
      <c r="O109" s="90">
        <f>L109/'סכום נכסי הקרן'!$C$42</f>
        <v>2.5469614845084506E-10</v>
      </c>
    </row>
    <row r="110" spans="2:15" s="143" customFormat="1">
      <c r="B110" s="88" t="s">
        <v>1129</v>
      </c>
      <c r="C110" s="82" t="s">
        <v>1130</v>
      </c>
      <c r="D110" s="95" t="s">
        <v>127</v>
      </c>
      <c r="E110" s="95" t="s">
        <v>285</v>
      </c>
      <c r="F110" s="82" t="s">
        <v>1131</v>
      </c>
      <c r="G110" s="95" t="s">
        <v>1071</v>
      </c>
      <c r="H110" s="95" t="s">
        <v>169</v>
      </c>
      <c r="I110" s="89">
        <v>8.0000000000000004E-4</v>
      </c>
      <c r="J110" s="91">
        <v>1952</v>
      </c>
      <c r="K110" s="82"/>
      <c r="L110" s="89">
        <v>5.0000000000000002E-5</v>
      </c>
      <c r="M110" s="90">
        <v>0</v>
      </c>
      <c r="N110" s="90">
        <f t="shared" si="2"/>
        <v>6.0633588252113745E-8</v>
      </c>
      <c r="O110" s="90">
        <f>L110/'סכום נכסי הקרן'!$C$42</f>
        <v>4.2449358075140846E-10</v>
      </c>
    </row>
    <row r="111" spans="2:15" s="143" customFormat="1">
      <c r="B111" s="88" t="s">
        <v>1132</v>
      </c>
      <c r="C111" s="82" t="s">
        <v>1133</v>
      </c>
      <c r="D111" s="95" t="s">
        <v>127</v>
      </c>
      <c r="E111" s="95" t="s">
        <v>285</v>
      </c>
      <c r="F111" s="82" t="s">
        <v>1134</v>
      </c>
      <c r="G111" s="95" t="s">
        <v>158</v>
      </c>
      <c r="H111" s="95" t="s">
        <v>169</v>
      </c>
      <c r="I111" s="89">
        <v>139.55374900000001</v>
      </c>
      <c r="J111" s="91">
        <v>764.2</v>
      </c>
      <c r="K111" s="82"/>
      <c r="L111" s="89">
        <v>1.066469753</v>
      </c>
      <c r="M111" s="90">
        <v>3.5222961159595055E-6</v>
      </c>
      <c r="N111" s="90">
        <f t="shared" si="2"/>
        <v>1.293277757734709E-3</v>
      </c>
      <c r="O111" s="90">
        <f>L111/'סכום נכסי הקרן'!$C$42</f>
        <v>9.0541912842808022E-6</v>
      </c>
    </row>
    <row r="112" spans="2:15" s="143" customFormat="1">
      <c r="B112" s="88" t="s">
        <v>1135</v>
      </c>
      <c r="C112" s="82" t="s">
        <v>1136</v>
      </c>
      <c r="D112" s="95" t="s">
        <v>127</v>
      </c>
      <c r="E112" s="95" t="s">
        <v>285</v>
      </c>
      <c r="F112" s="82" t="s">
        <v>1137</v>
      </c>
      <c r="G112" s="95" t="s">
        <v>158</v>
      </c>
      <c r="H112" s="95" t="s">
        <v>169</v>
      </c>
      <c r="I112" s="89">
        <v>228.28744800000001</v>
      </c>
      <c r="J112" s="91">
        <v>73.2</v>
      </c>
      <c r="K112" s="82"/>
      <c r="L112" s="89">
        <v>0.16710641200000001</v>
      </c>
      <c r="M112" s="90">
        <v>1.3056577914745743E-6</v>
      </c>
      <c r="N112" s="90">
        <f t="shared" si="2"/>
        <v>2.0264522758992159E-4</v>
      </c>
      <c r="O112" s="90">
        <f>L112/'סכום נכסי הקרן'!$C$42</f>
        <v>1.4187119839280028E-6</v>
      </c>
    </row>
    <row r="113" spans="2:15" s="143" customFormat="1">
      <c r="B113" s="88" t="s">
        <v>1138</v>
      </c>
      <c r="C113" s="82" t="s">
        <v>1139</v>
      </c>
      <c r="D113" s="95" t="s">
        <v>127</v>
      </c>
      <c r="E113" s="95" t="s">
        <v>285</v>
      </c>
      <c r="F113" s="82" t="s">
        <v>1140</v>
      </c>
      <c r="G113" s="95" t="s">
        <v>158</v>
      </c>
      <c r="H113" s="95" t="s">
        <v>169</v>
      </c>
      <c r="I113" s="89">
        <v>539.40089799999998</v>
      </c>
      <c r="J113" s="91">
        <v>111.8</v>
      </c>
      <c r="K113" s="82"/>
      <c r="L113" s="89">
        <v>0.60305020399999998</v>
      </c>
      <c r="M113" s="90">
        <v>1.5411454228571429E-6</v>
      </c>
      <c r="N113" s="90">
        <f t="shared" si="2"/>
        <v>7.3130195529378392E-4</v>
      </c>
      <c r="O113" s="90">
        <f>L113/'סכום נכסי הקרן'!$C$42</f>
        <v>5.1198188093765464E-6</v>
      </c>
    </row>
    <row r="114" spans="2:15" s="143" customFormat="1">
      <c r="B114" s="88" t="s">
        <v>1141</v>
      </c>
      <c r="C114" s="82" t="s">
        <v>1142</v>
      </c>
      <c r="D114" s="95" t="s">
        <v>127</v>
      </c>
      <c r="E114" s="95" t="s">
        <v>285</v>
      </c>
      <c r="F114" s="82" t="s">
        <v>1143</v>
      </c>
      <c r="G114" s="95" t="s">
        <v>948</v>
      </c>
      <c r="H114" s="95" t="s">
        <v>169</v>
      </c>
      <c r="I114" s="89">
        <v>25.633479999999999</v>
      </c>
      <c r="J114" s="91">
        <v>3016</v>
      </c>
      <c r="K114" s="82"/>
      <c r="L114" s="89">
        <v>0.77310575400000003</v>
      </c>
      <c r="M114" s="90">
        <v>2.4341565990019318E-6</v>
      </c>
      <c r="N114" s="90">
        <f t="shared" si="2"/>
        <v>9.3752351926751874E-4</v>
      </c>
      <c r="O114" s="90">
        <f>L114/'סכום נכסי הקרן'!$C$42</f>
        <v>6.5635685962995508E-6</v>
      </c>
    </row>
    <row r="115" spans="2:15" s="143" customFormat="1">
      <c r="B115" s="88" t="s">
        <v>1144</v>
      </c>
      <c r="C115" s="82" t="s">
        <v>1145</v>
      </c>
      <c r="D115" s="95" t="s">
        <v>127</v>
      </c>
      <c r="E115" s="95" t="s">
        <v>285</v>
      </c>
      <c r="F115" s="82" t="s">
        <v>1146</v>
      </c>
      <c r="G115" s="95" t="s">
        <v>336</v>
      </c>
      <c r="H115" s="95" t="s">
        <v>169</v>
      </c>
      <c r="I115" s="89">
        <v>0.671288</v>
      </c>
      <c r="J115" s="91">
        <v>35.6</v>
      </c>
      <c r="K115" s="82"/>
      <c r="L115" s="89">
        <v>2.3897799999999999E-4</v>
      </c>
      <c r="M115" s="90">
        <v>9.7918155412441475E-8</v>
      </c>
      <c r="N115" s="90">
        <f t="shared" si="2"/>
        <v>2.8980187306627274E-7</v>
      </c>
      <c r="O115" s="90">
        <f>L115/'סכום נכסי הקרן'!$C$42</f>
        <v>2.0288925388162017E-9</v>
      </c>
    </row>
    <row r="116" spans="2:15" s="143" customFormat="1">
      <c r="B116" s="88" t="s">
        <v>1147</v>
      </c>
      <c r="C116" s="82" t="s">
        <v>1148</v>
      </c>
      <c r="D116" s="95" t="s">
        <v>127</v>
      </c>
      <c r="E116" s="95" t="s">
        <v>285</v>
      </c>
      <c r="F116" s="82" t="s">
        <v>1149</v>
      </c>
      <c r="G116" s="95" t="s">
        <v>451</v>
      </c>
      <c r="H116" s="95" t="s">
        <v>169</v>
      </c>
      <c r="I116" s="89">
        <v>32.407986000000001</v>
      </c>
      <c r="J116" s="91">
        <v>562.5</v>
      </c>
      <c r="K116" s="82"/>
      <c r="L116" s="89">
        <v>0.18229492</v>
      </c>
      <c r="M116" s="90">
        <v>2.4691097159676911E-6</v>
      </c>
      <c r="N116" s="90">
        <f t="shared" si="2"/>
        <v>2.2106390239464029E-4</v>
      </c>
      <c r="O116" s="90">
        <f>L116/'סכום נכסי הקרן'!$C$42</f>
        <v>1.5476604668718309E-6</v>
      </c>
    </row>
    <row r="117" spans="2:15" s="143" customFormat="1">
      <c r="B117" s="88" t="s">
        <v>1150</v>
      </c>
      <c r="C117" s="82" t="s">
        <v>1151</v>
      </c>
      <c r="D117" s="95" t="s">
        <v>127</v>
      </c>
      <c r="E117" s="95" t="s">
        <v>285</v>
      </c>
      <c r="F117" s="82" t="s">
        <v>1152</v>
      </c>
      <c r="G117" s="95" t="s">
        <v>451</v>
      </c>
      <c r="H117" s="95" t="s">
        <v>169</v>
      </c>
      <c r="I117" s="89">
        <v>71.101866999999999</v>
      </c>
      <c r="J117" s="91">
        <v>1795</v>
      </c>
      <c r="K117" s="82"/>
      <c r="L117" s="89">
        <v>1.2762785169999999</v>
      </c>
      <c r="M117" s="90">
        <v>2.7638686490172176E-6</v>
      </c>
      <c r="N117" s="90">
        <f t="shared" si="2"/>
        <v>1.5477069218959268E-3</v>
      </c>
      <c r="O117" s="90">
        <f>L117/'סכום נכסי הקרן'!$C$42</f>
        <v>1.0835440754348546E-5</v>
      </c>
    </row>
    <row r="118" spans="2:15" s="143" customFormat="1">
      <c r="B118" s="88" t="s">
        <v>1153</v>
      </c>
      <c r="C118" s="82" t="s">
        <v>1154</v>
      </c>
      <c r="D118" s="95" t="s">
        <v>127</v>
      </c>
      <c r="E118" s="95" t="s">
        <v>285</v>
      </c>
      <c r="F118" s="82" t="s">
        <v>1155</v>
      </c>
      <c r="G118" s="95" t="s">
        <v>1156</v>
      </c>
      <c r="H118" s="95" t="s">
        <v>169</v>
      </c>
      <c r="I118" s="89">
        <v>546.30378199999996</v>
      </c>
      <c r="J118" s="91">
        <v>163.1</v>
      </c>
      <c r="K118" s="82"/>
      <c r="L118" s="89">
        <v>0.89102146900000001</v>
      </c>
      <c r="M118" s="90">
        <v>3.7981676842645038E-6</v>
      </c>
      <c r="N118" s="90">
        <f t="shared" si="2"/>
        <v>1.0805165775027905E-3</v>
      </c>
      <c r="O118" s="90">
        <f>L118/'סכום נכסי הקרן'!$C$42</f>
        <v>7.5646578780438014E-6</v>
      </c>
    </row>
    <row r="119" spans="2:15" s="143" customFormat="1">
      <c r="B119" s="88" t="s">
        <v>1157</v>
      </c>
      <c r="C119" s="82" t="s">
        <v>1158</v>
      </c>
      <c r="D119" s="95" t="s">
        <v>127</v>
      </c>
      <c r="E119" s="95" t="s">
        <v>285</v>
      </c>
      <c r="F119" s="82" t="s">
        <v>1159</v>
      </c>
      <c r="G119" s="95" t="s">
        <v>368</v>
      </c>
      <c r="H119" s="95" t="s">
        <v>169</v>
      </c>
      <c r="I119" s="89">
        <v>31.529779000000005</v>
      </c>
      <c r="J119" s="91">
        <v>1462</v>
      </c>
      <c r="K119" s="82"/>
      <c r="L119" s="89">
        <v>0.46096536200000005</v>
      </c>
      <c r="M119" s="90">
        <v>3.564689160431244E-6</v>
      </c>
      <c r="N119" s="90">
        <f t="shared" si="2"/>
        <v>5.5899967915989121E-4</v>
      </c>
      <c r="O119" s="90">
        <f>L119/'סכום נכסי הקרן'!$C$42</f>
        <v>3.9135367423549851E-6</v>
      </c>
    </row>
    <row r="120" spans="2:15" s="143" customFormat="1">
      <c r="B120" s="88" t="s">
        <v>1160</v>
      </c>
      <c r="C120" s="82" t="s">
        <v>1161</v>
      </c>
      <c r="D120" s="95" t="s">
        <v>127</v>
      </c>
      <c r="E120" s="95" t="s">
        <v>285</v>
      </c>
      <c r="F120" s="82" t="s">
        <v>1162</v>
      </c>
      <c r="G120" s="95" t="s">
        <v>192</v>
      </c>
      <c r="H120" s="95" t="s">
        <v>169</v>
      </c>
      <c r="I120" s="89">
        <v>16.505309</v>
      </c>
      <c r="J120" s="91">
        <v>7473</v>
      </c>
      <c r="K120" s="82"/>
      <c r="L120" s="89">
        <v>1.233441759</v>
      </c>
      <c r="M120" s="90">
        <v>2.001218410622203E-6</v>
      </c>
      <c r="N120" s="90">
        <f t="shared" si="2"/>
        <v>1.4957599949633781E-3</v>
      </c>
      <c r="O120" s="90">
        <f>L120/'סכום נכסי הקרן'!$C$42</f>
        <v>1.0471762178524516E-5</v>
      </c>
    </row>
    <row r="121" spans="2:15" s="143" customFormat="1">
      <c r="B121" s="88" t="s">
        <v>1163</v>
      </c>
      <c r="C121" s="82" t="s">
        <v>1164</v>
      </c>
      <c r="D121" s="95" t="s">
        <v>127</v>
      </c>
      <c r="E121" s="95" t="s">
        <v>285</v>
      </c>
      <c r="F121" s="82" t="s">
        <v>1165</v>
      </c>
      <c r="G121" s="95" t="s">
        <v>451</v>
      </c>
      <c r="H121" s="95" t="s">
        <v>169</v>
      </c>
      <c r="I121" s="89">
        <v>363.43927499999995</v>
      </c>
      <c r="J121" s="91">
        <v>585.5</v>
      </c>
      <c r="K121" s="82"/>
      <c r="L121" s="89">
        <v>2.1279369560000001</v>
      </c>
      <c r="M121" s="90">
        <v>4.6578774259885388E-6</v>
      </c>
      <c r="N121" s="90">
        <f t="shared" si="2"/>
        <v>2.5804890643312058E-3</v>
      </c>
      <c r="O121" s="90">
        <f>L121/'סכום נכסי הקרן'!$C$42</f>
        <v>1.8065911561313846E-5</v>
      </c>
    </row>
    <row r="122" spans="2:15" s="143" customFormat="1">
      <c r="B122" s="88" t="s">
        <v>1166</v>
      </c>
      <c r="C122" s="82" t="s">
        <v>1167</v>
      </c>
      <c r="D122" s="95" t="s">
        <v>127</v>
      </c>
      <c r="E122" s="95" t="s">
        <v>285</v>
      </c>
      <c r="F122" s="82" t="s">
        <v>1168</v>
      </c>
      <c r="G122" s="95" t="s">
        <v>1032</v>
      </c>
      <c r="H122" s="95" t="s">
        <v>169</v>
      </c>
      <c r="I122" s="89">
        <v>219.66133400000001</v>
      </c>
      <c r="J122" s="91">
        <v>201.7</v>
      </c>
      <c r="K122" s="82"/>
      <c r="L122" s="89">
        <v>0.443056911</v>
      </c>
      <c r="M122" s="90">
        <v>7.7430902803593609E-7</v>
      </c>
      <c r="N122" s="90">
        <f t="shared" si="2"/>
        <v>5.372826062765481E-4</v>
      </c>
      <c r="O122" s="90">
        <f>L122/'סכום נכסי הקרן'!$C$42</f>
        <v>3.7614962925409618E-6</v>
      </c>
    </row>
    <row r="123" spans="2:15" s="143" customFormat="1">
      <c r="B123" s="88" t="s">
        <v>1169</v>
      </c>
      <c r="C123" s="82" t="s">
        <v>1170</v>
      </c>
      <c r="D123" s="95" t="s">
        <v>127</v>
      </c>
      <c r="E123" s="95" t="s">
        <v>285</v>
      </c>
      <c r="F123" s="82" t="s">
        <v>1171</v>
      </c>
      <c r="G123" s="95" t="s">
        <v>451</v>
      </c>
      <c r="H123" s="95" t="s">
        <v>169</v>
      </c>
      <c r="I123" s="89">
        <v>86.060185999999987</v>
      </c>
      <c r="J123" s="91">
        <v>1134</v>
      </c>
      <c r="K123" s="82"/>
      <c r="L123" s="89">
        <v>0.97592250700000005</v>
      </c>
      <c r="M123" s="90">
        <v>5.1235953678178054E-6</v>
      </c>
      <c r="N123" s="90">
        <f t="shared" si="2"/>
        <v>1.1834736691081719E-3</v>
      </c>
      <c r="O123" s="90">
        <f>L123/'סכום נכסי הקרן'!$C$42</f>
        <v>8.28545679064643E-6</v>
      </c>
    </row>
    <row r="124" spans="2:15" s="143" customFormat="1">
      <c r="B124" s="88" t="s">
        <v>1172</v>
      </c>
      <c r="C124" s="82" t="s">
        <v>1173</v>
      </c>
      <c r="D124" s="95" t="s">
        <v>127</v>
      </c>
      <c r="E124" s="95" t="s">
        <v>285</v>
      </c>
      <c r="F124" s="82" t="s">
        <v>1174</v>
      </c>
      <c r="G124" s="95" t="s">
        <v>958</v>
      </c>
      <c r="H124" s="95" t="s">
        <v>169</v>
      </c>
      <c r="I124" s="89">
        <v>444.80748</v>
      </c>
      <c r="J124" s="91">
        <v>10.1</v>
      </c>
      <c r="K124" s="82"/>
      <c r="L124" s="89">
        <v>4.4925555000000006E-2</v>
      </c>
      <c r="M124" s="90">
        <v>1.0802737538634923E-6</v>
      </c>
      <c r="N124" s="90">
        <f t="shared" si="2"/>
        <v>5.4479952077353802E-5</v>
      </c>
      <c r="O124" s="90">
        <f>L124/'סכום נכסי הקרן'!$C$42</f>
        <v>3.8141219418388687E-7</v>
      </c>
    </row>
    <row r="125" spans="2:15" s="143" customFormat="1">
      <c r="B125" s="85"/>
      <c r="C125" s="82"/>
      <c r="D125" s="82"/>
      <c r="E125" s="82"/>
      <c r="F125" s="82"/>
      <c r="G125" s="82"/>
      <c r="H125" s="82"/>
      <c r="I125" s="89"/>
      <c r="J125" s="91"/>
      <c r="K125" s="82"/>
      <c r="L125" s="82"/>
      <c r="M125" s="82"/>
      <c r="N125" s="90"/>
      <c r="O125" s="82"/>
    </row>
    <row r="126" spans="2:15" s="143" customFormat="1">
      <c r="B126" s="83" t="s">
        <v>236</v>
      </c>
      <c r="C126" s="84"/>
      <c r="D126" s="84"/>
      <c r="E126" s="84"/>
      <c r="F126" s="84"/>
      <c r="G126" s="84"/>
      <c r="H126" s="84"/>
      <c r="I126" s="92"/>
      <c r="J126" s="94"/>
      <c r="K126" s="92">
        <v>3.0012056999999998E-2</v>
      </c>
      <c r="L126" s="92">
        <v>89.16832465100002</v>
      </c>
      <c r="M126" s="84"/>
      <c r="N126" s="93">
        <f t="shared" ref="N126:N146" si="3">L126/$L$11</f>
        <v>0.10813190964039078</v>
      </c>
      <c r="O126" s="93">
        <f>L126/'סכום נכסי הקרן'!$C$42</f>
        <v>7.5702762841414165E-4</v>
      </c>
    </row>
    <row r="127" spans="2:15" s="143" customFormat="1">
      <c r="B127" s="101" t="s">
        <v>65</v>
      </c>
      <c r="C127" s="84"/>
      <c r="D127" s="84"/>
      <c r="E127" s="84"/>
      <c r="F127" s="84"/>
      <c r="G127" s="84"/>
      <c r="H127" s="84"/>
      <c r="I127" s="92"/>
      <c r="J127" s="94"/>
      <c r="K127" s="92">
        <v>3.0012056999999998E-2</v>
      </c>
      <c r="L127" s="92">
        <f>SUM(L128:L147)</f>
        <v>60.462060344999998</v>
      </c>
      <c r="M127" s="84"/>
      <c r="N127" s="93">
        <f t="shared" si="3"/>
        <v>7.3320633436663674E-2</v>
      </c>
      <c r="O127" s="93">
        <f>L127/'סכום נכסי הקרן'!$C$42</f>
        <v>5.1331512990913572E-4</v>
      </c>
    </row>
    <row r="128" spans="2:15" s="143" customFormat="1">
      <c r="B128" s="88" t="s">
        <v>1175</v>
      </c>
      <c r="C128" s="82" t="s">
        <v>1176</v>
      </c>
      <c r="D128" s="95" t="s">
        <v>1177</v>
      </c>
      <c r="E128" s="95" t="s">
        <v>1178</v>
      </c>
      <c r="F128" s="82" t="s">
        <v>1074</v>
      </c>
      <c r="G128" s="95" t="s">
        <v>197</v>
      </c>
      <c r="H128" s="95" t="s">
        <v>168</v>
      </c>
      <c r="I128" s="89">
        <v>88.466993000000002</v>
      </c>
      <c r="J128" s="91">
        <v>607</v>
      </c>
      <c r="K128" s="82"/>
      <c r="L128" s="89">
        <v>2.0126559299999998</v>
      </c>
      <c r="M128" s="90">
        <v>2.6260340453272978E-6</v>
      </c>
      <c r="N128" s="90">
        <f t="shared" si="3"/>
        <v>2.440691019055901E-3</v>
      </c>
      <c r="O128" s="90">
        <f>L128/'סכום נכסי הקרן'!$C$42</f>
        <v>1.7087190450925119E-5</v>
      </c>
    </row>
    <row r="129" spans="2:15" s="143" customFormat="1">
      <c r="B129" s="88" t="s">
        <v>1179</v>
      </c>
      <c r="C129" s="82" t="s">
        <v>1180</v>
      </c>
      <c r="D129" s="95" t="s">
        <v>1181</v>
      </c>
      <c r="E129" s="95" t="s">
        <v>1178</v>
      </c>
      <c r="F129" s="82" t="s">
        <v>1182</v>
      </c>
      <c r="G129" s="95" t="s">
        <v>1183</v>
      </c>
      <c r="H129" s="95" t="s">
        <v>168</v>
      </c>
      <c r="I129" s="89">
        <v>17.165095999999998</v>
      </c>
      <c r="J129" s="91">
        <v>5858</v>
      </c>
      <c r="K129" s="89">
        <v>1.6083694999999999E-2</v>
      </c>
      <c r="L129" s="89">
        <v>3.7848150640000005</v>
      </c>
      <c r="M129" s="90">
        <v>1.2298064880043311E-7</v>
      </c>
      <c r="N129" s="90">
        <f t="shared" si="3"/>
        <v>4.5897383640194711E-3</v>
      </c>
      <c r="O129" s="90">
        <f>L129/'סכום נכסי הקרן'!$C$42</f>
        <v>3.2132593979984627E-5</v>
      </c>
    </row>
    <row r="130" spans="2:15" s="143" customFormat="1">
      <c r="B130" s="88" t="s">
        <v>1184</v>
      </c>
      <c r="C130" s="82" t="s">
        <v>1185</v>
      </c>
      <c r="D130" s="95" t="s">
        <v>1177</v>
      </c>
      <c r="E130" s="95" t="s">
        <v>1178</v>
      </c>
      <c r="F130" s="82" t="s">
        <v>1186</v>
      </c>
      <c r="G130" s="95" t="s">
        <v>1183</v>
      </c>
      <c r="H130" s="95" t="s">
        <v>168</v>
      </c>
      <c r="I130" s="89">
        <v>12.056157000000001</v>
      </c>
      <c r="J130" s="91">
        <v>10265</v>
      </c>
      <c r="K130" s="82"/>
      <c r="L130" s="89">
        <v>4.6383917309999996</v>
      </c>
      <c r="M130" s="90">
        <v>7.7177347483678039E-8</v>
      </c>
      <c r="N130" s="90">
        <f t="shared" si="3"/>
        <v>5.624846687389262E-3</v>
      </c>
      <c r="O130" s="90">
        <f>L130/'סכום נכסי הקרן'!$C$42</f>
        <v>3.9379350296398269E-5</v>
      </c>
    </row>
    <row r="131" spans="2:15" s="143" customFormat="1">
      <c r="B131" s="88" t="s">
        <v>1187</v>
      </c>
      <c r="C131" s="82" t="s">
        <v>1188</v>
      </c>
      <c r="D131" s="95" t="s">
        <v>1177</v>
      </c>
      <c r="E131" s="95" t="s">
        <v>1178</v>
      </c>
      <c r="F131" s="82">
        <v>512291642</v>
      </c>
      <c r="G131" s="95" t="s">
        <v>1183</v>
      </c>
      <c r="H131" s="95" t="s">
        <v>168</v>
      </c>
      <c r="I131" s="89">
        <v>4.1700249999999999</v>
      </c>
      <c r="J131" s="91">
        <v>7414</v>
      </c>
      <c r="K131" s="82"/>
      <c r="L131" s="89">
        <v>1.158752869</v>
      </c>
      <c r="M131" s="90">
        <v>1.1563679637303064E-7</v>
      </c>
      <c r="N131" s="90">
        <f t="shared" si="3"/>
        <v>1.4051868868980297E-3</v>
      </c>
      <c r="O131" s="90">
        <f>L131/'סכום נכסי הקרן'!$C$42</f>
        <v>9.8376630913555538E-6</v>
      </c>
    </row>
    <row r="132" spans="2:15" s="143" customFormat="1">
      <c r="B132" s="88" t="s">
        <v>1189</v>
      </c>
      <c r="C132" s="82" t="s">
        <v>1190</v>
      </c>
      <c r="D132" s="95" t="s">
        <v>1177</v>
      </c>
      <c r="E132" s="95" t="s">
        <v>1178</v>
      </c>
      <c r="F132" s="82" t="s">
        <v>1191</v>
      </c>
      <c r="G132" s="95" t="s">
        <v>1032</v>
      </c>
      <c r="H132" s="95" t="s">
        <v>168</v>
      </c>
      <c r="I132" s="89">
        <v>25.423677000000001</v>
      </c>
      <c r="J132" s="91">
        <v>754</v>
      </c>
      <c r="K132" s="82"/>
      <c r="L132" s="89">
        <v>0.7184710700000001</v>
      </c>
      <c r="M132" s="90">
        <v>7.6517444718272941E-7</v>
      </c>
      <c r="N132" s="90">
        <f t="shared" si="3"/>
        <v>8.7126958058871191E-4</v>
      </c>
      <c r="O132" s="90">
        <f>L132/'סכום נכסי הקרן'!$C$42</f>
        <v>6.0997271434119173E-6</v>
      </c>
    </row>
    <row r="133" spans="2:15" s="143" customFormat="1">
      <c r="B133" s="88" t="s">
        <v>1192</v>
      </c>
      <c r="C133" s="82" t="s">
        <v>1193</v>
      </c>
      <c r="D133" s="95" t="s">
        <v>1177</v>
      </c>
      <c r="E133" s="95" t="s">
        <v>1178</v>
      </c>
      <c r="F133" s="82" t="s">
        <v>1194</v>
      </c>
      <c r="G133" s="95" t="s">
        <v>550</v>
      </c>
      <c r="H133" s="95" t="s">
        <v>168</v>
      </c>
      <c r="I133" s="89">
        <v>16.157442</v>
      </c>
      <c r="J133" s="91">
        <v>3206</v>
      </c>
      <c r="K133" s="89">
        <v>1.3928362E-2</v>
      </c>
      <c r="L133" s="89">
        <v>1.9554208389999999</v>
      </c>
      <c r="M133" s="90">
        <v>7.5708650979687282E-7</v>
      </c>
      <c r="N133" s="90">
        <f t="shared" si="3"/>
        <v>2.3712836402305757E-3</v>
      </c>
      <c r="O133" s="90">
        <f>L133/'סכום נכסי הקרן'!$C$42</f>
        <v>1.6601271876460665E-5</v>
      </c>
    </row>
    <row r="134" spans="2:15" s="143" customFormat="1">
      <c r="B134" s="88" t="s">
        <v>1195</v>
      </c>
      <c r="C134" s="82" t="s">
        <v>1196</v>
      </c>
      <c r="D134" s="95" t="s">
        <v>1177</v>
      </c>
      <c r="E134" s="95" t="s">
        <v>1178</v>
      </c>
      <c r="F134" s="82" t="s">
        <v>1031</v>
      </c>
      <c r="G134" s="95" t="s">
        <v>1032</v>
      </c>
      <c r="H134" s="95" t="s">
        <v>168</v>
      </c>
      <c r="I134" s="89">
        <v>20.265180000000001</v>
      </c>
      <c r="J134" s="91">
        <v>500</v>
      </c>
      <c r="K134" s="82"/>
      <c r="L134" s="89">
        <v>0.37976947799999999</v>
      </c>
      <c r="M134" s="90">
        <v>5.0326358507191167E-7</v>
      </c>
      <c r="N134" s="90">
        <f t="shared" si="3"/>
        <v>4.6053572319544334E-4</v>
      </c>
      <c r="O134" s="90">
        <f>L134/'סכום נכסי הקרן'!$C$42</f>
        <v>3.2241941115262649E-6</v>
      </c>
    </row>
    <row r="135" spans="2:15" s="143" customFormat="1">
      <c r="B135" s="88" t="s">
        <v>1197</v>
      </c>
      <c r="C135" s="82" t="s">
        <v>1198</v>
      </c>
      <c r="D135" s="95" t="s">
        <v>1177</v>
      </c>
      <c r="E135" s="95" t="s">
        <v>1178</v>
      </c>
      <c r="F135" s="82" t="s">
        <v>1199</v>
      </c>
      <c r="G135" s="95" t="s">
        <v>27</v>
      </c>
      <c r="H135" s="95" t="s">
        <v>168</v>
      </c>
      <c r="I135" s="89">
        <v>31.988919999999997</v>
      </c>
      <c r="J135" s="91">
        <v>1872</v>
      </c>
      <c r="K135" s="82"/>
      <c r="L135" s="89">
        <v>2.2444245329999997</v>
      </c>
      <c r="M135" s="90">
        <v>9.1822145263921357E-7</v>
      </c>
      <c r="N135" s="90">
        <f t="shared" si="3"/>
        <v>2.7217502599372928E-3</v>
      </c>
      <c r="O135" s="90">
        <f>L135/'סכום נכסי הקרן'!$C$42</f>
        <v>1.9054876134789553E-5</v>
      </c>
    </row>
    <row r="136" spans="2:15" s="143" customFormat="1">
      <c r="B136" s="88" t="s">
        <v>1200</v>
      </c>
      <c r="C136" s="82" t="s">
        <v>1201</v>
      </c>
      <c r="D136" s="95" t="s">
        <v>1177</v>
      </c>
      <c r="E136" s="95" t="s">
        <v>1178</v>
      </c>
      <c r="F136" s="82" t="s">
        <v>1202</v>
      </c>
      <c r="G136" s="95" t="s">
        <v>1203</v>
      </c>
      <c r="H136" s="95" t="s">
        <v>168</v>
      </c>
      <c r="I136" s="89">
        <v>83.800471000000002</v>
      </c>
      <c r="J136" s="91">
        <v>406</v>
      </c>
      <c r="K136" s="82"/>
      <c r="L136" s="89">
        <v>1.275181715</v>
      </c>
      <c r="M136" s="90">
        <v>3.0832984072645636E-6</v>
      </c>
      <c r="N136" s="90">
        <f t="shared" si="3"/>
        <v>1.546376861078685E-3</v>
      </c>
      <c r="O136" s="90">
        <f>L136/'סכום נכסי הקרן'!$C$42</f>
        <v>1.082612904618144E-5</v>
      </c>
    </row>
    <row r="137" spans="2:15" s="143" customFormat="1">
      <c r="B137" s="88" t="s">
        <v>1204</v>
      </c>
      <c r="C137" s="82" t="s">
        <v>1205</v>
      </c>
      <c r="D137" s="95" t="s">
        <v>1177</v>
      </c>
      <c r="E137" s="95" t="s">
        <v>1178</v>
      </c>
      <c r="F137" s="82" t="s">
        <v>1206</v>
      </c>
      <c r="G137" s="95" t="s">
        <v>910</v>
      </c>
      <c r="H137" s="95" t="s">
        <v>168</v>
      </c>
      <c r="I137" s="89">
        <v>10.488709999999999</v>
      </c>
      <c r="J137" s="91">
        <v>9238</v>
      </c>
      <c r="K137" s="82"/>
      <c r="L137" s="89">
        <v>3.6316135539999999</v>
      </c>
      <c r="M137" s="90">
        <v>1.9597467830275369E-7</v>
      </c>
      <c r="N137" s="90">
        <f t="shared" si="3"/>
        <v>4.4039552184806287E-3</v>
      </c>
      <c r="O137" s="90">
        <f>L137/'סכום נכסי הקרן'!$C$42</f>
        <v>3.0831932828856169E-5</v>
      </c>
    </row>
    <row r="138" spans="2:15" s="143" customFormat="1">
      <c r="B138" s="88" t="s">
        <v>1207</v>
      </c>
      <c r="C138" s="82" t="s">
        <v>1208</v>
      </c>
      <c r="D138" s="95" t="s">
        <v>1177</v>
      </c>
      <c r="E138" s="95" t="s">
        <v>1178</v>
      </c>
      <c r="F138" s="82" t="s">
        <v>926</v>
      </c>
      <c r="G138" s="95" t="s">
        <v>197</v>
      </c>
      <c r="H138" s="95" t="s">
        <v>168</v>
      </c>
      <c r="I138" s="89">
        <v>51.092462999999995</v>
      </c>
      <c r="J138" s="91">
        <v>10821</v>
      </c>
      <c r="K138" s="82"/>
      <c r="L138" s="89">
        <v>20.721625459999998</v>
      </c>
      <c r="M138" s="90">
        <v>8.2612079007942241E-7</v>
      </c>
      <c r="N138" s="90">
        <f t="shared" si="3"/>
        <v>2.5128530121123139E-2</v>
      </c>
      <c r="O138" s="90">
        <f>L138/'סכום נכסי הקרן'!$C$42</f>
        <v>1.7592393981009902E-4</v>
      </c>
    </row>
    <row r="139" spans="2:15" s="143" customFormat="1">
      <c r="B139" s="88" t="s">
        <v>1209</v>
      </c>
      <c r="C139" s="82" t="s">
        <v>1210</v>
      </c>
      <c r="D139" s="95" t="s">
        <v>1177</v>
      </c>
      <c r="E139" s="95" t="s">
        <v>1178</v>
      </c>
      <c r="F139" s="82" t="s">
        <v>1013</v>
      </c>
      <c r="G139" s="95" t="s">
        <v>910</v>
      </c>
      <c r="H139" s="95" t="s">
        <v>168</v>
      </c>
      <c r="I139" s="89">
        <v>37.456569000000002</v>
      </c>
      <c r="J139" s="91">
        <v>2278</v>
      </c>
      <c r="K139" s="82"/>
      <c r="L139" s="89">
        <v>3.1980209020000001</v>
      </c>
      <c r="M139" s="90">
        <v>1.3344060266241594E-6</v>
      </c>
      <c r="N139" s="90">
        <f t="shared" si="3"/>
        <v>3.8781496518704279E-3</v>
      </c>
      <c r="O139" s="90">
        <f>L139/'סכום נכסי הקרן'!$C$42</f>
        <v>2.7150786880156583E-5</v>
      </c>
    </row>
    <row r="140" spans="2:15" s="143" customFormat="1">
      <c r="B140" s="88" t="s">
        <v>1213</v>
      </c>
      <c r="C140" s="82" t="s">
        <v>1214</v>
      </c>
      <c r="D140" s="95" t="s">
        <v>1177</v>
      </c>
      <c r="E140" s="95" t="s">
        <v>1178</v>
      </c>
      <c r="F140" s="82" t="s">
        <v>820</v>
      </c>
      <c r="G140" s="95" t="s">
        <v>368</v>
      </c>
      <c r="H140" s="95" t="s">
        <v>168</v>
      </c>
      <c r="I140" s="89">
        <v>3.246343</v>
      </c>
      <c r="J140" s="91">
        <v>472</v>
      </c>
      <c r="K140" s="82"/>
      <c r="L140" s="89">
        <v>5.7429617000000002E-2</v>
      </c>
      <c r="M140" s="90">
        <v>1.9879532717451362E-8</v>
      </c>
      <c r="N140" s="90">
        <f t="shared" si="3"/>
        <v>6.9643275013091832E-5</v>
      </c>
      <c r="O140" s="90">
        <f>L140/'סכום נכסי הקרן'!$C$42</f>
        <v>4.875700752302392E-7</v>
      </c>
    </row>
    <row r="141" spans="2:15" s="143" customFormat="1">
      <c r="B141" s="88" t="s">
        <v>1217</v>
      </c>
      <c r="C141" s="82" t="s">
        <v>1218</v>
      </c>
      <c r="D141" s="95" t="s">
        <v>130</v>
      </c>
      <c r="E141" s="95" t="s">
        <v>1178</v>
      </c>
      <c r="F141" s="82" t="s">
        <v>1146</v>
      </c>
      <c r="G141" s="95" t="s">
        <v>336</v>
      </c>
      <c r="H141" s="95" t="s">
        <v>171</v>
      </c>
      <c r="I141" s="89">
        <v>0.82333900000000004</v>
      </c>
      <c r="J141" s="91">
        <v>35</v>
      </c>
      <c r="K141" s="82"/>
      <c r="L141" s="89">
        <v>1.3813070000000002E-3</v>
      </c>
      <c r="M141" s="90">
        <v>1.2009724016982898E-7</v>
      </c>
      <c r="N141" s="90">
        <f t="shared" si="3"/>
        <v>1.6750719977552497E-6</v>
      </c>
      <c r="O141" s="90">
        <f>L141/'סכום נכסי הקרן'!$C$42</f>
        <v>1.1727119090939717E-8</v>
      </c>
    </row>
    <row r="142" spans="2:15" s="143" customFormat="1">
      <c r="B142" s="88" t="s">
        <v>1219</v>
      </c>
      <c r="C142" s="82" t="s">
        <v>1220</v>
      </c>
      <c r="D142" s="95" t="s">
        <v>1177</v>
      </c>
      <c r="E142" s="95" t="s">
        <v>1178</v>
      </c>
      <c r="F142" s="82" t="s">
        <v>1168</v>
      </c>
      <c r="G142" s="95" t="s">
        <v>1032</v>
      </c>
      <c r="H142" s="95" t="s">
        <v>168</v>
      </c>
      <c r="I142" s="89">
        <v>17.115275</v>
      </c>
      <c r="J142" s="91">
        <v>555</v>
      </c>
      <c r="K142" s="82"/>
      <c r="L142" s="89">
        <v>0.35602168200000001</v>
      </c>
      <c r="M142" s="90">
        <v>6.0331564117639408E-7</v>
      </c>
      <c r="N142" s="90">
        <f t="shared" si="3"/>
        <v>4.3173744150425949E-4</v>
      </c>
      <c r="O142" s="90">
        <f>L142/'סכום נכסי הקרן'!$C$42</f>
        <v>3.0225783723463852E-6</v>
      </c>
    </row>
    <row r="143" spans="2:15" s="143" customFormat="1">
      <c r="B143" s="88" t="s">
        <v>1223</v>
      </c>
      <c r="C143" s="82" t="s">
        <v>1224</v>
      </c>
      <c r="D143" s="95" t="s">
        <v>1177</v>
      </c>
      <c r="E143" s="95" t="s">
        <v>1178</v>
      </c>
      <c r="F143" s="82" t="s">
        <v>1225</v>
      </c>
      <c r="G143" s="95" t="s">
        <v>1226</v>
      </c>
      <c r="H143" s="95" t="s">
        <v>168</v>
      </c>
      <c r="I143" s="89">
        <v>21.577948000000003</v>
      </c>
      <c r="J143" s="91">
        <v>3510</v>
      </c>
      <c r="K143" s="82"/>
      <c r="L143" s="89">
        <v>2.8386826329999999</v>
      </c>
      <c r="M143" s="90">
        <v>4.7163300315519267E-7</v>
      </c>
      <c r="N143" s="90">
        <f t="shared" si="3"/>
        <v>3.442390278954962E-3</v>
      </c>
      <c r="O143" s="90">
        <f>L143/'סכום נכסי הקרן'!$C$42</f>
        <v>2.4100051109980126E-5</v>
      </c>
    </row>
    <row r="144" spans="2:15" s="143" customFormat="1">
      <c r="B144" s="88" t="s">
        <v>1227</v>
      </c>
      <c r="C144" s="82" t="s">
        <v>1228</v>
      </c>
      <c r="D144" s="95" t="s">
        <v>1177</v>
      </c>
      <c r="E144" s="95" t="s">
        <v>1178</v>
      </c>
      <c r="F144" s="82" t="s">
        <v>913</v>
      </c>
      <c r="G144" s="95" t="s">
        <v>451</v>
      </c>
      <c r="H144" s="95" t="s">
        <v>168</v>
      </c>
      <c r="I144" s="89">
        <v>125.22365600000001</v>
      </c>
      <c r="J144" s="91">
        <v>1542</v>
      </c>
      <c r="K144" s="82"/>
      <c r="L144" s="89">
        <v>7.237196011</v>
      </c>
      <c r="M144" s="90">
        <v>1.2292357846813743E-7</v>
      </c>
      <c r="N144" s="90">
        <f t="shared" si="3"/>
        <v>8.776343260616281E-3</v>
      </c>
      <c r="O144" s="90">
        <f>L144/'סכום נכסי הקרן'!$C$42</f>
        <v>6.1442864986183997E-5</v>
      </c>
    </row>
    <row r="145" spans="2:15" s="143" customFormat="1">
      <c r="B145" s="88" t="s">
        <v>1229</v>
      </c>
      <c r="C145" s="82" t="s">
        <v>1230</v>
      </c>
      <c r="D145" s="95" t="s">
        <v>1177</v>
      </c>
      <c r="E145" s="95" t="s">
        <v>1178</v>
      </c>
      <c r="F145" s="82" t="s">
        <v>909</v>
      </c>
      <c r="G145" s="95" t="s">
        <v>910</v>
      </c>
      <c r="H145" s="95" t="s">
        <v>168</v>
      </c>
      <c r="I145" s="89">
        <v>31.081171999999995</v>
      </c>
      <c r="J145" s="91">
        <v>1474</v>
      </c>
      <c r="K145" s="82"/>
      <c r="L145" s="89">
        <v>1.7170954870000001</v>
      </c>
      <c r="M145" s="90">
        <v>2.9606922812966543E-7</v>
      </c>
      <c r="N145" s="90">
        <f t="shared" si="3"/>
        <v>2.0822732149664148E-3</v>
      </c>
      <c r="O145" s="90">
        <f>L145/'סכום נכסי הקרן'!$C$42</f>
        <v>1.4577920235374272E-5</v>
      </c>
    </row>
    <row r="146" spans="2:15" s="143" customFormat="1">
      <c r="B146" s="88" t="s">
        <v>1231</v>
      </c>
      <c r="C146" s="82" t="s">
        <v>1232</v>
      </c>
      <c r="D146" s="95" t="s">
        <v>1177</v>
      </c>
      <c r="E146" s="95" t="s">
        <v>1178</v>
      </c>
      <c r="F146" s="82" t="s">
        <v>1233</v>
      </c>
      <c r="G146" s="95" t="s">
        <v>1183</v>
      </c>
      <c r="H146" s="95" t="s">
        <v>168</v>
      </c>
      <c r="I146" s="89">
        <v>2.63E-4</v>
      </c>
      <c r="J146" s="91">
        <v>4231</v>
      </c>
      <c r="K146" s="82"/>
      <c r="L146" s="89">
        <v>4.1764999999999997E-5</v>
      </c>
      <c r="M146" s="90">
        <v>4.0293145348498015E-12</v>
      </c>
      <c r="N146" s="90">
        <f t="shared" si="3"/>
        <v>5.0647236266990608E-8</v>
      </c>
      <c r="O146" s="90">
        <f>L146/'סכום נכסי הקרן'!$C$42</f>
        <v>3.5457948800165146E-10</v>
      </c>
    </row>
    <row r="147" spans="2:15" s="143" customFormat="1">
      <c r="B147" s="88" t="s">
        <v>1234</v>
      </c>
      <c r="C147" s="82" t="s">
        <v>1235</v>
      </c>
      <c r="D147" s="95" t="s">
        <v>1177</v>
      </c>
      <c r="E147" s="95" t="s">
        <v>1178</v>
      </c>
      <c r="F147" s="82" t="s">
        <v>1236</v>
      </c>
      <c r="G147" s="95" t="s">
        <v>1183</v>
      </c>
      <c r="H147" s="95" t="s">
        <v>168</v>
      </c>
      <c r="I147" s="89">
        <v>7.4870380000000001</v>
      </c>
      <c r="J147" s="91">
        <v>9034</v>
      </c>
      <c r="K147" s="82"/>
      <c r="L147" s="89">
        <v>2.5350686979999999</v>
      </c>
      <c r="M147" s="90">
        <v>1.548521539655694E-7</v>
      </c>
      <c r="N147" s="90">
        <f>L147/$L$11</f>
        <v>3.0742062325070816E-3</v>
      </c>
      <c r="O147" s="90">
        <f>L147/'סכום נכסי הקרן'!$C$42</f>
        <v>2.1522407781296616E-5</v>
      </c>
    </row>
    <row r="148" spans="2:15" s="143" customFormat="1">
      <c r="B148" s="85"/>
      <c r="C148" s="82"/>
      <c r="D148" s="82"/>
      <c r="E148" s="82"/>
      <c r="F148" s="82"/>
      <c r="G148" s="82"/>
      <c r="H148" s="82"/>
      <c r="I148" s="89"/>
      <c r="J148" s="91"/>
      <c r="K148" s="82"/>
      <c r="L148" s="82"/>
      <c r="M148" s="82"/>
      <c r="N148" s="90"/>
      <c r="O148" s="82"/>
    </row>
    <row r="149" spans="2:15" s="143" customFormat="1">
      <c r="B149" s="101" t="s">
        <v>64</v>
      </c>
      <c r="C149" s="84"/>
      <c r="D149" s="84"/>
      <c r="E149" s="84"/>
      <c r="F149" s="84"/>
      <c r="G149" s="84"/>
      <c r="H149" s="84"/>
      <c r="I149" s="92"/>
      <c r="J149" s="94"/>
      <c r="K149" s="84"/>
      <c r="L149" s="92">
        <f>SUM(L150:L156)</f>
        <v>28.706264306000001</v>
      </c>
      <c r="M149" s="84"/>
      <c r="N149" s="93">
        <f t="shared" ref="N149:N156" si="4">L149/$L$11</f>
        <v>3.4811276203727072E-2</v>
      </c>
      <c r="O149" s="93">
        <f>L149/'סכום נכסי הקרן'!$C$42</f>
        <v>2.4371249850500571E-4</v>
      </c>
    </row>
    <row r="150" spans="2:15" s="143" customFormat="1">
      <c r="B150" s="88" t="s">
        <v>1237</v>
      </c>
      <c r="C150" s="82" t="s">
        <v>1238</v>
      </c>
      <c r="D150" s="95" t="s">
        <v>130</v>
      </c>
      <c r="E150" s="95" t="s">
        <v>1178</v>
      </c>
      <c r="F150" s="82"/>
      <c r="G150" s="95" t="s">
        <v>1239</v>
      </c>
      <c r="H150" s="95" t="s">
        <v>171</v>
      </c>
      <c r="I150" s="89">
        <v>92.179500000000004</v>
      </c>
      <c r="J150" s="91">
        <v>628.29999999999995</v>
      </c>
      <c r="K150" s="82"/>
      <c r="L150" s="89">
        <v>2.776163752</v>
      </c>
      <c r="M150" s="90">
        <v>6.018794450348898E-7</v>
      </c>
      <c r="N150" s="90">
        <f t="shared" si="4"/>
        <v>3.366575397184224E-3</v>
      </c>
      <c r="O150" s="90">
        <f>L150/'סכום נכסי הקרן'!$C$42</f>
        <v>2.3569273836774901E-5</v>
      </c>
    </row>
    <row r="151" spans="2:15" s="143" customFormat="1">
      <c r="B151" s="88" t="s">
        <v>1240</v>
      </c>
      <c r="C151" s="82" t="s">
        <v>1241</v>
      </c>
      <c r="D151" s="95" t="s">
        <v>1177</v>
      </c>
      <c r="E151" s="95" t="s">
        <v>1178</v>
      </c>
      <c r="F151" s="82"/>
      <c r="G151" s="95" t="s">
        <v>1242</v>
      </c>
      <c r="H151" s="95" t="s">
        <v>168</v>
      </c>
      <c r="I151" s="89">
        <v>58.819300000000005</v>
      </c>
      <c r="J151" s="91">
        <v>2740</v>
      </c>
      <c r="K151" s="82"/>
      <c r="L151" s="89">
        <v>6.0404597769999997</v>
      </c>
      <c r="M151" s="90">
        <v>1.1407235792741759E-7</v>
      </c>
      <c r="N151" s="90">
        <f t="shared" si="4"/>
        <v>7.3250950194414556E-3</v>
      </c>
      <c r="O151" s="90">
        <f>L151/'סכום נכסי הקרן'!$C$42</f>
        <v>5.1282728002471682E-5</v>
      </c>
    </row>
    <row r="152" spans="2:15" s="143" customFormat="1">
      <c r="B152" s="88" t="s">
        <v>1211</v>
      </c>
      <c r="C152" s="82" t="s">
        <v>1212</v>
      </c>
      <c r="D152" s="95" t="s">
        <v>1181</v>
      </c>
      <c r="E152" s="95" t="s">
        <v>1178</v>
      </c>
      <c r="F152" s="82"/>
      <c r="G152" s="95" t="s">
        <v>195</v>
      </c>
      <c r="H152" s="95" t="s">
        <v>168</v>
      </c>
      <c r="I152" s="89">
        <v>44.744700999999992</v>
      </c>
      <c r="J152" s="91">
        <v>5230</v>
      </c>
      <c r="K152" s="82"/>
      <c r="L152" s="89">
        <v>8.7708740970000001</v>
      </c>
      <c r="M152" s="90">
        <v>8.830170869733732E-7</v>
      </c>
      <c r="N152" s="90">
        <f t="shared" si="4"/>
        <v>1.0636191372172558E-2</v>
      </c>
      <c r="O152" s="90">
        <f>L152/'סכום נכסי הקרן'!$C$42</f>
        <v>7.446359503510613E-5</v>
      </c>
    </row>
    <row r="153" spans="2:15" s="143" customFormat="1">
      <c r="B153" s="88" t="s">
        <v>1243</v>
      </c>
      <c r="C153" s="82" t="s">
        <v>1244</v>
      </c>
      <c r="D153" s="95" t="s">
        <v>1181</v>
      </c>
      <c r="E153" s="95" t="s">
        <v>1178</v>
      </c>
      <c r="F153" s="82"/>
      <c r="G153" s="95" t="s">
        <v>1245</v>
      </c>
      <c r="H153" s="95" t="s">
        <v>168</v>
      </c>
      <c r="I153" s="89">
        <v>2.7478269999999996</v>
      </c>
      <c r="J153" s="91">
        <v>18835</v>
      </c>
      <c r="K153" s="82"/>
      <c r="L153" s="89">
        <v>1.9397894520000001</v>
      </c>
      <c r="M153" s="90">
        <v>2.8960811594581705E-8</v>
      </c>
      <c r="N153" s="90">
        <f t="shared" si="4"/>
        <v>2.3523278985672271E-3</v>
      </c>
      <c r="O153" s="90">
        <f>L153/'סכום נכסי הקרן'!$C$42</f>
        <v>1.6468563407665847E-5</v>
      </c>
    </row>
    <row r="154" spans="2:15" s="143" customFormat="1">
      <c r="B154" s="88" t="s">
        <v>1215</v>
      </c>
      <c r="C154" s="82" t="s">
        <v>1216</v>
      </c>
      <c r="D154" s="95" t="s">
        <v>1177</v>
      </c>
      <c r="E154" s="95" t="s">
        <v>1178</v>
      </c>
      <c r="F154" s="82"/>
      <c r="G154" s="95" t="s">
        <v>451</v>
      </c>
      <c r="H154" s="95" t="s">
        <v>168</v>
      </c>
      <c r="I154" s="89">
        <v>33.187649</v>
      </c>
      <c r="J154" s="91">
        <v>3875</v>
      </c>
      <c r="K154" s="82"/>
      <c r="L154" s="89">
        <v>4.8200081670000001</v>
      </c>
      <c r="M154" s="90">
        <v>2.4428450792918742E-7</v>
      </c>
      <c r="N154" s="90">
        <f t="shared" si="4"/>
        <v>5.8450878113940697E-3</v>
      </c>
      <c r="O154" s="90">
        <f>L154/'סכום נכסי הקרן'!$C$42</f>
        <v>4.0921250521217252E-5</v>
      </c>
    </row>
    <row r="155" spans="2:15" s="143" customFormat="1">
      <c r="B155" s="88" t="s">
        <v>1246</v>
      </c>
      <c r="C155" s="82" t="s">
        <v>1247</v>
      </c>
      <c r="D155" s="95" t="s">
        <v>1177</v>
      </c>
      <c r="E155" s="95" t="s">
        <v>1178</v>
      </c>
      <c r="F155" s="82"/>
      <c r="G155" s="95" t="s">
        <v>1183</v>
      </c>
      <c r="H155" s="95" t="s">
        <v>168</v>
      </c>
      <c r="I155" s="89">
        <v>12.64176</v>
      </c>
      <c r="J155" s="91">
        <v>5290</v>
      </c>
      <c r="K155" s="82"/>
      <c r="L155" s="89">
        <v>2.5064716420000002</v>
      </c>
      <c r="M155" s="90">
        <v>4.2904745075915043E-7</v>
      </c>
      <c r="N155" s="90">
        <f t="shared" si="4"/>
        <v>3.0395273901325489E-3</v>
      </c>
      <c r="O155" s="90">
        <f>L155/'סכום נכסי הקרן'!$C$42</f>
        <v>2.1279622447288849E-5</v>
      </c>
    </row>
    <row r="156" spans="2:15" s="143" customFormat="1">
      <c r="B156" s="88" t="s">
        <v>1221</v>
      </c>
      <c r="C156" s="82" t="s">
        <v>1222</v>
      </c>
      <c r="D156" s="95" t="s">
        <v>1177</v>
      </c>
      <c r="E156" s="95" t="s">
        <v>1178</v>
      </c>
      <c r="F156" s="82"/>
      <c r="G156" s="95" t="s">
        <v>197</v>
      </c>
      <c r="H156" s="95" t="s">
        <v>168</v>
      </c>
      <c r="I156" s="89">
        <v>44.810780999999999</v>
      </c>
      <c r="J156" s="91">
        <v>1103</v>
      </c>
      <c r="K156" s="82"/>
      <c r="L156" s="89">
        <v>1.8524974190000001</v>
      </c>
      <c r="M156" s="90">
        <v>8.9988146713265823E-7</v>
      </c>
      <c r="N156" s="90">
        <f t="shared" si="4"/>
        <v>2.2464713148349887E-3</v>
      </c>
      <c r="O156" s="90">
        <f>L156/'סכום נכסי הקרן'!$C$42</f>
        <v>1.5727465254481046E-5</v>
      </c>
    </row>
    <row r="157" spans="2:15" s="143" customFormat="1">
      <c r="B157" s="148"/>
      <c r="C157" s="148"/>
      <c r="D157" s="148"/>
    </row>
    <row r="158" spans="2:15" s="143" customFormat="1">
      <c r="B158" s="148"/>
      <c r="C158" s="148"/>
      <c r="D158" s="148"/>
    </row>
    <row r="159" spans="2:15" s="143" customFormat="1">
      <c r="B159" s="149" t="s">
        <v>256</v>
      </c>
      <c r="C159" s="148"/>
      <c r="D159" s="148"/>
    </row>
    <row r="160" spans="2:15" s="143" customFormat="1">
      <c r="B160" s="149" t="s">
        <v>118</v>
      </c>
      <c r="C160" s="148"/>
      <c r="D160" s="148"/>
    </row>
    <row r="161" spans="2:7" s="143" customFormat="1">
      <c r="B161" s="149" t="s">
        <v>239</v>
      </c>
      <c r="C161" s="148"/>
      <c r="D161" s="148"/>
    </row>
    <row r="162" spans="2:7">
      <c r="B162" s="97" t="s">
        <v>247</v>
      </c>
      <c r="E162" s="1"/>
      <c r="F162" s="1"/>
      <c r="G162" s="1"/>
    </row>
    <row r="163" spans="2:7">
      <c r="B163" s="97" t="s">
        <v>253</v>
      </c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1 B163"/>
    <dataValidation type="list" allowBlank="1" showInputMessage="1" showErrorMessage="1" sqref="E12:E34 E36:E356">
      <formula1>$BF$6:$BF$23</formula1>
    </dataValidation>
    <dataValidation type="list" allowBlank="1" showInputMessage="1" showErrorMessage="1" sqref="H12:H34 H36:H356">
      <formula1>$BJ$6:$BJ$19</formula1>
    </dataValidation>
    <dataValidation type="list" allowBlank="1" showInputMessage="1" showErrorMessage="1" sqref="G12:G34 G36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184</v>
      </c>
      <c r="C1" s="80" t="s" vm="1">
        <v>257</v>
      </c>
    </row>
    <row r="2" spans="2:63">
      <c r="B2" s="58" t="s">
        <v>183</v>
      </c>
      <c r="C2" s="80" t="s">
        <v>258</v>
      </c>
    </row>
    <row r="3" spans="2:63">
      <c r="B3" s="58" t="s">
        <v>185</v>
      </c>
      <c r="C3" s="80" t="s">
        <v>259</v>
      </c>
    </row>
    <row r="4" spans="2:63">
      <c r="B4" s="58" t="s">
        <v>186</v>
      </c>
      <c r="C4" s="80">
        <v>2208</v>
      </c>
    </row>
    <row r="6" spans="2:63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K6" s="3"/>
    </row>
    <row r="7" spans="2:63" ht="26.25" customHeight="1">
      <c r="B7" s="167" t="s">
        <v>95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BH7" s="3"/>
      <c r="BK7" s="3"/>
    </row>
    <row r="8" spans="2:63" s="3" customFormat="1" ht="74.25" customHeight="1">
      <c r="B8" s="23" t="s">
        <v>121</v>
      </c>
      <c r="C8" s="31" t="s">
        <v>44</v>
      </c>
      <c r="D8" s="31" t="s">
        <v>126</v>
      </c>
      <c r="E8" s="31" t="s">
        <v>123</v>
      </c>
      <c r="F8" s="31" t="s">
        <v>66</v>
      </c>
      <c r="G8" s="31" t="s">
        <v>106</v>
      </c>
      <c r="H8" s="31" t="s">
        <v>241</v>
      </c>
      <c r="I8" s="31" t="s">
        <v>240</v>
      </c>
      <c r="J8" s="31" t="s">
        <v>255</v>
      </c>
      <c r="K8" s="31" t="s">
        <v>63</v>
      </c>
      <c r="L8" s="31" t="s">
        <v>60</v>
      </c>
      <c r="M8" s="31" t="s">
        <v>187</v>
      </c>
      <c r="N8" s="15" t="s">
        <v>189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248</v>
      </c>
      <c r="I9" s="33"/>
      <c r="J9" s="17" t="s">
        <v>244</v>
      </c>
      <c r="K9" s="33" t="s">
        <v>244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1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2.4985999999999997</v>
      </c>
      <c r="K11" s="102">
        <v>2628.1872825949999</v>
      </c>
      <c r="L11" s="100"/>
      <c r="M11" s="105">
        <v>1</v>
      </c>
      <c r="N11" s="105">
        <f>K11/'סכום נכסי הקרן'!$C$42</f>
        <v>2.2312972609481306E-2</v>
      </c>
      <c r="O11" s="144"/>
      <c r="BH11" s="143"/>
      <c r="BI11" s="145"/>
      <c r="BK11" s="143"/>
    </row>
    <row r="12" spans="2:63" s="143" customFormat="1" ht="20.25">
      <c r="B12" s="83" t="s">
        <v>237</v>
      </c>
      <c r="C12" s="84"/>
      <c r="D12" s="84"/>
      <c r="E12" s="84"/>
      <c r="F12" s="84"/>
      <c r="G12" s="84"/>
      <c r="H12" s="92"/>
      <c r="I12" s="94"/>
      <c r="J12" s="84"/>
      <c r="K12" s="92">
        <v>568.1313825950001</v>
      </c>
      <c r="L12" s="84"/>
      <c r="M12" s="93">
        <v>0.21616853043822767</v>
      </c>
      <c r="N12" s="93">
        <f>K12/'סכום נכסי הקרן'!$C$42</f>
        <v>4.8233624987E-3</v>
      </c>
      <c r="BI12" s="141"/>
    </row>
    <row r="13" spans="2:63" s="143" customFormat="1">
      <c r="B13" s="101" t="s">
        <v>68</v>
      </c>
      <c r="C13" s="84"/>
      <c r="D13" s="84"/>
      <c r="E13" s="84"/>
      <c r="F13" s="84"/>
      <c r="G13" s="84"/>
      <c r="H13" s="92"/>
      <c r="I13" s="94"/>
      <c r="J13" s="84"/>
      <c r="K13" s="92">
        <v>3.5056319999999998E-3</v>
      </c>
      <c r="L13" s="84"/>
      <c r="M13" s="93">
        <v>1.3338592813441495E-6</v>
      </c>
      <c r="N13" s="93">
        <f>K13/'סכום נכסי הקרן'!$C$42</f>
        <v>2.9762365609534427E-8</v>
      </c>
    </row>
    <row r="14" spans="2:63" s="143" customFormat="1">
      <c r="B14" s="88" t="s">
        <v>1248</v>
      </c>
      <c r="C14" s="82" t="s">
        <v>1249</v>
      </c>
      <c r="D14" s="95" t="s">
        <v>127</v>
      </c>
      <c r="E14" s="82" t="s">
        <v>1250</v>
      </c>
      <c r="F14" s="95" t="s">
        <v>1251</v>
      </c>
      <c r="G14" s="95" t="s">
        <v>169</v>
      </c>
      <c r="H14" s="89">
        <v>0.35115999999999997</v>
      </c>
      <c r="I14" s="91">
        <v>995.6</v>
      </c>
      <c r="J14" s="82"/>
      <c r="K14" s="89">
        <v>3.496149E-3</v>
      </c>
      <c r="L14" s="90">
        <v>2.9534360313140249E-7</v>
      </c>
      <c r="M14" s="90">
        <v>1.330251090990745E-6</v>
      </c>
      <c r="N14" s="90">
        <f>K14/'סכום נכסי הקרן'!$C$42</f>
        <v>2.9681856157009119E-8</v>
      </c>
    </row>
    <row r="15" spans="2:63" s="143" customFormat="1">
      <c r="B15" s="88" t="s">
        <v>1252</v>
      </c>
      <c r="C15" s="82" t="s">
        <v>1253</v>
      </c>
      <c r="D15" s="95" t="s">
        <v>127</v>
      </c>
      <c r="E15" s="82" t="s">
        <v>1254</v>
      </c>
      <c r="F15" s="95" t="s">
        <v>1251</v>
      </c>
      <c r="G15" s="95" t="s">
        <v>169</v>
      </c>
      <c r="H15" s="89">
        <v>5.3999999999999991E-5</v>
      </c>
      <c r="I15" s="91">
        <v>14640</v>
      </c>
      <c r="J15" s="82"/>
      <c r="K15" s="89">
        <v>7.9690000000000011E-6</v>
      </c>
      <c r="L15" s="90">
        <v>6.0864931249678757E-12</v>
      </c>
      <c r="M15" s="90">
        <v>3.0321279053339113E-9</v>
      </c>
      <c r="N15" s="90">
        <f>K15/'סכום נכסי הקרן'!$C$42</f>
        <v>6.7655786900159487E-11</v>
      </c>
    </row>
    <row r="16" spans="2:63" s="143" customFormat="1" ht="20.25">
      <c r="B16" s="88" t="s">
        <v>1255</v>
      </c>
      <c r="C16" s="82" t="s">
        <v>1256</v>
      </c>
      <c r="D16" s="95" t="s">
        <v>127</v>
      </c>
      <c r="E16" s="82" t="s">
        <v>1257</v>
      </c>
      <c r="F16" s="95" t="s">
        <v>1251</v>
      </c>
      <c r="G16" s="95" t="s">
        <v>169</v>
      </c>
      <c r="H16" s="89">
        <v>1.0399999999999999E-4</v>
      </c>
      <c r="I16" s="91">
        <v>1462</v>
      </c>
      <c r="J16" s="82"/>
      <c r="K16" s="89">
        <v>1.5140000000000002E-6</v>
      </c>
      <c r="L16" s="90">
        <v>1.3325521673352383E-12</v>
      </c>
      <c r="M16" s="90">
        <v>5.7606244807071675E-10</v>
      </c>
      <c r="N16" s="90">
        <f>K16/'סכום נכסי הקרן'!$C$42</f>
        <v>1.285366562515265E-11</v>
      </c>
      <c r="BH16" s="141"/>
    </row>
    <row r="17" spans="2:14" s="143" customFormat="1">
      <c r="B17" s="85"/>
      <c r="C17" s="82"/>
      <c r="D17" s="82"/>
      <c r="E17" s="82"/>
      <c r="F17" s="82"/>
      <c r="G17" s="82"/>
      <c r="H17" s="89"/>
      <c r="I17" s="91"/>
      <c r="J17" s="82"/>
      <c r="K17" s="82"/>
      <c r="L17" s="82"/>
      <c r="M17" s="90"/>
      <c r="N17" s="82"/>
    </row>
    <row r="18" spans="2:14" s="143" customFormat="1">
      <c r="B18" s="101" t="s">
        <v>69</v>
      </c>
      <c r="C18" s="84"/>
      <c r="D18" s="84"/>
      <c r="E18" s="84"/>
      <c r="F18" s="84"/>
      <c r="G18" s="84"/>
      <c r="H18" s="92"/>
      <c r="I18" s="94"/>
      <c r="J18" s="84"/>
      <c r="K18" s="92">
        <v>568.12787696300006</v>
      </c>
      <c r="L18" s="84"/>
      <c r="M18" s="93">
        <v>0.21616719657894631</v>
      </c>
      <c r="N18" s="93">
        <f>K18/'סכום נכסי הקרן'!$C$42</f>
        <v>4.8233327363343906E-3</v>
      </c>
    </row>
    <row r="19" spans="2:14" s="143" customFormat="1">
      <c r="B19" s="88" t="s">
        <v>1258</v>
      </c>
      <c r="C19" s="82" t="s">
        <v>1259</v>
      </c>
      <c r="D19" s="95" t="s">
        <v>127</v>
      </c>
      <c r="E19" s="82" t="s">
        <v>1260</v>
      </c>
      <c r="F19" s="95" t="s">
        <v>1261</v>
      </c>
      <c r="G19" s="95" t="s">
        <v>169</v>
      </c>
      <c r="H19" s="89">
        <v>1513.4009450000001</v>
      </c>
      <c r="I19" s="91">
        <v>332.84</v>
      </c>
      <c r="J19" s="82"/>
      <c r="K19" s="89">
        <v>5.0372037049999996</v>
      </c>
      <c r="L19" s="90">
        <v>9.3652890919184618E-6</v>
      </c>
      <c r="M19" s="90">
        <v>1.9166075942755507E-3</v>
      </c>
      <c r="N19" s="90">
        <f>K19/'סכום נכסי הקרן'!$C$42</f>
        <v>4.2765212754194221E-5</v>
      </c>
    </row>
    <row r="20" spans="2:14" s="143" customFormat="1">
      <c r="B20" s="88" t="s">
        <v>1262</v>
      </c>
      <c r="C20" s="82" t="s">
        <v>1263</v>
      </c>
      <c r="D20" s="95" t="s">
        <v>127</v>
      </c>
      <c r="E20" s="82" t="s">
        <v>1260</v>
      </c>
      <c r="F20" s="95" t="s">
        <v>1261</v>
      </c>
      <c r="G20" s="95" t="s">
        <v>169</v>
      </c>
      <c r="H20" s="89">
        <v>6012.2692290000005</v>
      </c>
      <c r="I20" s="91">
        <v>311.19</v>
      </c>
      <c r="J20" s="82"/>
      <c r="K20" s="89">
        <v>18.709580618</v>
      </c>
      <c r="L20" s="90">
        <v>2.8386061807173505E-4</v>
      </c>
      <c r="M20" s="90">
        <v>7.1188155965531781E-3</v>
      </c>
      <c r="N20" s="90">
        <f>K20/'סכום נכסי הקרן'!$C$42</f>
        <v>1.588419374178394E-4</v>
      </c>
    </row>
    <row r="21" spans="2:14" s="143" customFormat="1">
      <c r="B21" s="88" t="s">
        <v>1264</v>
      </c>
      <c r="C21" s="82" t="s">
        <v>1265</v>
      </c>
      <c r="D21" s="95" t="s">
        <v>127</v>
      </c>
      <c r="E21" s="82" t="s">
        <v>1260</v>
      </c>
      <c r="F21" s="95" t="s">
        <v>1261</v>
      </c>
      <c r="G21" s="95" t="s">
        <v>169</v>
      </c>
      <c r="H21" s="89">
        <v>30248.109054</v>
      </c>
      <c r="I21" s="91">
        <v>322.60000000000002</v>
      </c>
      <c r="J21" s="82"/>
      <c r="K21" s="89">
        <v>97.58039980800001</v>
      </c>
      <c r="L21" s="90">
        <v>1.4374310677944897E-4</v>
      </c>
      <c r="M21" s="90">
        <v>3.7128404225307644E-2</v>
      </c>
      <c r="N21" s="90">
        <f>K21/'סכום נכסי הקרן'!$C$42</f>
        <v>8.2844506651303946E-4</v>
      </c>
    </row>
    <row r="22" spans="2:14" s="143" customFormat="1">
      <c r="B22" s="88" t="s">
        <v>1266</v>
      </c>
      <c r="C22" s="82" t="s">
        <v>1267</v>
      </c>
      <c r="D22" s="95" t="s">
        <v>127</v>
      </c>
      <c r="E22" s="82" t="s">
        <v>1260</v>
      </c>
      <c r="F22" s="95" t="s">
        <v>1261</v>
      </c>
      <c r="G22" s="95" t="s">
        <v>169</v>
      </c>
      <c r="H22" s="89">
        <v>605.15632400000004</v>
      </c>
      <c r="I22" s="91">
        <v>353.47</v>
      </c>
      <c r="J22" s="82"/>
      <c r="K22" s="89">
        <v>2.1390460549999997</v>
      </c>
      <c r="L22" s="90">
        <v>4.7731452929612626E-6</v>
      </c>
      <c r="M22" s="90">
        <v>8.1388646431922629E-4</v>
      </c>
      <c r="N22" s="90">
        <f>K22/'סכום נכסי הקרן'!$C$42</f>
        <v>1.816022638558248E-5</v>
      </c>
    </row>
    <row r="23" spans="2:14" s="143" customFormat="1">
      <c r="B23" s="88" t="s">
        <v>1268</v>
      </c>
      <c r="C23" s="82" t="s">
        <v>1269</v>
      </c>
      <c r="D23" s="95" t="s">
        <v>127</v>
      </c>
      <c r="E23" s="82" t="s">
        <v>1250</v>
      </c>
      <c r="F23" s="95" t="s">
        <v>1261</v>
      </c>
      <c r="G23" s="95" t="s">
        <v>169</v>
      </c>
      <c r="H23" s="89">
        <v>23305.010655999999</v>
      </c>
      <c r="I23" s="91">
        <v>323.2</v>
      </c>
      <c r="J23" s="82"/>
      <c r="K23" s="89">
        <v>75.321794443000002</v>
      </c>
      <c r="L23" s="90">
        <v>5.3719246234839801E-5</v>
      </c>
      <c r="M23" s="90">
        <v>2.8659218824249592E-2</v>
      </c>
      <c r="N23" s="90">
        <f>K23/'סכום נכסי הקרן'!$C$42</f>
        <v>6.394723646346122E-4</v>
      </c>
    </row>
    <row r="24" spans="2:14" s="143" customFormat="1">
      <c r="B24" s="88" t="s">
        <v>1270</v>
      </c>
      <c r="C24" s="82" t="s">
        <v>1271</v>
      </c>
      <c r="D24" s="95" t="s">
        <v>127</v>
      </c>
      <c r="E24" s="82" t="s">
        <v>1250</v>
      </c>
      <c r="F24" s="95" t="s">
        <v>1261</v>
      </c>
      <c r="G24" s="95" t="s">
        <v>169</v>
      </c>
      <c r="H24" s="89">
        <v>3280.015848</v>
      </c>
      <c r="I24" s="91">
        <v>329.42</v>
      </c>
      <c r="J24" s="82"/>
      <c r="K24" s="89">
        <v>10.80502821</v>
      </c>
      <c r="L24" s="90">
        <v>1.0768804404422347E-5</v>
      </c>
      <c r="M24" s="90">
        <v>4.1112093805322015E-3</v>
      </c>
      <c r="N24" s="90">
        <f>K24/'סכום נכסי הקרן'!$C$42</f>
        <v>9.1733302299657621E-5</v>
      </c>
    </row>
    <row r="25" spans="2:14" s="143" customFormat="1">
      <c r="B25" s="88" t="s">
        <v>1272</v>
      </c>
      <c r="C25" s="82" t="s">
        <v>1273</v>
      </c>
      <c r="D25" s="95" t="s">
        <v>127</v>
      </c>
      <c r="E25" s="82" t="s">
        <v>1250</v>
      </c>
      <c r="F25" s="95" t="s">
        <v>1261</v>
      </c>
      <c r="G25" s="95" t="s">
        <v>169</v>
      </c>
      <c r="H25" s="89">
        <v>3076.3244500000001</v>
      </c>
      <c r="I25" s="91">
        <v>312.22000000000003</v>
      </c>
      <c r="J25" s="82"/>
      <c r="K25" s="89">
        <v>9.6049002110000004</v>
      </c>
      <c r="L25" s="90">
        <v>4.5649674600819673E-5</v>
      </c>
      <c r="M25" s="90">
        <v>3.6545722120367259E-3</v>
      </c>
      <c r="N25" s="90">
        <f>K25/'סכום נכסי הקרן'!$C$42</f>
        <v>8.154436966654697E-5</v>
      </c>
    </row>
    <row r="26" spans="2:14" s="143" customFormat="1">
      <c r="B26" s="88" t="s">
        <v>1274</v>
      </c>
      <c r="C26" s="82" t="s">
        <v>1275</v>
      </c>
      <c r="D26" s="95" t="s">
        <v>127</v>
      </c>
      <c r="E26" s="82" t="s">
        <v>1250</v>
      </c>
      <c r="F26" s="95" t="s">
        <v>1261</v>
      </c>
      <c r="G26" s="95" t="s">
        <v>169</v>
      </c>
      <c r="H26" s="89">
        <v>14410.322903</v>
      </c>
      <c r="I26" s="91">
        <v>350.57</v>
      </c>
      <c r="J26" s="82"/>
      <c r="K26" s="89">
        <v>50.518268995000007</v>
      </c>
      <c r="L26" s="90">
        <v>4.9423003320252823E-5</v>
      </c>
      <c r="M26" s="90">
        <v>1.9221715792308247E-2</v>
      </c>
      <c r="N26" s="90">
        <f>K26/'סכום נכסי הקרן'!$C$42</f>
        <v>4.2889361798100818E-4</v>
      </c>
    </row>
    <row r="27" spans="2:14" s="143" customFormat="1">
      <c r="B27" s="88" t="s">
        <v>1276</v>
      </c>
      <c r="C27" s="82" t="s">
        <v>1277</v>
      </c>
      <c r="D27" s="95" t="s">
        <v>127</v>
      </c>
      <c r="E27" s="82" t="s">
        <v>1254</v>
      </c>
      <c r="F27" s="95" t="s">
        <v>1261</v>
      </c>
      <c r="G27" s="95" t="s">
        <v>169</v>
      </c>
      <c r="H27" s="89">
        <v>30.264132</v>
      </c>
      <c r="I27" s="91">
        <v>3300.73</v>
      </c>
      <c r="J27" s="82"/>
      <c r="K27" s="89">
        <v>0.998937293</v>
      </c>
      <c r="L27" s="90">
        <v>1.2466252107100061E-6</v>
      </c>
      <c r="M27" s="90">
        <v>3.8008603862266498E-4</v>
      </c>
      <c r="N27" s="90">
        <f>K27/'סכום נכסי הקרן'!$C$42</f>
        <v>8.4808493690337771E-6</v>
      </c>
    </row>
    <row r="28" spans="2:14" s="143" customFormat="1">
      <c r="B28" s="88" t="s">
        <v>1278</v>
      </c>
      <c r="C28" s="82" t="s">
        <v>1279</v>
      </c>
      <c r="D28" s="95" t="s">
        <v>127</v>
      </c>
      <c r="E28" s="82" t="s">
        <v>1254</v>
      </c>
      <c r="F28" s="95" t="s">
        <v>1261</v>
      </c>
      <c r="G28" s="95" t="s">
        <v>169</v>
      </c>
      <c r="H28" s="89">
        <v>134.092668</v>
      </c>
      <c r="I28" s="91">
        <v>3103.38</v>
      </c>
      <c r="J28" s="82"/>
      <c r="K28" s="89">
        <v>4.16140504</v>
      </c>
      <c r="L28" s="90">
        <v>2.125328453316613E-5</v>
      </c>
      <c r="M28" s="90">
        <v>1.5833746200503425E-3</v>
      </c>
      <c r="N28" s="90">
        <f>K28/'סכום נכסי הקרן'!$C$42</f>
        <v>3.5329794527731164E-5</v>
      </c>
    </row>
    <row r="29" spans="2:14" s="143" customFormat="1">
      <c r="B29" s="88" t="s">
        <v>1280</v>
      </c>
      <c r="C29" s="82" t="s">
        <v>1281</v>
      </c>
      <c r="D29" s="95" t="s">
        <v>127</v>
      </c>
      <c r="E29" s="82" t="s">
        <v>1254</v>
      </c>
      <c r="F29" s="95" t="s">
        <v>1261</v>
      </c>
      <c r="G29" s="95" t="s">
        <v>169</v>
      </c>
      <c r="H29" s="89">
        <v>2107.5296050000002</v>
      </c>
      <c r="I29" s="91">
        <v>3214.41</v>
      </c>
      <c r="J29" s="82"/>
      <c r="K29" s="89">
        <v>67.744642363000011</v>
      </c>
      <c r="L29" s="90">
        <v>5.5202787833900803E-5</v>
      </c>
      <c r="M29" s="90">
        <v>2.5776185286198787E-2</v>
      </c>
      <c r="N29" s="90">
        <f>K29/'סכום נכסי הקרן'!$C$42</f>
        <v>5.7514331626786863E-4</v>
      </c>
    </row>
    <row r="30" spans="2:14" s="143" customFormat="1">
      <c r="B30" s="88" t="s">
        <v>1282</v>
      </c>
      <c r="C30" s="82" t="s">
        <v>1283</v>
      </c>
      <c r="D30" s="95" t="s">
        <v>127</v>
      </c>
      <c r="E30" s="82" t="s">
        <v>1254</v>
      </c>
      <c r="F30" s="95" t="s">
        <v>1261</v>
      </c>
      <c r="G30" s="95" t="s">
        <v>169</v>
      </c>
      <c r="H30" s="89">
        <v>1661.0651509999998</v>
      </c>
      <c r="I30" s="91">
        <v>3525</v>
      </c>
      <c r="J30" s="82"/>
      <c r="K30" s="89">
        <v>58.552546585999998</v>
      </c>
      <c r="L30" s="90">
        <v>9.8963931236528151E-5</v>
      </c>
      <c r="M30" s="90">
        <v>2.2278681193596987E-2</v>
      </c>
      <c r="N30" s="90">
        <f>K30/'סכום נכסי הקרן'!$C$42</f>
        <v>4.9710360324809594E-4</v>
      </c>
    </row>
    <row r="31" spans="2:14" s="143" customFormat="1">
      <c r="B31" s="88" t="s">
        <v>1284</v>
      </c>
      <c r="C31" s="82" t="s">
        <v>1285</v>
      </c>
      <c r="D31" s="95" t="s">
        <v>127</v>
      </c>
      <c r="E31" s="82" t="s">
        <v>1257</v>
      </c>
      <c r="F31" s="95" t="s">
        <v>1261</v>
      </c>
      <c r="G31" s="95" t="s">
        <v>169</v>
      </c>
      <c r="H31" s="89">
        <v>4230.8640409999998</v>
      </c>
      <c r="I31" s="91">
        <v>330.38</v>
      </c>
      <c r="J31" s="82"/>
      <c r="K31" s="89">
        <v>13.977928629000001</v>
      </c>
      <c r="L31" s="90">
        <v>1.1888161230990627E-5</v>
      </c>
      <c r="M31" s="90">
        <v>5.3184674933814376E-3</v>
      </c>
      <c r="N31" s="90">
        <f>K31/'סכום נכסי הקרן'!$C$42</f>
        <v>1.1867081950423672E-4</v>
      </c>
    </row>
    <row r="32" spans="2:14" s="143" customFormat="1">
      <c r="B32" s="88" t="s">
        <v>1286</v>
      </c>
      <c r="C32" s="82" t="s">
        <v>1287</v>
      </c>
      <c r="D32" s="95" t="s">
        <v>127</v>
      </c>
      <c r="E32" s="82" t="s">
        <v>1257</v>
      </c>
      <c r="F32" s="95" t="s">
        <v>1261</v>
      </c>
      <c r="G32" s="95" t="s">
        <v>169</v>
      </c>
      <c r="H32" s="89">
        <v>2716.6853780000001</v>
      </c>
      <c r="I32" s="91">
        <v>311.27</v>
      </c>
      <c r="J32" s="82"/>
      <c r="K32" s="89">
        <v>8.4562265619999994</v>
      </c>
      <c r="L32" s="90">
        <v>5.7987534587369529E-5</v>
      </c>
      <c r="M32" s="90">
        <v>3.2175129291587444E-3</v>
      </c>
      <c r="N32" s="90">
        <f>K32/'סכום נכסי הקרן'!$C$42</f>
        <v>7.1792277858971041E-5</v>
      </c>
    </row>
    <row r="33" spans="2:14" s="143" customFormat="1">
      <c r="B33" s="88" t="s">
        <v>1288</v>
      </c>
      <c r="C33" s="82" t="s">
        <v>1289</v>
      </c>
      <c r="D33" s="95" t="s">
        <v>127</v>
      </c>
      <c r="E33" s="82" t="s">
        <v>1257</v>
      </c>
      <c r="F33" s="95" t="s">
        <v>1261</v>
      </c>
      <c r="G33" s="95" t="s">
        <v>169</v>
      </c>
      <c r="H33" s="89">
        <v>36879.487493000001</v>
      </c>
      <c r="I33" s="91">
        <v>322.45</v>
      </c>
      <c r="J33" s="82"/>
      <c r="K33" s="89">
        <v>118.917907419</v>
      </c>
      <c r="L33" s="90">
        <v>9.1034484625861356E-5</v>
      </c>
      <c r="M33" s="90">
        <v>4.5247120784171715E-2</v>
      </c>
      <c r="N33" s="90">
        <f>K33/'סכום נכסי הקרן'!$C$42</f>
        <v>1.0095977667151158E-3</v>
      </c>
    </row>
    <row r="34" spans="2:14" s="143" customFormat="1">
      <c r="B34" s="88" t="s">
        <v>1290</v>
      </c>
      <c r="C34" s="82" t="s">
        <v>1291</v>
      </c>
      <c r="D34" s="95" t="s">
        <v>127</v>
      </c>
      <c r="E34" s="82" t="s">
        <v>1257</v>
      </c>
      <c r="F34" s="95" t="s">
        <v>1261</v>
      </c>
      <c r="G34" s="95" t="s">
        <v>169</v>
      </c>
      <c r="H34" s="89">
        <v>7243.8845090000004</v>
      </c>
      <c r="I34" s="91">
        <v>353.43</v>
      </c>
      <c r="J34" s="82"/>
      <c r="K34" s="89">
        <v>25.602061025999998</v>
      </c>
      <c r="L34" s="90">
        <v>3.2685825894106058E-5</v>
      </c>
      <c r="M34" s="90">
        <v>9.7413381441832508E-3</v>
      </c>
      <c r="N34" s="90">
        <f>K34/'סכום נכסי הקרן'!$C$42</f>
        <v>2.1735821119085635E-4</v>
      </c>
    </row>
    <row r="35" spans="2:14" s="143" customFormat="1">
      <c r="B35" s="85"/>
      <c r="C35" s="82"/>
      <c r="D35" s="82"/>
      <c r="E35" s="82"/>
      <c r="F35" s="82"/>
      <c r="G35" s="82"/>
      <c r="H35" s="89"/>
      <c r="I35" s="91"/>
      <c r="J35" s="82"/>
      <c r="K35" s="82"/>
      <c r="L35" s="82"/>
      <c r="M35" s="90"/>
      <c r="N35" s="82"/>
    </row>
    <row r="36" spans="2:14" s="143" customFormat="1">
      <c r="B36" s="83" t="s">
        <v>236</v>
      </c>
      <c r="C36" s="84"/>
      <c r="D36" s="84"/>
      <c r="E36" s="84"/>
      <c r="F36" s="84"/>
      <c r="G36" s="84"/>
      <c r="H36" s="92"/>
      <c r="I36" s="94"/>
      <c r="J36" s="92">
        <v>2.4985999999999997</v>
      </c>
      <c r="K36" s="92">
        <v>2060.0558999999998</v>
      </c>
      <c r="L36" s="84"/>
      <c r="M36" s="93">
        <v>0.7838314695617723</v>
      </c>
      <c r="N36" s="93">
        <f>K36/'סכום נכסי הקרן'!$C$42</f>
        <v>1.7489610110781307E-2</v>
      </c>
    </row>
    <row r="37" spans="2:14" s="143" customFormat="1">
      <c r="B37" s="101" t="s">
        <v>70</v>
      </c>
      <c r="C37" s="84"/>
      <c r="D37" s="84"/>
      <c r="E37" s="84"/>
      <c r="F37" s="84"/>
      <c r="G37" s="84"/>
      <c r="H37" s="92"/>
      <c r="I37" s="94"/>
      <c r="J37" s="92">
        <v>2.4985999999999997</v>
      </c>
      <c r="K37" s="92">
        <v>2060.0558999999998</v>
      </c>
      <c r="L37" s="84"/>
      <c r="M37" s="93">
        <v>0.7838314695617723</v>
      </c>
      <c r="N37" s="93">
        <f>K37/'סכום נכסי הקרן'!$C$42</f>
        <v>1.7489610110781307E-2</v>
      </c>
    </row>
    <row r="38" spans="2:14" s="143" customFormat="1">
      <c r="B38" s="88" t="s">
        <v>1292</v>
      </c>
      <c r="C38" s="82" t="s">
        <v>1293</v>
      </c>
      <c r="D38" s="95" t="s">
        <v>131</v>
      </c>
      <c r="E38" s="82"/>
      <c r="F38" s="95" t="s">
        <v>1251</v>
      </c>
      <c r="G38" s="95" t="s">
        <v>178</v>
      </c>
      <c r="H38" s="89">
        <v>1264</v>
      </c>
      <c r="I38" s="91">
        <v>1565</v>
      </c>
      <c r="J38" s="82"/>
      <c r="K38" s="89">
        <v>67.480980000000002</v>
      </c>
      <c r="L38" s="90">
        <v>5.2795483224111779E-7</v>
      </c>
      <c r="M38" s="90">
        <v>2.5675864291288684E-2</v>
      </c>
      <c r="N38" s="90">
        <f>K38/'סכום נכסי הקרן'!$C$42</f>
        <v>5.7290485665628362E-4</v>
      </c>
    </row>
    <row r="39" spans="2:14" s="143" customFormat="1">
      <c r="B39" s="88" t="s">
        <v>1294</v>
      </c>
      <c r="C39" s="82" t="s">
        <v>1295</v>
      </c>
      <c r="D39" s="95" t="s">
        <v>27</v>
      </c>
      <c r="E39" s="82"/>
      <c r="F39" s="95" t="s">
        <v>1251</v>
      </c>
      <c r="G39" s="95" t="s">
        <v>170</v>
      </c>
      <c r="H39" s="89">
        <v>458.99999999999994</v>
      </c>
      <c r="I39" s="91">
        <v>7063</v>
      </c>
      <c r="J39" s="82"/>
      <c r="K39" s="89">
        <v>139.13011000000003</v>
      </c>
      <c r="L39" s="90">
        <v>2.2091061956332465E-5</v>
      </c>
      <c r="M39" s="90">
        <v>5.2937669595078014E-2</v>
      </c>
      <c r="N39" s="90">
        <f>K39/'סכום נכסי הקרן'!$C$42</f>
        <v>1.1811967716847472E-3</v>
      </c>
    </row>
    <row r="40" spans="2:14" s="143" customFormat="1">
      <c r="B40" s="88" t="s">
        <v>1296</v>
      </c>
      <c r="C40" s="82" t="s">
        <v>1297</v>
      </c>
      <c r="D40" s="95" t="s">
        <v>27</v>
      </c>
      <c r="E40" s="82"/>
      <c r="F40" s="95" t="s">
        <v>1251</v>
      </c>
      <c r="G40" s="95" t="s">
        <v>177</v>
      </c>
      <c r="H40" s="89">
        <v>185</v>
      </c>
      <c r="I40" s="91">
        <v>3084</v>
      </c>
      <c r="J40" s="82"/>
      <c r="K40" s="89">
        <v>15.699549999999999</v>
      </c>
      <c r="L40" s="90">
        <v>3.2505577913243456E-6</v>
      </c>
      <c r="M40" s="90">
        <v>5.9735278775486251E-3</v>
      </c>
      <c r="N40" s="90">
        <f>K40/'סכום נכסי הקרן'!$C$42</f>
        <v>1.3328716391371547E-4</v>
      </c>
    </row>
    <row r="41" spans="2:14" s="143" customFormat="1">
      <c r="B41" s="88" t="s">
        <v>1298</v>
      </c>
      <c r="C41" s="82" t="s">
        <v>1299</v>
      </c>
      <c r="D41" s="95" t="s">
        <v>1181</v>
      </c>
      <c r="E41" s="82"/>
      <c r="F41" s="95" t="s">
        <v>1251</v>
      </c>
      <c r="G41" s="95" t="s">
        <v>168</v>
      </c>
      <c r="H41" s="89">
        <v>1605</v>
      </c>
      <c r="I41" s="91">
        <v>2303</v>
      </c>
      <c r="J41" s="89">
        <v>2.1729000000000003</v>
      </c>
      <c r="K41" s="89">
        <v>140.71079</v>
      </c>
      <c r="L41" s="90">
        <v>1.3717948717948718E-4</v>
      </c>
      <c r="M41" s="90">
        <v>5.353910314224869E-2</v>
      </c>
      <c r="N41" s="90">
        <f>K41/'סכום נכסי הקרן'!$C$42</f>
        <v>1.1946165419491896E-3</v>
      </c>
    </row>
    <row r="42" spans="2:14" s="143" customFormat="1">
      <c r="B42" s="88" t="s">
        <v>1300</v>
      </c>
      <c r="C42" s="82" t="s">
        <v>1301</v>
      </c>
      <c r="D42" s="95" t="s">
        <v>1181</v>
      </c>
      <c r="E42" s="82"/>
      <c r="F42" s="95" t="s">
        <v>1251</v>
      </c>
      <c r="G42" s="95" t="s">
        <v>168</v>
      </c>
      <c r="H42" s="89">
        <v>743</v>
      </c>
      <c r="I42" s="91">
        <v>2809</v>
      </c>
      <c r="J42" s="89">
        <v>0.32569999999999999</v>
      </c>
      <c r="K42" s="89">
        <v>78.549729999999997</v>
      </c>
      <c r="L42" s="90">
        <v>2.6254416961130743E-5</v>
      </c>
      <c r="M42" s="90">
        <v>2.9887417278133297E-2</v>
      </c>
      <c r="N42" s="90">
        <f>K42/'סכום נכסי הקרן'!$C$42</f>
        <v>6.6687712309512661E-4</v>
      </c>
    </row>
    <row r="43" spans="2:14" s="143" customFormat="1">
      <c r="B43" s="88" t="s">
        <v>1302</v>
      </c>
      <c r="C43" s="82" t="s">
        <v>1303</v>
      </c>
      <c r="D43" s="95" t="s">
        <v>130</v>
      </c>
      <c r="E43" s="82"/>
      <c r="F43" s="95" t="s">
        <v>1251</v>
      </c>
      <c r="G43" s="95" t="s">
        <v>168</v>
      </c>
      <c r="H43" s="89">
        <v>2271</v>
      </c>
      <c r="I43" s="91">
        <v>2554.5</v>
      </c>
      <c r="J43" s="82"/>
      <c r="K43" s="89">
        <v>217.4316</v>
      </c>
      <c r="L43" s="90">
        <v>2.0206467567978925E-5</v>
      </c>
      <c r="M43" s="90">
        <v>8.2730633939189446E-2</v>
      </c>
      <c r="N43" s="90">
        <f>K43/'סכום נכסי הקרן'!$C$42</f>
        <v>1.8459663690501588E-3</v>
      </c>
    </row>
    <row r="44" spans="2:14" s="143" customFormat="1">
      <c r="B44" s="88" t="s">
        <v>1304</v>
      </c>
      <c r="C44" s="82" t="s">
        <v>1305</v>
      </c>
      <c r="D44" s="95" t="s">
        <v>130</v>
      </c>
      <c r="E44" s="82"/>
      <c r="F44" s="95" t="s">
        <v>1251</v>
      </c>
      <c r="G44" s="95" t="s">
        <v>168</v>
      </c>
      <c r="H44" s="89">
        <v>334</v>
      </c>
      <c r="I44" s="91">
        <v>45006</v>
      </c>
      <c r="J44" s="82"/>
      <c r="K44" s="89">
        <v>563.39950999999996</v>
      </c>
      <c r="L44" s="90">
        <v>4.064115189192471E-5</v>
      </c>
      <c r="M44" s="90">
        <v>0.21436809839659324</v>
      </c>
      <c r="N44" s="90">
        <f>K44/'סכום נכסי הקרן'!$C$42</f>
        <v>4.7831895078697785E-3</v>
      </c>
    </row>
    <row r="45" spans="2:14" s="143" customFormat="1">
      <c r="B45" s="88" t="s">
        <v>1306</v>
      </c>
      <c r="C45" s="82" t="s">
        <v>1307</v>
      </c>
      <c r="D45" s="95" t="s">
        <v>142</v>
      </c>
      <c r="E45" s="82"/>
      <c r="F45" s="95" t="s">
        <v>1251</v>
      </c>
      <c r="G45" s="95" t="s">
        <v>172</v>
      </c>
      <c r="H45" s="89">
        <v>86</v>
      </c>
      <c r="I45" s="91">
        <v>7213</v>
      </c>
      <c r="J45" s="82"/>
      <c r="K45" s="89">
        <v>16.408660000000001</v>
      </c>
      <c r="L45" s="90">
        <v>2.0530844562073984E-6</v>
      </c>
      <c r="M45" s="90">
        <v>6.2433374168824607E-3</v>
      </c>
      <c r="N45" s="90">
        <f>K45/'סכום נכסי הקרן'!$C$42</f>
        <v>1.3930741677464813E-4</v>
      </c>
    </row>
    <row r="46" spans="2:14" s="143" customFormat="1">
      <c r="B46" s="88" t="s">
        <v>1308</v>
      </c>
      <c r="C46" s="82" t="s">
        <v>1309</v>
      </c>
      <c r="D46" s="95" t="s">
        <v>1181</v>
      </c>
      <c r="E46" s="82"/>
      <c r="F46" s="95" t="s">
        <v>1251</v>
      </c>
      <c r="G46" s="95" t="s">
        <v>168</v>
      </c>
      <c r="H46" s="89">
        <v>940</v>
      </c>
      <c r="I46" s="91">
        <v>3810</v>
      </c>
      <c r="J46" s="82"/>
      <c r="K46" s="89">
        <v>134.23087000000004</v>
      </c>
      <c r="L46" s="90">
        <v>6.4955446344151622E-7</v>
      </c>
      <c r="M46" s="90">
        <v>5.1073555864506036E-2</v>
      </c>
      <c r="N46" s="90">
        <f>K46/'סכום נכסי הקרן'!$C$42</f>
        <v>1.1396028530735365E-3</v>
      </c>
    </row>
    <row r="47" spans="2:14" s="143" customFormat="1">
      <c r="B47" s="88" t="s">
        <v>1310</v>
      </c>
      <c r="C47" s="82" t="s">
        <v>1311</v>
      </c>
      <c r="D47" s="95" t="s">
        <v>1181</v>
      </c>
      <c r="E47" s="82"/>
      <c r="F47" s="95" t="s">
        <v>1251</v>
      </c>
      <c r="G47" s="95" t="s">
        <v>168</v>
      </c>
      <c r="H47" s="89">
        <v>572</v>
      </c>
      <c r="I47" s="91">
        <v>22981</v>
      </c>
      <c r="J47" s="82"/>
      <c r="K47" s="89">
        <v>492.67955000000001</v>
      </c>
      <c r="L47" s="90">
        <v>1.4570259184405543E-6</v>
      </c>
      <c r="M47" s="90">
        <v>0.18745983334701391</v>
      </c>
      <c r="N47" s="90">
        <f>K47/'סכום נכסי הקרן'!$C$42</f>
        <v>4.1827861268498518E-3</v>
      </c>
    </row>
    <row r="48" spans="2:14" s="143" customFormat="1">
      <c r="B48" s="88" t="s">
        <v>1312</v>
      </c>
      <c r="C48" s="82" t="s">
        <v>1313</v>
      </c>
      <c r="D48" s="95" t="s">
        <v>1181</v>
      </c>
      <c r="E48" s="82"/>
      <c r="F48" s="95" t="s">
        <v>1251</v>
      </c>
      <c r="G48" s="95" t="s">
        <v>168</v>
      </c>
      <c r="H48" s="89">
        <v>2060</v>
      </c>
      <c r="I48" s="91">
        <v>2517</v>
      </c>
      <c r="J48" s="82"/>
      <c r="K48" s="89">
        <v>194.33454999999998</v>
      </c>
      <c r="L48" s="90">
        <v>6.2329801442366064E-5</v>
      </c>
      <c r="M48" s="90">
        <v>7.3942428413290004E-2</v>
      </c>
      <c r="N48" s="90">
        <f>K48/'סכום נכסי הקרן'!$C$42</f>
        <v>1.6498753798642723E-3</v>
      </c>
    </row>
    <row r="49" spans="2:7" s="143" customFormat="1">
      <c r="B49" s="148"/>
      <c r="C49" s="148"/>
    </row>
    <row r="50" spans="2:7" s="143" customFormat="1">
      <c r="B50" s="148"/>
      <c r="C50" s="148"/>
    </row>
    <row r="51" spans="2:7">
      <c r="D51" s="1"/>
      <c r="E51" s="1"/>
      <c r="F51" s="1"/>
      <c r="G51" s="1"/>
    </row>
    <row r="52" spans="2:7">
      <c r="B52" s="97" t="s">
        <v>256</v>
      </c>
      <c r="D52" s="1"/>
      <c r="E52" s="1"/>
      <c r="F52" s="1"/>
      <c r="G52" s="1"/>
    </row>
    <row r="53" spans="2:7">
      <c r="B53" s="97" t="s">
        <v>118</v>
      </c>
      <c r="D53" s="1"/>
      <c r="E53" s="1"/>
      <c r="F53" s="1"/>
      <c r="G53" s="1"/>
    </row>
    <row r="54" spans="2:7">
      <c r="B54" s="97" t="s">
        <v>239</v>
      </c>
      <c r="D54" s="1"/>
      <c r="E54" s="1"/>
      <c r="F54" s="1"/>
      <c r="G54" s="1"/>
    </row>
    <row r="55" spans="2:7">
      <c r="B55" s="97" t="s">
        <v>247</v>
      </c>
      <c r="D55" s="1"/>
      <c r="E55" s="1"/>
      <c r="F55" s="1"/>
      <c r="G55" s="1"/>
    </row>
    <row r="56" spans="2:7">
      <c r="B56" s="97" t="s">
        <v>254</v>
      </c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1 B5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184</v>
      </c>
      <c r="C1" s="80" t="s" vm="1">
        <v>257</v>
      </c>
    </row>
    <row r="2" spans="2:65">
      <c r="B2" s="58" t="s">
        <v>183</v>
      </c>
      <c r="C2" s="80" t="s">
        <v>258</v>
      </c>
    </row>
    <row r="3" spans="2:65">
      <c r="B3" s="58" t="s">
        <v>185</v>
      </c>
      <c r="C3" s="80" t="s">
        <v>259</v>
      </c>
    </row>
    <row r="4" spans="2:65">
      <c r="B4" s="58" t="s">
        <v>186</v>
      </c>
      <c r="C4" s="80">
        <v>2208</v>
      </c>
    </row>
    <row r="6" spans="2:65" ht="26.25" customHeight="1">
      <c r="B6" s="167" t="s">
        <v>214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5" ht="26.2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M7" s="3"/>
    </row>
    <row r="8" spans="2:65" s="3" customFormat="1" ht="78.75">
      <c r="B8" s="23" t="s">
        <v>121</v>
      </c>
      <c r="C8" s="31" t="s">
        <v>44</v>
      </c>
      <c r="D8" s="31" t="s">
        <v>126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241</v>
      </c>
      <c r="K8" s="31" t="s">
        <v>240</v>
      </c>
      <c r="L8" s="31" t="s">
        <v>63</v>
      </c>
      <c r="M8" s="31" t="s">
        <v>60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248</v>
      </c>
      <c r="K9" s="33"/>
      <c r="L9" s="33" t="s">
        <v>244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118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7F0B122-132D-4338-804A-0C42FC52B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