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76" l="1"/>
  <c r="J15" i="76"/>
  <c r="J14" i="76"/>
  <c r="J13" i="76"/>
  <c r="J12" i="76"/>
  <c r="J11" i="76"/>
  <c r="O19" i="69"/>
  <c r="O18" i="69"/>
  <c r="O17" i="69"/>
  <c r="O16" i="69"/>
  <c r="O15" i="69"/>
  <c r="O14" i="69"/>
  <c r="O13" i="69"/>
  <c r="O12" i="69"/>
  <c r="O11" i="69"/>
  <c r="M26" i="63"/>
  <c r="M36" i="63"/>
  <c r="M35" i="63"/>
  <c r="M34" i="63"/>
  <c r="M33" i="63"/>
  <c r="M32" i="63"/>
  <c r="M31" i="63"/>
  <c r="M30" i="63"/>
  <c r="M29" i="63"/>
  <c r="M28" i="63"/>
  <c r="M27" i="63"/>
  <c r="M24" i="63"/>
  <c r="M23" i="63"/>
  <c r="M22" i="63"/>
  <c r="M21" i="63"/>
  <c r="M20" i="63"/>
  <c r="M19" i="63"/>
  <c r="M18" i="63"/>
  <c r="M17" i="63"/>
  <c r="M15" i="63"/>
  <c r="M14" i="63"/>
  <c r="M13" i="63"/>
  <c r="M12" i="63"/>
  <c r="M11" i="63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8" i="58"/>
  <c r="J12" i="58"/>
  <c r="C31" i="88"/>
  <c r="C24" i="88"/>
  <c r="C17" i="88"/>
  <c r="C13" i="88"/>
  <c r="C12" i="88"/>
  <c r="J11" i="58" l="1"/>
  <c r="J10" i="58" s="1"/>
  <c r="K21" i="58" s="1"/>
  <c r="K19" i="58"/>
  <c r="K13" i="58"/>
  <c r="K11" i="58"/>
  <c r="K23" i="58"/>
  <c r="K14" i="58"/>
  <c r="K20" i="58"/>
  <c r="K10" i="58"/>
  <c r="K15" i="58"/>
  <c r="K22" i="58"/>
  <c r="C11" i="88"/>
  <c r="K12" i="58"/>
  <c r="K16" i="58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8" i="58" l="1"/>
  <c r="C10" i="88"/>
  <c r="C42" i="88" s="1"/>
  <c r="P14" i="69" l="1"/>
  <c r="K15" i="76"/>
  <c r="K11" i="76"/>
  <c r="P17" i="69"/>
  <c r="P13" i="69"/>
  <c r="N35" i="63"/>
  <c r="N31" i="63"/>
  <c r="N27" i="63"/>
  <c r="N22" i="63"/>
  <c r="N18" i="63"/>
  <c r="N13" i="63"/>
  <c r="R23" i="59"/>
  <c r="R19" i="59"/>
  <c r="R15" i="59"/>
  <c r="R11" i="59"/>
  <c r="K14" i="76"/>
  <c r="P16" i="69"/>
  <c r="P12" i="69"/>
  <c r="N34" i="63"/>
  <c r="N30" i="63"/>
  <c r="N26" i="63"/>
  <c r="N21" i="63"/>
  <c r="N17" i="63"/>
  <c r="N12" i="63"/>
  <c r="R22" i="59"/>
  <c r="R18" i="59"/>
  <c r="R14" i="59"/>
  <c r="K13" i="76"/>
  <c r="P19" i="69"/>
  <c r="P15" i="69"/>
  <c r="P11" i="69"/>
  <c r="N33" i="63"/>
  <c r="N29" i="63"/>
  <c r="N24" i="63"/>
  <c r="N20" i="63"/>
  <c r="N15" i="63"/>
  <c r="N11" i="63"/>
  <c r="R25" i="59"/>
  <c r="R21" i="59"/>
  <c r="R17" i="59"/>
  <c r="R13" i="59"/>
  <c r="K16" i="76"/>
  <c r="K12" i="76"/>
  <c r="P18" i="69"/>
  <c r="N36" i="63"/>
  <c r="N32" i="63"/>
  <c r="N28" i="63"/>
  <c r="N23" i="63"/>
  <c r="N19" i="63"/>
  <c r="N14" i="63"/>
  <c r="R24" i="59"/>
  <c r="R20" i="59"/>
  <c r="R16" i="59"/>
  <c r="R12" i="59"/>
  <c r="D24" i="88"/>
  <c r="L21" i="58"/>
  <c r="L16" i="58"/>
  <c r="L12" i="58"/>
  <c r="L19" i="58"/>
  <c r="L14" i="58"/>
  <c r="D38" i="88"/>
  <c r="L20" i="58"/>
  <c r="L15" i="58"/>
  <c r="L11" i="58"/>
  <c r="L23" i="58"/>
  <c r="L10" i="58"/>
  <c r="L22" i="58"/>
  <c r="L18" i="58"/>
  <c r="L13" i="58"/>
  <c r="D12" i="88"/>
  <c r="D13" i="88"/>
  <c r="D31" i="88"/>
  <c r="D42" i="88"/>
  <c r="D17" i="88"/>
  <c r="D11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1231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<sst xmlns="http://schemas.openxmlformats.org/spreadsheetml/2006/main" count="2019" uniqueCount="337">
  <si>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</si>
  <si>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</si>
  <si>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</si>
  <si>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</si>
  <si>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</si>
  <si>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</si>
  <si>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</si>
  <si>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</si>
  <si>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</si>
  <si>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</si>
  <si>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</si>
  <si>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</si>
  <si>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</si>
  <si>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</si>
  <si>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</si>
  <si>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</si>
  <si>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</si>
  <si>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</si>
  <si>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</si>
  <si>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</si>
  <si>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</si>
  <si>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</si>
  <si>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</si>
  <si>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</si>
  <si>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</si>
  <si>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</si>
  <si>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</si>
  <si>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</si>
  <si>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</si>
  <si>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</si>
  <si>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</si>
  <si>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</si>
  <si>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</si>
  <si>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</si>
  <si>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</si>
  <si>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</si>
  <si>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</si>
  <si>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</si>
  <si>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</si>
  <si>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</si>
  <si>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</si>
  <si>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</si>
  <si>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</si>
  <si>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</si>
  <si>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</si>
  <si>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</si>
  <si>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</si>
  <si>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</si>
  <si>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</si>
  <si>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</si>
  <si>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</si>
  <si>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</si>
  <si>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</si>
  <si>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</si>
  <si>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</si>
  <si>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</si>
  <si>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</si>
  <si>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</si>
  <si>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</si>
  <si>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</si>
  <si>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</si>
  <si>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</si>
  <si>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</si>
  <si>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</si>
  <si>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</si>
  <si>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</si>
  <si>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</si>
  <si>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</si>
  <si>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</si>
  <si>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</si>
  <si>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</si>
  <si>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</si>
  <si>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</si>
  <si>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</si>
  <si>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</si>
  <si>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</si>
  <si>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</si>
  <si>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</si>
  <si>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</si>
  <si>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</si>
  <si>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</si>
  <si>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</si>
  <si>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</si>
  <si>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</si>
  <si>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</si>
  <si>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</si>
  <si>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</si>
  <si>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</si>
  <si>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</si>
  <si>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</si>
  <si>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</si>
  <si>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</si>
  <si>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</si>
  <si>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</si>
  <si>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</si>
  <si>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</si>
  <si>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</si>
  <si>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</si>
  <si>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</si>
  <si>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</si>
  <si>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</si>
  <si>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</si>
  <si>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</si>
  <si>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</si>
  <si>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</si>
  <si>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</si>
  <si>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</si>
  <si>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</si>
  <si>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</si>
  <si>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</si>
  <si>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</si>
  <si>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</si>
  <si>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</si>
  <si>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</si>
  <si>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</si>
  <si>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</si>
  <si>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</si>
  <si>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</si>
  <si>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</si>
  <si>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</si>
  <si>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</si>
  <si>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</si>
  <si>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</si>
  <si>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</si>
  <si>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</si>
  <si>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</si>
  <si>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</si>
  <si>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</si>
  <si>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</si>
  <si>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</si>
  <si>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</si>
  <si>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</si>
  <si>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</si>
  <si>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</si>
  <si>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</si>
  <si>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</si>
  <si>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</si>
  <si>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</si>
  <si>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</si>
  <si>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</si>
  <si>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</si>
  <si>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</si>
  <si>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</si>
  <si>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</si>
  <si>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</si>
  <si>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</si>
  <si>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</si>
  <si>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</si>
  <si>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</si>
  <si>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</si>
  <si>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</si>
  <si>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</si>
  <si>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</si>
  <si>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</si>
  <si>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</si>
  <si>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</si>
  <si>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</si>
  <si>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</si>
  <si>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</si>
  <si>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</si>
  <si>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</si>
  <si>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</si>
  <si>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</si>
  <si>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</si>
  <si>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</si>
  <si>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</si>
  <si>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</si>
  <si>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</si>
  <si>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</si>
  <si>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</si>
  <si>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</si>
  <si>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</si>
  <si>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</si>
  <si>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</si>
  <si>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</si>
  <si>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</si>
  <si>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</si>
  <si>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</si>
  <si>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</si>
  <si>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</si>
  <si>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</si>
  <si>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</si>
  <si>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</si>
  <si>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</si>
  <si>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</si>
  <si>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</si>
  <si>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</si>
  <si>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</si>
  <si>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</si>
  <si>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</si>
  <si>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</si>
  <si>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</si>
  <si>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</si>
  <si>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</si>
  <si>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</si>
  <si>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</si>
  <si>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</si>
  <si>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</si>
  <si>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</si>
  <si>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</si>
  <si>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</si>
  <si>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</si>
  <si>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</si>
  <si>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</si>
  <si>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</si>
  <si>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</si>
  <si>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</si>
  <si>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</si>
  <si>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</si>
  <si>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</si>
  <si>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</si>
  <si>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</si>
  <si>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</si>
  <si>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</si>
  <si>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</si>
  <si>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</si>
  <si>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</si>
  <si>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</si>
  <si>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</si>
  <si>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</si>
  <si>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</si>
  <si>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</si>
  <si>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</si>
  <si>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</si>
  <si>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</si>
  <si>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</si>
  <si>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</si>
  <si>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</si>
  <si>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</si>
  <si>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</si>
  <si>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</si>
  <si>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</si>
  <si>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 xml:space="preserve">מקפת אישית - אפיק השקעה למקבלי פנסיה לפי הכשר הלכתי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</si>
  <si>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</si>
  <si>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</si>
  <si>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</si>
  <si>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</si>
  <si>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</si>
  <si>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</si>
  <si>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</si>
  <si>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</si>
  <si>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</si>
  <si>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</si>
  <si>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</si>
  <si>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</si>
  <si>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</si>
  <si>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</si>
  <si>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</si>
  <si>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</si>
  <si>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</si>
  <si>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</si>
  <si>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</si>
  <si>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</si>
  <si>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</si>
  <si>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</si>
  <si>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</si>
  <si>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פסגות ETF כש תא 125</t>
  </si>
  <si>
    <t>1155324</t>
  </si>
  <si>
    <t>513464289</t>
  </si>
  <si>
    <t>מניות</t>
  </si>
  <si>
    <t>תכלית סל כש תא 125</t>
  </si>
  <si>
    <t>1155373</t>
  </si>
  <si>
    <t>513540310</t>
  </si>
  <si>
    <t>הראל סל כשרה תל בונד 60</t>
  </si>
  <si>
    <t>1155092</t>
  </si>
  <si>
    <t>514103811</t>
  </si>
  <si>
    <t>אג"ח</t>
  </si>
  <si>
    <t>הראל סל תלבונד 60</t>
  </si>
  <si>
    <t>1150473</t>
  </si>
  <si>
    <t>פסגות ETF כש תלבונד 60</t>
  </si>
  <si>
    <t>1155076</t>
  </si>
  <si>
    <t>פסגות ETF תל בונד 60</t>
  </si>
  <si>
    <t>1148006</t>
  </si>
  <si>
    <t>קסם ETF כשרה תל בונד 60</t>
  </si>
  <si>
    <t>1155126</t>
  </si>
  <si>
    <t>520041989</t>
  </si>
  <si>
    <t>תכלית סל כש תלבונד שקלי</t>
  </si>
  <si>
    <t>1155183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</si>
  <si>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</si>
  <si>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</si>
  <si>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</si>
  <si>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</si>
  <si>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</si>
  <si>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</si>
  <si>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</si>
  <si>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</si>
  <si>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</si>
  <si>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</si>
  <si>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</si>
  <si>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</si>
  <si>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</si>
  <si>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</si>
  <si>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</si>
  <si>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</si>
  <si>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</si>
  <si>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MSCI emerging markets</t>
  </si>
  <si>
    <t>US9220428588</t>
  </si>
  <si>
    <t>XTRACKERS MSCI EUROPE HEDGED E</t>
  </si>
  <si>
    <t>US2330518539</t>
  </si>
  <si>
    <t>ערד 8805</t>
  </si>
  <si>
    <t>ערד 8845</t>
  </si>
  <si>
    <t>8845000</t>
  </si>
  <si>
    <t>ערד 8846</t>
  </si>
  <si>
    <t>8846000</t>
  </si>
  <si>
    <t>ערד 8852</t>
  </si>
  <si>
    <t>8852000</t>
  </si>
  <si>
    <t>ערד 8856</t>
  </si>
  <si>
    <t>88560000</t>
  </si>
  <si>
    <t>ערד 8858</t>
  </si>
  <si>
    <t>88580000</t>
  </si>
  <si>
    <t>₪ / מט"ח</t>
  </si>
  <si>
    <t>פורוורד ש"ח-מט"ח</t>
  </si>
  <si>
    <t>10000074</t>
  </si>
  <si>
    <t>ל.ר.</t>
  </si>
  <si>
    <t>10000077</t>
  </si>
  <si>
    <t>10000078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</si>
  <si>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</si>
  <si>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</si>
  <si>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</si>
  <si>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</si>
  <si>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</si>
  <si>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</si>
  <si>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</si>
  <si>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</si>
  <si>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</si>
  <si>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</si>
  <si>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</si>
  <si>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דיסקונט לישראל בע"מ</t>
  </si>
  <si>
    <t>30011000</t>
  </si>
  <si>
    <t>AA+.IL</t>
  </si>
  <si>
    <t>יו בנק</t>
  </si>
  <si>
    <t>30026000</t>
  </si>
  <si>
    <t>34010000</t>
  </si>
  <si>
    <t>32010000</t>
  </si>
  <si>
    <t>31710000</t>
  </si>
  <si>
    <t>31110000</t>
  </si>
  <si>
    <t>31210000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</si>
</sst>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9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F16" sqref="F1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162</v>
      </c>
      <c r="C1" s="78" t="s" vm="1">
        <v>230</v>
      </c>
    </row>
    <row r="2" spans="1:23">
      <c r="B2" s="57" t="s">
        <v>161</v>
      </c>
      <c r="C2" s="78" t="s">
        <v>231</v>
      </c>
    </row>
    <row r="3" spans="1:23">
      <c r="B3" s="57" t="s">
        <v>163</v>
      </c>
      <c r="C3" s="78" t="s">
        <v>232</v>
      </c>
    </row>
    <row r="4" spans="1:23">
      <c r="B4" s="57" t="s">
        <v>164</v>
      </c>
      <c r="C4" s="78">
        <v>8603</v>
      </c>
    </row>
    <row r="6" spans="1:23" ht="26.25" customHeight="1">
      <c r="B6" s="114" t="s">
        <v>178</v>
      </c>
      <c r="C6" s="115"/>
      <c r="D6" s="116"/>
    </row>
    <row r="7" spans="1:23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217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177</v>
      </c>
      <c r="C10" s="103">
        <f>C11+C12+C23</f>
        <v>553.58299264399989</v>
      </c>
      <c r="D10" s="104">
        <f>C10/$C$42</f>
        <v>1</v>
      </c>
    </row>
    <row r="11" spans="1:23">
      <c r="A11" s="45" t="s">
        <v>124</v>
      </c>
      <c r="B11" s="29" t="s">
        <v>179</v>
      </c>
      <c r="C11" s="103">
        <f>מזומנים!J10</f>
        <v>15.585854884</v>
      </c>
      <c r="D11" s="104">
        <f t="shared" ref="D11:D13" si="0">C11/$C$42</f>
        <v>2.8154504547835715E-2</v>
      </c>
    </row>
    <row r="12" spans="1:23">
      <c r="B12" s="29" t="s">
        <v>180</v>
      </c>
      <c r="C12" s="103">
        <f>C13+C17</f>
        <v>205.58973775999996</v>
      </c>
      <c r="D12" s="104">
        <f t="shared" si="0"/>
        <v>0.37138015526465307</v>
      </c>
    </row>
    <row r="13" spans="1:23">
      <c r="A13" s="55" t="s">
        <v>124</v>
      </c>
      <c r="B13" s="30" t="s">
        <v>50</v>
      </c>
      <c r="C13" s="103">
        <f>'תעודות התחייבות ממשלתיות'!O11</f>
        <v>148.18288775999997</v>
      </c>
      <c r="D13" s="104">
        <f t="shared" si="0"/>
        <v>0.2676796247880649</v>
      </c>
    </row>
    <row r="14" spans="1:23">
      <c r="A14" s="55" t="s">
        <v>124</v>
      </c>
      <c r="B14" s="30" t="s">
        <v>51</v>
      </c>
      <c r="C14" s="103" t="s" vm="2">
        <v>316</v>
      </c>
      <c r="D14" s="104" t="s" vm="3">
        <v>316</v>
      </c>
    </row>
    <row r="15" spans="1:23">
      <c r="A15" s="55" t="s">
        <v>124</v>
      </c>
      <c r="B15" s="30" t="s">
        <v>52</v>
      </c>
      <c r="C15" s="103" t="s" vm="4">
        <v>316</v>
      </c>
      <c r="D15" s="104" t="s" vm="5">
        <v>316</v>
      </c>
    </row>
    <row r="16" spans="1:23">
      <c r="A16" s="55" t="s">
        <v>124</v>
      </c>
      <c r="B16" s="30" t="s">
        <v>53</v>
      </c>
      <c r="C16" s="103" t="s" vm="6">
        <v>316</v>
      </c>
      <c r="D16" s="104" t="s" vm="7">
        <v>316</v>
      </c>
    </row>
    <row r="17" spans="1:4">
      <c r="A17" s="55" t="s">
        <v>124</v>
      </c>
      <c r="B17" s="30" t="s">
        <v>54</v>
      </c>
      <c r="C17" s="103">
        <f>'תעודות סל'!K11</f>
        <v>57.406849999999999</v>
      </c>
      <c r="D17" s="104">
        <f>C17/$C$42</f>
        <v>0.10370053047658817</v>
      </c>
    </row>
    <row r="18" spans="1:4">
      <c r="A18" s="55" t="s">
        <v>124</v>
      </c>
      <c r="B18" s="30" t="s">
        <v>55</v>
      </c>
      <c r="C18" s="103" t="s" vm="8">
        <v>316</v>
      </c>
      <c r="D18" s="104" t="s" vm="9">
        <v>316</v>
      </c>
    </row>
    <row r="19" spans="1:4">
      <c r="A19" s="55" t="s">
        <v>124</v>
      </c>
      <c r="B19" s="30" t="s">
        <v>56</v>
      </c>
      <c r="C19" s="103" t="s" vm="10">
        <v>316</v>
      </c>
      <c r="D19" s="104" t="s" vm="11">
        <v>316</v>
      </c>
    </row>
    <row r="20" spans="1:4">
      <c r="A20" s="55" t="s">
        <v>124</v>
      </c>
      <c r="B20" s="30" t="s">
        <v>57</v>
      </c>
      <c r="C20" s="103" t="s" vm="12">
        <v>316</v>
      </c>
      <c r="D20" s="104" t="s" vm="13">
        <v>316</v>
      </c>
    </row>
    <row r="21" spans="1:4">
      <c r="A21" s="55" t="s">
        <v>124</v>
      </c>
      <c r="B21" s="30" t="s">
        <v>58</v>
      </c>
      <c r="C21" s="103" t="s" vm="14">
        <v>316</v>
      </c>
      <c r="D21" s="104" t="s" vm="15">
        <v>316</v>
      </c>
    </row>
    <row r="22" spans="1:4">
      <c r="A22" s="55" t="s">
        <v>124</v>
      </c>
      <c r="B22" s="30" t="s">
        <v>59</v>
      </c>
      <c r="C22" s="103" t="s" vm="16">
        <v>316</v>
      </c>
      <c r="D22" s="104" t="s" vm="17">
        <v>316</v>
      </c>
    </row>
    <row r="23" spans="1:4">
      <c r="B23" s="29" t="s">
        <v>181</v>
      </c>
      <c r="C23" s="103">
        <f>C24+C31</f>
        <v>332.4074</v>
      </c>
      <c r="D23" s="104">
        <f>C23/$C$42</f>
        <v>0.60046534018751141</v>
      </c>
    </row>
    <row r="24" spans="1:4">
      <c r="A24" s="55" t="s">
        <v>124</v>
      </c>
      <c r="B24" s="30" t="s">
        <v>60</v>
      </c>
      <c r="C24" s="103">
        <f>'לא סחיר- תעודות התחייבות ממשלתי'!M11</f>
        <v>332.84100999999998</v>
      </c>
      <c r="D24" s="104">
        <f>C24/$C$42</f>
        <v>0.60124861930873041</v>
      </c>
    </row>
    <row r="25" spans="1:4">
      <c r="A25" s="55" t="s">
        <v>124</v>
      </c>
      <c r="B25" s="30" t="s">
        <v>61</v>
      </c>
      <c r="C25" s="103" t="s" vm="18">
        <v>316</v>
      </c>
      <c r="D25" s="104" t="s" vm="19">
        <v>316</v>
      </c>
    </row>
    <row r="26" spans="1:4">
      <c r="A26" s="55" t="s">
        <v>124</v>
      </c>
      <c r="B26" s="30" t="s">
        <v>52</v>
      </c>
      <c r="C26" s="103" t="s" vm="20">
        <v>316</v>
      </c>
      <c r="D26" s="104" t="s" vm="21">
        <v>316</v>
      </c>
    </row>
    <row r="27" spans="1:4">
      <c r="A27" s="55" t="s">
        <v>124</v>
      </c>
      <c r="B27" s="30" t="s">
        <v>62</v>
      </c>
      <c r="C27" s="103" t="s" vm="22">
        <v>316</v>
      </c>
      <c r="D27" s="104" t="s" vm="23">
        <v>316</v>
      </c>
    </row>
    <row r="28" spans="1:4">
      <c r="A28" s="55" t="s">
        <v>124</v>
      </c>
      <c r="B28" s="30" t="s">
        <v>63</v>
      </c>
      <c r="C28" s="103" t="s" vm="24">
        <v>316</v>
      </c>
      <c r="D28" s="104" t="s" vm="25">
        <v>316</v>
      </c>
    </row>
    <row r="29" spans="1:4">
      <c r="A29" s="55" t="s">
        <v>124</v>
      </c>
      <c r="B29" s="30" t="s">
        <v>64</v>
      </c>
      <c r="C29" s="103" t="s" vm="26">
        <v>316</v>
      </c>
      <c r="D29" s="104" t="s" vm="27">
        <v>316</v>
      </c>
    </row>
    <row r="30" spans="1:4">
      <c r="A30" s="55" t="s">
        <v>124</v>
      </c>
      <c r="B30" s="30" t="s">
        <v>204</v>
      </c>
      <c r="C30" s="103" t="s" vm="28">
        <v>316</v>
      </c>
      <c r="D30" s="104" t="s" vm="29">
        <v>316</v>
      </c>
    </row>
    <row r="31" spans="1:4">
      <c r="A31" s="55" t="s">
        <v>124</v>
      </c>
      <c r="B31" s="30" t="s">
        <v>87</v>
      </c>
      <c r="C31" s="103">
        <f>'לא סחיר - חוזים עתידיים'!I11</f>
        <v>-0.43360999999999988</v>
      </c>
      <c r="D31" s="104">
        <f>C31/$C$42</f>
        <v>-7.8327912121904251E-4</v>
      </c>
    </row>
    <row r="32" spans="1:4">
      <c r="A32" s="55" t="s">
        <v>124</v>
      </c>
      <c r="B32" s="30" t="s">
        <v>65</v>
      </c>
      <c r="C32" s="103" t="s" vm="30">
        <v>316</v>
      </c>
      <c r="D32" s="104" t="s" vm="31">
        <v>316</v>
      </c>
    </row>
    <row r="33" spans="1:4">
      <c r="A33" s="55" t="s">
        <v>124</v>
      </c>
      <c r="B33" s="29" t="s">
        <v>182</v>
      </c>
      <c r="C33" s="103" t="s" vm="32">
        <v>316</v>
      </c>
      <c r="D33" s="104" t="s" vm="33">
        <v>316</v>
      </c>
    </row>
    <row r="34" spans="1:4">
      <c r="A34" s="55" t="s">
        <v>124</v>
      </c>
      <c r="B34" s="29" t="s">
        <v>183</v>
      </c>
      <c r="C34" s="103" t="s" vm="34">
        <v>316</v>
      </c>
      <c r="D34" s="104" t="s" vm="35">
        <v>316</v>
      </c>
    </row>
    <row r="35" spans="1:4">
      <c r="A35" s="55" t="s">
        <v>124</v>
      </c>
      <c r="B35" s="29" t="s">
        <v>184</v>
      </c>
      <c r="C35" s="103" t="s" vm="36">
        <v>316</v>
      </c>
      <c r="D35" s="104" t="s" vm="37">
        <v>316</v>
      </c>
    </row>
    <row r="36" spans="1:4">
      <c r="A36" s="55" t="s">
        <v>124</v>
      </c>
      <c r="B36" s="56" t="s">
        <v>185</v>
      </c>
      <c r="C36" s="103" t="s" vm="38">
        <v>316</v>
      </c>
      <c r="D36" s="104" t="s" vm="39">
        <v>316</v>
      </c>
    </row>
    <row r="37" spans="1:4">
      <c r="A37" s="55" t="s">
        <v>124</v>
      </c>
      <c r="B37" s="29" t="s">
        <v>186</v>
      </c>
      <c r="C37" s="103" t="s" vm="40">
        <v>316</v>
      </c>
      <c r="D37" s="104" t="s" vm="41">
        <v>316</v>
      </c>
    </row>
    <row r="38" spans="1:4">
      <c r="A38" s="55"/>
      <c r="B38" s="68" t="s">
        <v>188</v>
      </c>
      <c r="C38" s="103">
        <v>0</v>
      </c>
      <c r="D38" s="104">
        <f>C38/$C$42</f>
        <v>0</v>
      </c>
    </row>
    <row r="39" spans="1:4">
      <c r="A39" s="55" t="s">
        <v>124</v>
      </c>
      <c r="B39" s="69" t="s">
        <v>189</v>
      </c>
      <c r="C39" s="103" t="s" vm="42">
        <v>316</v>
      </c>
      <c r="D39" s="104" t="s" vm="43">
        <v>316</v>
      </c>
    </row>
    <row r="40" spans="1:4">
      <c r="A40" s="55" t="s">
        <v>124</v>
      </c>
      <c r="B40" s="69" t="s">
        <v>215</v>
      </c>
      <c r="C40" s="103" t="s" vm="44">
        <v>316</v>
      </c>
      <c r="D40" s="104" t="s" vm="45">
        <v>316</v>
      </c>
    </row>
    <row r="41" spans="1:4">
      <c r="A41" s="55" t="s">
        <v>124</v>
      </c>
      <c r="B41" s="69" t="s">
        <v>190</v>
      </c>
      <c r="C41" s="103" t="s" vm="46">
        <v>316</v>
      </c>
      <c r="D41" s="104" t="s" vm="47">
        <v>316</v>
      </c>
    </row>
    <row r="42" spans="1:4">
      <c r="B42" s="69" t="s">
        <v>66</v>
      </c>
      <c r="C42" s="103">
        <f>C38+C10</f>
        <v>553.58299264399989</v>
      </c>
      <c r="D42" s="104">
        <f>C42/$C$42</f>
        <v>1</v>
      </c>
    </row>
    <row r="43" spans="1:4">
      <c r="A43" s="55" t="s">
        <v>124</v>
      </c>
      <c r="B43" s="69" t="s">
        <v>187</v>
      </c>
      <c r="C43" s="103"/>
      <c r="D43" s="104"/>
    </row>
    <row r="44" spans="1:4">
      <c r="B44" s="6" t="s">
        <v>92</v>
      </c>
    </row>
    <row r="45" spans="1:4">
      <c r="C45" s="75" t="s">
        <v>169</v>
      </c>
      <c r="D45" s="36" t="s">
        <v>86</v>
      </c>
    </row>
    <row r="46" spans="1:4">
      <c r="C46" s="76" t="s">
        <v>1</v>
      </c>
      <c r="D46" s="25" t="s">
        <v>2</v>
      </c>
    </row>
    <row r="47" spans="1:4">
      <c r="C47" s="105" t="s">
        <v>150</v>
      </c>
      <c r="D47" s="106" vm="48">
        <v>2.6452</v>
      </c>
    </row>
    <row r="48" spans="1:4">
      <c r="C48" s="105" t="s">
        <v>159</v>
      </c>
      <c r="D48" s="106">
        <v>0.96568071730392657</v>
      </c>
    </row>
    <row r="49" spans="2:4">
      <c r="C49" s="105" t="s">
        <v>155</v>
      </c>
      <c r="D49" s="106" vm="49">
        <v>2.7517</v>
      </c>
    </row>
    <row r="50" spans="2:4">
      <c r="B50" s="12"/>
      <c r="C50" s="105" t="s">
        <v>317</v>
      </c>
      <c r="D50" s="106" vm="50">
        <v>3.8071999999999999</v>
      </c>
    </row>
    <row r="51" spans="2:4">
      <c r="C51" s="105" t="s">
        <v>148</v>
      </c>
      <c r="D51" s="106" vm="51">
        <v>4.2915999999999999</v>
      </c>
    </row>
    <row r="52" spans="2:4">
      <c r="C52" s="105" t="s">
        <v>149</v>
      </c>
      <c r="D52" s="106" vm="52">
        <v>4.7934000000000001</v>
      </c>
    </row>
    <row r="53" spans="2:4">
      <c r="C53" s="105" t="s">
        <v>151</v>
      </c>
      <c r="D53" s="106">
        <v>0.47864732325296283</v>
      </c>
    </row>
    <row r="54" spans="2:4">
      <c r="C54" s="105" t="s">
        <v>156</v>
      </c>
      <c r="D54" s="106" vm="53">
        <v>3.4113000000000002</v>
      </c>
    </row>
    <row r="55" spans="2:4">
      <c r="C55" s="105" t="s">
        <v>157</v>
      </c>
      <c r="D55" s="106">
        <v>0.19088362617774382</v>
      </c>
    </row>
    <row r="56" spans="2:4">
      <c r="C56" s="105" t="s">
        <v>154</v>
      </c>
      <c r="D56" s="106" vm="54">
        <v>0.5746</v>
      </c>
    </row>
    <row r="57" spans="2:4">
      <c r="C57" s="105" t="s">
        <v>318</v>
      </c>
      <c r="D57" s="106">
        <v>2.5160324000000003</v>
      </c>
    </row>
    <row r="58" spans="2:4">
      <c r="C58" s="105" t="s">
        <v>153</v>
      </c>
      <c r="D58" s="106" vm="55">
        <v>0.41889999999999999</v>
      </c>
    </row>
    <row r="59" spans="2:4">
      <c r="C59" s="105" t="s">
        <v>146</v>
      </c>
      <c r="D59" s="106" vm="56">
        <v>3.7480000000000002</v>
      </c>
    </row>
    <row r="60" spans="2:4">
      <c r="C60" s="105" t="s">
        <v>160</v>
      </c>
      <c r="D60" s="106" vm="57">
        <v>0.26100000000000001</v>
      </c>
    </row>
    <row r="61" spans="2:4">
      <c r="C61" s="105" t="s">
        <v>319</v>
      </c>
      <c r="D61" s="106" vm="58">
        <v>0.43149999999999999</v>
      </c>
    </row>
    <row r="62" spans="2:4">
      <c r="C62" s="105" t="s">
        <v>320</v>
      </c>
      <c r="D62" s="106">
        <v>5.3951501227871679E-2</v>
      </c>
    </row>
    <row r="63" spans="2:4">
      <c r="C63" s="105" t="s">
        <v>147</v>
      </c>
      <c r="D63" s="10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0" ht="26.25" customHeight="1">
      <c r="B7" s="128" t="s">
        <v>75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H7" s="3"/>
    </row>
    <row r="8" spans="2:60" s="3" customFormat="1" ht="78.75"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8" t="s" vm="1">
        <v>230</v>
      </c>
    </row>
    <row r="2" spans="2:61">
      <c r="B2" s="57" t="s">
        <v>161</v>
      </c>
      <c r="C2" s="78" t="s">
        <v>231</v>
      </c>
    </row>
    <row r="3" spans="2:61">
      <c r="B3" s="57" t="s">
        <v>163</v>
      </c>
      <c r="C3" s="78" t="s">
        <v>232</v>
      </c>
    </row>
    <row r="4" spans="2:61">
      <c r="B4" s="57" t="s">
        <v>164</v>
      </c>
      <c r="C4" s="78">
        <v>8603</v>
      </c>
    </row>
    <row r="6" spans="2:61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1" ht="26.25" customHeight="1">
      <c r="B7" s="128" t="s">
        <v>76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I7" s="3"/>
    </row>
    <row r="8" spans="2:61" s="3" customFormat="1" ht="78.75"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8" t="s" vm="1">
        <v>230</v>
      </c>
    </row>
    <row r="2" spans="1:60">
      <c r="B2" s="57" t="s">
        <v>161</v>
      </c>
      <c r="C2" s="78" t="s">
        <v>231</v>
      </c>
    </row>
    <row r="3" spans="1:60">
      <c r="B3" s="57" t="s">
        <v>163</v>
      </c>
      <c r="C3" s="78" t="s">
        <v>232</v>
      </c>
    </row>
    <row r="4" spans="1:60">
      <c r="B4" s="57" t="s">
        <v>164</v>
      </c>
      <c r="C4" s="78">
        <v>8603</v>
      </c>
    </row>
    <row r="6" spans="1:60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30"/>
      <c r="BD6" s="1" t="s">
        <v>103</v>
      </c>
      <c r="BF6" s="1" t="s">
        <v>170</v>
      </c>
      <c r="BH6" s="3" t="s">
        <v>147</v>
      </c>
    </row>
    <row r="7" spans="1:60" ht="26.25" customHeight="1">
      <c r="B7" s="128" t="s">
        <v>77</v>
      </c>
      <c r="C7" s="129"/>
      <c r="D7" s="129"/>
      <c r="E7" s="129"/>
      <c r="F7" s="129"/>
      <c r="G7" s="129"/>
      <c r="H7" s="129"/>
      <c r="I7" s="129"/>
      <c r="J7" s="129"/>
      <c r="K7" s="130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112</v>
      </c>
      <c r="BE13" s="1" t="s">
        <v>130</v>
      </c>
      <c r="BG13" s="1" t="s">
        <v>152</v>
      </c>
    </row>
    <row r="14" spans="1:60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109</v>
      </c>
      <c r="BE14" s="1" t="s">
        <v>131</v>
      </c>
      <c r="BG14" s="1" t="s">
        <v>154</v>
      </c>
    </row>
    <row r="15" spans="1:60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116</v>
      </c>
      <c r="BE17" s="1" t="s">
        <v>133</v>
      </c>
      <c r="BG17" s="1" t="s">
        <v>158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104</v>
      </c>
      <c r="BF18" s="1" t="s">
        <v>134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117</v>
      </c>
      <c r="BF19" s="1" t="s">
        <v>135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122</v>
      </c>
      <c r="BF20" s="1" t="s">
        <v>136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107</v>
      </c>
      <c r="BE21" s="1" t="s">
        <v>123</v>
      </c>
      <c r="BF21" s="1" t="s">
        <v>137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113</v>
      </c>
      <c r="BF22" s="1" t="s">
        <v>138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114</v>
      </c>
      <c r="BF23" s="1" t="s">
        <v>173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176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139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140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175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141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142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174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8" t="s" vm="1">
        <v>230</v>
      </c>
    </row>
    <row r="2" spans="2:81">
      <c r="B2" s="57" t="s">
        <v>161</v>
      </c>
      <c r="C2" s="78" t="s">
        <v>231</v>
      </c>
    </row>
    <row r="3" spans="2:81">
      <c r="B3" s="57" t="s">
        <v>163</v>
      </c>
      <c r="C3" s="78" t="s">
        <v>232</v>
      </c>
      <c r="E3" s="2"/>
    </row>
    <row r="4" spans="2:81">
      <c r="B4" s="57" t="s">
        <v>164</v>
      </c>
      <c r="C4" s="78">
        <v>8603</v>
      </c>
    </row>
    <row r="6" spans="2:81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81" ht="26.25" customHeight="1">
      <c r="B7" s="128" t="s">
        <v>78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81" s="3" customFormat="1" ht="47.25">
      <c r="B8" s="23" t="s">
        <v>99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43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33" t="s">
        <v>217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9"/>
  <sheetViews>
    <sheetView rightToLeft="1" workbookViewId="0">
      <selection activeCell="D23" sqref="D23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8" t="s" vm="1">
        <v>230</v>
      </c>
    </row>
    <row r="2" spans="2:72">
      <c r="B2" s="57" t="s">
        <v>161</v>
      </c>
      <c r="C2" s="78" t="s">
        <v>231</v>
      </c>
    </row>
    <row r="3" spans="2:72">
      <c r="B3" s="57" t="s">
        <v>163</v>
      </c>
      <c r="C3" s="78" t="s">
        <v>232</v>
      </c>
    </row>
    <row r="4" spans="2:72">
      <c r="B4" s="57" t="s">
        <v>164</v>
      </c>
      <c r="C4" s="78">
        <v>8603</v>
      </c>
    </row>
    <row r="6" spans="2:72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72" ht="26.25" customHeight="1">
      <c r="B7" s="128" t="s">
        <v>69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30"/>
    </row>
    <row r="8" spans="2:72" s="3" customFormat="1" ht="78.75">
      <c r="B8" s="23" t="s">
        <v>99</v>
      </c>
      <c r="C8" s="31" t="s">
        <v>33</v>
      </c>
      <c r="D8" s="31" t="s">
        <v>15</v>
      </c>
      <c r="E8" s="31" t="s">
        <v>45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214</v>
      </c>
      <c r="L8" s="31" t="s">
        <v>213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221</v>
      </c>
      <c r="L9" s="33"/>
      <c r="M9" s="33" t="s">
        <v>217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8" t="s">
        <v>25</v>
      </c>
      <c r="C11" s="82"/>
      <c r="D11" s="82"/>
      <c r="E11" s="82"/>
      <c r="F11" s="82"/>
      <c r="G11" s="90">
        <v>9.99749619946172</v>
      </c>
      <c r="H11" s="82"/>
      <c r="I11" s="82"/>
      <c r="J11" s="99">
        <v>4.8514539193953279E-2</v>
      </c>
      <c r="K11" s="90"/>
      <c r="L11" s="82"/>
      <c r="M11" s="90">
        <v>332.84100999999998</v>
      </c>
      <c r="N11" s="82"/>
      <c r="O11" s="91">
        <f>M11/$M$11</f>
        <v>1</v>
      </c>
      <c r="P11" s="91">
        <f>M11/'סכום נכסי הקרן'!$C$42</f>
        <v>0.60124861930873041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6" customFormat="1" ht="21.75" customHeight="1">
      <c r="B12" s="111" t="s">
        <v>211</v>
      </c>
      <c r="C12" s="108"/>
      <c r="D12" s="108"/>
      <c r="E12" s="108"/>
      <c r="F12" s="108"/>
      <c r="G12" s="109">
        <v>9.99749619946172</v>
      </c>
      <c r="H12" s="108"/>
      <c r="I12" s="108"/>
      <c r="J12" s="113">
        <v>4.8514539193953279E-2</v>
      </c>
      <c r="K12" s="109"/>
      <c r="L12" s="108"/>
      <c r="M12" s="109">
        <v>332.84100999999998</v>
      </c>
      <c r="N12" s="108"/>
      <c r="O12" s="110">
        <f t="shared" ref="O12:O19" si="0">M12/$M$11</f>
        <v>1</v>
      </c>
      <c r="P12" s="110">
        <f>M12/'סכום נכסי הקרן'!$C$42</f>
        <v>0.60124861930873041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7" t="s">
        <v>49</v>
      </c>
      <c r="C13" s="82"/>
      <c r="D13" s="82"/>
      <c r="E13" s="82"/>
      <c r="F13" s="82"/>
      <c r="G13" s="90">
        <v>9.99749619946172</v>
      </c>
      <c r="H13" s="82"/>
      <c r="I13" s="82"/>
      <c r="J13" s="99">
        <v>4.8514539193953279E-2</v>
      </c>
      <c r="K13" s="90"/>
      <c r="L13" s="82"/>
      <c r="M13" s="90">
        <v>332.84100999999998</v>
      </c>
      <c r="N13" s="82"/>
      <c r="O13" s="91">
        <f t="shared" si="0"/>
        <v>1</v>
      </c>
      <c r="P13" s="91">
        <f>M13/'סכום נכסי הקרן'!$C$42</f>
        <v>0.60124861930873041</v>
      </c>
    </row>
    <row r="14" spans="2:72">
      <c r="B14" s="86" t="s">
        <v>299</v>
      </c>
      <c r="C14" s="80">
        <v>8805</v>
      </c>
      <c r="D14" s="80" t="s">
        <v>235</v>
      </c>
      <c r="E14" s="80"/>
      <c r="F14" s="100">
        <v>41487</v>
      </c>
      <c r="G14" s="87">
        <v>7.6300000000000008</v>
      </c>
      <c r="H14" s="93" t="s">
        <v>147</v>
      </c>
      <c r="I14" s="94">
        <v>4.8000000000000001E-2</v>
      </c>
      <c r="J14" s="94">
        <v>5.0900000000000001E-2</v>
      </c>
      <c r="K14" s="87">
        <v>2000</v>
      </c>
      <c r="L14" s="101">
        <v>102.5744</v>
      </c>
      <c r="M14" s="87">
        <v>2.0163500000000001</v>
      </c>
      <c r="N14" s="80"/>
      <c r="O14" s="88">
        <f t="shared" si="0"/>
        <v>6.0579974805388317E-3</v>
      </c>
      <c r="P14" s="88">
        <f>M14/'סכום נכסי הקרן'!$C$42</f>
        <v>3.6423626209497401E-3</v>
      </c>
    </row>
    <row r="15" spans="2:72">
      <c r="B15" s="86" t="s">
        <v>300</v>
      </c>
      <c r="C15" s="80" t="s">
        <v>301</v>
      </c>
      <c r="D15" s="80" t="s">
        <v>235</v>
      </c>
      <c r="E15" s="80"/>
      <c r="F15" s="100">
        <v>42705</v>
      </c>
      <c r="G15" s="87">
        <v>9.74</v>
      </c>
      <c r="H15" s="93" t="s">
        <v>147</v>
      </c>
      <c r="I15" s="94">
        <v>4.8000000000000001E-2</v>
      </c>
      <c r="J15" s="94">
        <v>4.8499999999999995E-2</v>
      </c>
      <c r="K15" s="87">
        <v>85000</v>
      </c>
      <c r="L15" s="101">
        <v>101.4794</v>
      </c>
      <c r="M15" s="87">
        <v>86.257580000000004</v>
      </c>
      <c r="N15" s="80"/>
      <c r="O15" s="88">
        <f t="shared" si="0"/>
        <v>0.25915550490608114</v>
      </c>
      <c r="P15" s="88">
        <f>M15/'סכום נכסי הקרן'!$C$42</f>
        <v>0.1558168895110382</v>
      </c>
    </row>
    <row r="16" spans="2:72">
      <c r="B16" s="86" t="s">
        <v>302</v>
      </c>
      <c r="C16" s="80" t="s">
        <v>303</v>
      </c>
      <c r="D16" s="80" t="s">
        <v>235</v>
      </c>
      <c r="E16" s="80"/>
      <c r="F16" s="100">
        <v>42736</v>
      </c>
      <c r="G16" s="87">
        <v>9.6</v>
      </c>
      <c r="H16" s="93" t="s">
        <v>147</v>
      </c>
      <c r="I16" s="94">
        <v>4.8000000000000001E-2</v>
      </c>
      <c r="J16" s="94">
        <v>4.8500000000000008E-2</v>
      </c>
      <c r="K16" s="87">
        <v>1000</v>
      </c>
      <c r="L16" s="101">
        <v>103.9239</v>
      </c>
      <c r="M16" s="87">
        <v>1.0392300000000001</v>
      </c>
      <c r="N16" s="80"/>
      <c r="O16" s="88">
        <f t="shared" si="0"/>
        <v>3.1223015457139736E-3</v>
      </c>
      <c r="P16" s="88">
        <f>M16/'סכום נכסי הקרן'!$C$42</f>
        <v>1.8772794934260413E-3</v>
      </c>
    </row>
    <row r="17" spans="2:16">
      <c r="B17" s="86" t="s">
        <v>304</v>
      </c>
      <c r="C17" s="80" t="s">
        <v>305</v>
      </c>
      <c r="D17" s="80" t="s">
        <v>235</v>
      </c>
      <c r="E17" s="80"/>
      <c r="F17" s="100">
        <v>42918</v>
      </c>
      <c r="G17" s="87">
        <v>9.86</v>
      </c>
      <c r="H17" s="93" t="s">
        <v>147</v>
      </c>
      <c r="I17" s="94">
        <v>4.8000000000000001E-2</v>
      </c>
      <c r="J17" s="94">
        <v>4.8499999999999995E-2</v>
      </c>
      <c r="K17" s="87">
        <v>62000</v>
      </c>
      <c r="L17" s="101">
        <v>103.1865</v>
      </c>
      <c r="M17" s="87">
        <v>63.975660000000005</v>
      </c>
      <c r="N17" s="80"/>
      <c r="O17" s="88">
        <f t="shared" si="0"/>
        <v>0.19221086968820342</v>
      </c>
      <c r="P17" s="88">
        <f>M17/'סכום נכסי הקרן'!$C$42</f>
        <v>0.11556652001616259</v>
      </c>
    </row>
    <row r="18" spans="2:16">
      <c r="B18" s="86" t="s">
        <v>306</v>
      </c>
      <c r="C18" s="80" t="s">
        <v>307</v>
      </c>
      <c r="D18" s="80" t="s">
        <v>235</v>
      </c>
      <c r="E18" s="80"/>
      <c r="F18" s="100">
        <v>43040</v>
      </c>
      <c r="G18" s="87">
        <v>10.200000000000001</v>
      </c>
      <c r="H18" s="93" t="s">
        <v>147</v>
      </c>
      <c r="I18" s="94">
        <v>4.8000000000000001E-2</v>
      </c>
      <c r="J18" s="94">
        <v>4.8499999999999995E-2</v>
      </c>
      <c r="K18" s="87">
        <v>174000</v>
      </c>
      <c r="L18" s="101">
        <v>101.9997</v>
      </c>
      <c r="M18" s="87">
        <v>177.47968</v>
      </c>
      <c r="N18" s="80"/>
      <c r="O18" s="88">
        <f t="shared" si="0"/>
        <v>0.53322659969094555</v>
      </c>
      <c r="P18" s="88">
        <f>M18/'סכום נכסי הקרן'!$C$42</f>
        <v>0.32060175684287012</v>
      </c>
    </row>
    <row r="19" spans="2:16">
      <c r="B19" s="86" t="s">
        <v>308</v>
      </c>
      <c r="C19" s="80" t="s">
        <v>309</v>
      </c>
      <c r="D19" s="80" t="s">
        <v>235</v>
      </c>
      <c r="E19" s="80"/>
      <c r="F19" s="100">
        <v>43101</v>
      </c>
      <c r="G19" s="87">
        <v>10.119999999999999</v>
      </c>
      <c r="H19" s="93" t="s">
        <v>147</v>
      </c>
      <c r="I19" s="94">
        <v>4.8000000000000001E-2</v>
      </c>
      <c r="J19" s="94">
        <v>4.8499999999999995E-2</v>
      </c>
      <c r="K19" s="87">
        <v>2000</v>
      </c>
      <c r="L19" s="101">
        <v>103.6253</v>
      </c>
      <c r="M19" s="87">
        <v>2.0725100000000003</v>
      </c>
      <c r="N19" s="80"/>
      <c r="O19" s="88">
        <f t="shared" si="0"/>
        <v>6.2267266885171401E-3</v>
      </c>
      <c r="P19" s="88">
        <f>M19/'סכום נכסי הקרן'!$C$42</f>
        <v>3.7438108242837534E-3</v>
      </c>
    </row>
    <row r="20" spans="2:16">
      <c r="B20" s="83"/>
      <c r="C20" s="80"/>
      <c r="D20" s="80"/>
      <c r="E20" s="80"/>
      <c r="F20" s="80"/>
      <c r="G20" s="80"/>
      <c r="H20" s="80"/>
      <c r="I20" s="80"/>
      <c r="J20" s="80"/>
      <c r="K20" s="87"/>
      <c r="L20" s="80"/>
      <c r="M20" s="80"/>
      <c r="N20" s="80"/>
      <c r="O20" s="88"/>
      <c r="P20" s="80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95" t="s">
        <v>95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95" t="s">
        <v>212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95" t="s">
        <v>220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  <row r="111" spans="2:16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</row>
    <row r="112" spans="2:16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</row>
    <row r="113" spans="2:16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2:16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</row>
    <row r="115" spans="2:16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</row>
    <row r="116" spans="2:16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</row>
    <row r="117" spans="2:16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</row>
    <row r="118" spans="2:16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</row>
    <row r="119" spans="2:16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8" t="s" vm="1">
        <v>230</v>
      </c>
    </row>
    <row r="2" spans="2:65">
      <c r="B2" s="57" t="s">
        <v>161</v>
      </c>
      <c r="C2" s="78" t="s">
        <v>231</v>
      </c>
    </row>
    <row r="3" spans="2:65">
      <c r="B3" s="57" t="s">
        <v>163</v>
      </c>
      <c r="C3" s="78" t="s">
        <v>232</v>
      </c>
    </row>
    <row r="4" spans="2:65">
      <c r="B4" s="57" t="s">
        <v>164</v>
      </c>
      <c r="C4" s="78">
        <v>8603</v>
      </c>
    </row>
    <row r="6" spans="2:65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65" ht="26.25" customHeight="1">
      <c r="B7" s="128" t="s">
        <v>70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65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1" t="s">
        <v>19</v>
      </c>
      <c r="N8" s="31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8" t="s" vm="1">
        <v>230</v>
      </c>
    </row>
    <row r="2" spans="2:81">
      <c r="B2" s="57" t="s">
        <v>161</v>
      </c>
      <c r="C2" s="78" t="s">
        <v>231</v>
      </c>
    </row>
    <row r="3" spans="2:81">
      <c r="B3" s="57" t="s">
        <v>163</v>
      </c>
      <c r="C3" s="78" t="s">
        <v>232</v>
      </c>
    </row>
    <row r="4" spans="2:81">
      <c r="B4" s="57" t="s">
        <v>164</v>
      </c>
      <c r="C4" s="78">
        <v>8603</v>
      </c>
    </row>
    <row r="6" spans="2:81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81" ht="26.25" customHeight="1">
      <c r="B7" s="128" t="s">
        <v>71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81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1" t="s">
        <v>19</v>
      </c>
      <c r="N8" s="71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8" t="s" vm="1">
        <v>230</v>
      </c>
    </row>
    <row r="2" spans="2:98">
      <c r="B2" s="57" t="s">
        <v>161</v>
      </c>
      <c r="C2" s="78" t="s">
        <v>231</v>
      </c>
    </row>
    <row r="3" spans="2:98">
      <c r="B3" s="57" t="s">
        <v>163</v>
      </c>
      <c r="C3" s="78" t="s">
        <v>232</v>
      </c>
    </row>
    <row r="4" spans="2:98">
      <c r="B4" s="57" t="s">
        <v>164</v>
      </c>
      <c r="C4" s="78">
        <v>8603</v>
      </c>
    </row>
    <row r="6" spans="2:98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2:98" ht="26.25" customHeight="1">
      <c r="B7" s="128" t="s">
        <v>72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2:98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84</v>
      </c>
      <c r="H8" s="31" t="s">
        <v>214</v>
      </c>
      <c r="I8" s="31" t="s">
        <v>213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221</v>
      </c>
      <c r="I9" s="33"/>
      <c r="J9" s="33" t="s">
        <v>217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8" t="s" vm="1">
        <v>230</v>
      </c>
    </row>
    <row r="2" spans="2:55">
      <c r="B2" s="57" t="s">
        <v>161</v>
      </c>
      <c r="C2" s="78" t="s">
        <v>231</v>
      </c>
    </row>
    <row r="3" spans="2:55">
      <c r="B3" s="57" t="s">
        <v>163</v>
      </c>
      <c r="C3" s="78" t="s">
        <v>232</v>
      </c>
    </row>
    <row r="4" spans="2:55">
      <c r="B4" s="57" t="s">
        <v>164</v>
      </c>
      <c r="C4" s="78">
        <v>8603</v>
      </c>
    </row>
    <row r="6" spans="2:55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5" ht="26.25" customHeight="1">
      <c r="B7" s="128" t="s">
        <v>79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5" s="3" customFormat="1" ht="78.75">
      <c r="B8" s="23" t="s">
        <v>99</v>
      </c>
      <c r="C8" s="31" t="s">
        <v>33</v>
      </c>
      <c r="D8" s="31" t="s">
        <v>84</v>
      </c>
      <c r="E8" s="31" t="s">
        <v>85</v>
      </c>
      <c r="F8" s="31" t="s">
        <v>214</v>
      </c>
      <c r="G8" s="31" t="s">
        <v>213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221</v>
      </c>
      <c r="G9" s="33"/>
      <c r="H9" s="33" t="s">
        <v>217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8" t="s" vm="1">
        <v>230</v>
      </c>
    </row>
    <row r="2" spans="2:59">
      <c r="B2" s="57" t="s">
        <v>161</v>
      </c>
      <c r="C2" s="78" t="s">
        <v>231</v>
      </c>
    </row>
    <row r="3" spans="2:59">
      <c r="B3" s="57" t="s">
        <v>163</v>
      </c>
      <c r="C3" s="78" t="s">
        <v>232</v>
      </c>
    </row>
    <row r="4" spans="2:59">
      <c r="B4" s="57" t="s">
        <v>164</v>
      </c>
      <c r="C4" s="78">
        <v>8603</v>
      </c>
    </row>
    <row r="6" spans="2:59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9" ht="26.25" customHeight="1">
      <c r="B7" s="128" t="s">
        <v>80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9" s="3" customFormat="1" ht="78.75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2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2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2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33</v>
      </c>
      <c r="E6" s="14" t="s">
        <v>100</v>
      </c>
      <c r="I6" s="14" t="s">
        <v>15</v>
      </c>
      <c r="J6" s="14" t="s">
        <v>45</v>
      </c>
      <c r="M6" s="14" t="s">
        <v>84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33</v>
      </c>
      <c r="D8" s="31" t="s">
        <v>102</v>
      </c>
      <c r="I8" s="31" t="s">
        <v>15</v>
      </c>
      <c r="J8" s="31" t="s">
        <v>45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43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102</v>
      </c>
      <c r="E9" s="42" t="s">
        <v>100</v>
      </c>
      <c r="G9" s="14" t="s">
        <v>44</v>
      </c>
      <c r="I9" s="14" t="s">
        <v>15</v>
      </c>
      <c r="J9" s="14" t="s">
        <v>45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43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33</v>
      </c>
      <c r="D10" s="14" t="s">
        <v>102</v>
      </c>
      <c r="E10" s="42" t="s">
        <v>100</v>
      </c>
      <c r="G10" s="31" t="s">
        <v>44</v>
      </c>
      <c r="I10" s="31" t="s">
        <v>15</v>
      </c>
      <c r="J10" s="31" t="s">
        <v>45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43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33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43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33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43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102</v>
      </c>
      <c r="G13" s="31" t="s">
        <v>44</v>
      </c>
      <c r="H13" s="31" t="s">
        <v>84</v>
      </c>
      <c r="S13" s="31" t="s">
        <v>0</v>
      </c>
      <c r="T13" s="31" t="s">
        <v>88</v>
      </c>
      <c r="U13" s="31" t="s">
        <v>43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102</v>
      </c>
      <c r="G14" s="31" t="s">
        <v>44</v>
      </c>
      <c r="H14" s="31" t="s">
        <v>84</v>
      </c>
      <c r="S14" s="31" t="s">
        <v>0</v>
      </c>
      <c r="T14" s="31" t="s">
        <v>88</v>
      </c>
      <c r="U14" s="31" t="s">
        <v>43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33</v>
      </c>
      <c r="D15" s="31" t="s">
        <v>102</v>
      </c>
      <c r="G15" s="31" t="s">
        <v>44</v>
      </c>
      <c r="H15" s="31" t="s">
        <v>84</v>
      </c>
      <c r="S15" s="31" t="s">
        <v>0</v>
      </c>
      <c r="T15" s="31" t="s">
        <v>88</v>
      </c>
      <c r="U15" s="31" t="s">
        <v>43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102</v>
      </c>
      <c r="G16" s="31" t="s">
        <v>44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43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101</v>
      </c>
      <c r="E20" s="42" t="s">
        <v>100</v>
      </c>
      <c r="G20" s="31" t="s">
        <v>44</v>
      </c>
      <c r="I20" s="31" t="s">
        <v>15</v>
      </c>
      <c r="J20" s="31" t="s">
        <v>45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101</v>
      </c>
      <c r="E21" s="42" t="s">
        <v>100</v>
      </c>
      <c r="G21" s="31" t="s">
        <v>44</v>
      </c>
      <c r="I21" s="31" t="s">
        <v>15</v>
      </c>
      <c r="J21" s="31" t="s">
        <v>45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101</v>
      </c>
      <c r="E22" s="42" t="s">
        <v>100</v>
      </c>
      <c r="G22" s="31" t="s">
        <v>44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44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84</v>
      </c>
      <c r="Q28" s="14" t="s">
        <v>29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100</v>
      </c>
      <c r="I29" s="31" t="s">
        <v>15</v>
      </c>
      <c r="J29" s="31" t="s">
        <v>45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8" t="s" vm="1">
        <v>230</v>
      </c>
    </row>
    <row r="2" spans="2:54">
      <c r="B2" s="57" t="s">
        <v>161</v>
      </c>
      <c r="C2" s="78" t="s">
        <v>231</v>
      </c>
    </row>
    <row r="3" spans="2:54">
      <c r="B3" s="57" t="s">
        <v>163</v>
      </c>
      <c r="C3" s="78" t="s">
        <v>232</v>
      </c>
    </row>
    <row r="4" spans="2:54">
      <c r="B4" s="57" t="s">
        <v>164</v>
      </c>
      <c r="C4" s="78">
        <v>8603</v>
      </c>
    </row>
    <row r="6" spans="2:54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4" ht="26.25" customHeight="1">
      <c r="B7" s="128" t="s">
        <v>81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4" s="3" customFormat="1" ht="78.75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8" t="s" vm="1">
        <v>230</v>
      </c>
    </row>
    <row r="2" spans="2:51">
      <c r="B2" s="57" t="s">
        <v>161</v>
      </c>
      <c r="C2" s="78" t="s">
        <v>231</v>
      </c>
    </row>
    <row r="3" spans="2:51">
      <c r="B3" s="57" t="s">
        <v>163</v>
      </c>
      <c r="C3" s="78" t="s">
        <v>232</v>
      </c>
    </row>
    <row r="4" spans="2:51">
      <c r="B4" s="57" t="s">
        <v>164</v>
      </c>
      <c r="C4" s="78">
        <v>8603</v>
      </c>
    </row>
    <row r="6" spans="2:51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1" ht="26.25" customHeight="1">
      <c r="B7" s="128" t="s">
        <v>82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1" s="3" customFormat="1" ht="63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7" t="s">
        <v>34</v>
      </c>
      <c r="C11" s="108"/>
      <c r="D11" s="108"/>
      <c r="E11" s="108"/>
      <c r="F11" s="108"/>
      <c r="G11" s="109"/>
      <c r="H11" s="112"/>
      <c r="I11" s="109">
        <v>-0.43360999999999988</v>
      </c>
      <c r="J11" s="110">
        <f>I11/$I$11</f>
        <v>1</v>
      </c>
      <c r="K11" s="110">
        <f>I11/'סכום נכסי הקרן'!$C$42</f>
        <v>-7.8327912121904251E-4</v>
      </c>
      <c r="AW11" s="96"/>
    </row>
    <row r="12" spans="2:51" s="96" customFormat="1" ht="19.5" customHeight="1">
      <c r="B12" s="111" t="s">
        <v>28</v>
      </c>
      <c r="C12" s="108"/>
      <c r="D12" s="108"/>
      <c r="E12" s="108"/>
      <c r="F12" s="108"/>
      <c r="G12" s="109"/>
      <c r="H12" s="112"/>
      <c r="I12" s="109">
        <v>-0.43360999999999988</v>
      </c>
      <c r="J12" s="110">
        <f t="shared" ref="J12:J16" si="0">I12/$I$11</f>
        <v>1</v>
      </c>
      <c r="K12" s="110">
        <f>I12/'סכום נכסי הקרן'!$C$42</f>
        <v>-7.8327912121904251E-4</v>
      </c>
    </row>
    <row r="13" spans="2:51">
      <c r="B13" s="97" t="s">
        <v>310</v>
      </c>
      <c r="C13" s="82"/>
      <c r="D13" s="82"/>
      <c r="E13" s="82"/>
      <c r="F13" s="82"/>
      <c r="G13" s="90"/>
      <c r="H13" s="92"/>
      <c r="I13" s="90">
        <v>-0.43360999999999988</v>
      </c>
      <c r="J13" s="91">
        <f t="shared" si="0"/>
        <v>1</v>
      </c>
      <c r="K13" s="91">
        <f>I13/'סכום נכסי הקרן'!$C$42</f>
        <v>-7.8327912121904251E-4</v>
      </c>
    </row>
    <row r="14" spans="2:51">
      <c r="B14" s="86" t="s">
        <v>311</v>
      </c>
      <c r="C14" s="80" t="s">
        <v>312</v>
      </c>
      <c r="D14" s="93" t="s">
        <v>313</v>
      </c>
      <c r="E14" s="93" t="s">
        <v>146</v>
      </c>
      <c r="F14" s="100">
        <v>43255</v>
      </c>
      <c r="G14" s="87">
        <v>5202.6000000000004</v>
      </c>
      <c r="H14" s="89">
        <v>-6.9934000000000003</v>
      </c>
      <c r="I14" s="87">
        <v>-0.36384</v>
      </c>
      <c r="J14" s="88">
        <f t="shared" si="0"/>
        <v>0.83909503932104912</v>
      </c>
      <c r="K14" s="88">
        <f>I14/'סכום נכסי הקרן'!$C$42</f>
        <v>-6.5724562501864924E-4</v>
      </c>
    </row>
    <row r="15" spans="2:51">
      <c r="B15" s="86" t="s">
        <v>311</v>
      </c>
      <c r="C15" s="80" t="s">
        <v>314</v>
      </c>
      <c r="D15" s="93" t="s">
        <v>313</v>
      </c>
      <c r="E15" s="93" t="s">
        <v>146</v>
      </c>
      <c r="F15" s="100">
        <v>43327</v>
      </c>
      <c r="G15" s="87">
        <v>2579.4699999999998</v>
      </c>
      <c r="H15" s="89">
        <v>-2.8443999999999998</v>
      </c>
      <c r="I15" s="87">
        <v>-7.3370000000000005E-2</v>
      </c>
      <c r="J15" s="88">
        <f t="shared" si="0"/>
        <v>0.16920735222896158</v>
      </c>
      <c r="K15" s="88">
        <f>I15/'סכום נכסי הקרן'!$C$42</f>
        <v>-1.3253658615770201E-4</v>
      </c>
    </row>
    <row r="16" spans="2:51" s="7" customFormat="1">
      <c r="B16" s="86" t="s">
        <v>311</v>
      </c>
      <c r="C16" s="80" t="s">
        <v>315</v>
      </c>
      <c r="D16" s="93" t="s">
        <v>313</v>
      </c>
      <c r="E16" s="93" t="s">
        <v>146</v>
      </c>
      <c r="F16" s="100">
        <v>43444</v>
      </c>
      <c r="G16" s="87">
        <v>712.12</v>
      </c>
      <c r="H16" s="89">
        <v>0.50549999999999995</v>
      </c>
      <c r="I16" s="87">
        <v>3.5999999999999999E-3</v>
      </c>
      <c r="J16" s="88">
        <f t="shared" si="0"/>
        <v>-8.3023915500103802E-3</v>
      </c>
      <c r="K16" s="88">
        <f>I16/'סכום נכסי הקרן'!$C$42</f>
        <v>6.5030899573085346E-6</v>
      </c>
      <c r="AW16" s="1"/>
      <c r="AY16" s="1"/>
    </row>
    <row r="17" spans="2:51" s="7" customFormat="1">
      <c r="B17" s="83"/>
      <c r="C17" s="80"/>
      <c r="D17" s="80"/>
      <c r="E17" s="80"/>
      <c r="F17" s="80"/>
      <c r="G17" s="87"/>
      <c r="H17" s="89"/>
      <c r="I17" s="80"/>
      <c r="J17" s="88"/>
      <c r="K17" s="80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95" t="s">
        <v>229</v>
      </c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95" t="s">
        <v>95</v>
      </c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95" t="s">
        <v>212</v>
      </c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95" t="s">
        <v>220</v>
      </c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8" t="s" vm="1">
        <v>230</v>
      </c>
    </row>
    <row r="2" spans="2:78">
      <c r="B2" s="57" t="s">
        <v>161</v>
      </c>
      <c r="C2" s="78" t="s">
        <v>231</v>
      </c>
    </row>
    <row r="3" spans="2:78">
      <c r="B3" s="57" t="s">
        <v>163</v>
      </c>
      <c r="C3" s="78" t="s">
        <v>232</v>
      </c>
    </row>
    <row r="4" spans="2:78">
      <c r="B4" s="57" t="s">
        <v>164</v>
      </c>
      <c r="C4" s="78">
        <v>8603</v>
      </c>
    </row>
    <row r="6" spans="2:78" ht="26.25" customHeight="1">
      <c r="B6" s="128" t="s">
        <v>193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78" ht="26.25" customHeight="1">
      <c r="B7" s="128" t="s">
        <v>83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78" s="3" customFormat="1" ht="47.25">
      <c r="B8" s="23" t="s">
        <v>99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221</v>
      </c>
      <c r="M9" s="17"/>
      <c r="N9" s="17" t="s">
        <v>217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8" t="s" vm="1">
        <v>230</v>
      </c>
    </row>
    <row r="2" spans="2:61">
      <c r="B2" s="57" t="s">
        <v>161</v>
      </c>
      <c r="C2" s="78" t="s">
        <v>231</v>
      </c>
    </row>
    <row r="3" spans="2:61">
      <c r="B3" s="57" t="s">
        <v>163</v>
      </c>
      <c r="C3" s="78" t="s">
        <v>232</v>
      </c>
    </row>
    <row r="4" spans="2:61">
      <c r="B4" s="57" t="s">
        <v>164</v>
      </c>
      <c r="C4" s="78">
        <v>8603</v>
      </c>
    </row>
    <row r="6" spans="2:61" ht="26.25" customHeight="1">
      <c r="B6" s="128" t="s">
        <v>194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61" s="3" customFormat="1" ht="78.75">
      <c r="B7" s="23" t="s">
        <v>99</v>
      </c>
      <c r="C7" s="31" t="s">
        <v>206</v>
      </c>
      <c r="D7" s="31" t="s">
        <v>33</v>
      </c>
      <c r="E7" s="31" t="s">
        <v>100</v>
      </c>
      <c r="F7" s="31" t="s">
        <v>15</v>
      </c>
      <c r="G7" s="31" t="s">
        <v>85</v>
      </c>
      <c r="H7" s="31" t="s">
        <v>45</v>
      </c>
      <c r="I7" s="31" t="s">
        <v>18</v>
      </c>
      <c r="J7" s="31" t="s">
        <v>84</v>
      </c>
      <c r="K7" s="14" t="s">
        <v>29</v>
      </c>
      <c r="L7" s="71" t="s">
        <v>19</v>
      </c>
      <c r="M7" s="31" t="s">
        <v>214</v>
      </c>
      <c r="N7" s="31" t="s">
        <v>213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221</v>
      </c>
      <c r="N8" s="17"/>
      <c r="O8" s="17" t="s">
        <v>217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149</v>
      </c>
    </row>
    <row r="11" spans="2:61" ht="21.7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155</v>
      </c>
    </row>
    <row r="12" spans="2:61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150</v>
      </c>
    </row>
    <row r="13" spans="2:61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151</v>
      </c>
    </row>
    <row r="14" spans="2:61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152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154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153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156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157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158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159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160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8" t="s" vm="1">
        <v>230</v>
      </c>
    </row>
    <row r="2" spans="2:64">
      <c r="B2" s="57" t="s">
        <v>161</v>
      </c>
      <c r="C2" s="78" t="s">
        <v>231</v>
      </c>
    </row>
    <row r="3" spans="2:64">
      <c r="B3" s="57" t="s">
        <v>163</v>
      </c>
      <c r="C3" s="78" t="s">
        <v>232</v>
      </c>
    </row>
    <row r="4" spans="2:64">
      <c r="B4" s="57" t="s">
        <v>164</v>
      </c>
      <c r="C4" s="78">
        <v>8603</v>
      </c>
    </row>
    <row r="6" spans="2:64" ht="26.25" customHeight="1">
      <c r="B6" s="128" t="s">
        <v>195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4" s="3" customFormat="1" ht="78.75">
      <c r="B7" s="60" t="s">
        <v>99</v>
      </c>
      <c r="C7" s="61" t="s">
        <v>33</v>
      </c>
      <c r="D7" s="61" t="s">
        <v>100</v>
      </c>
      <c r="E7" s="61" t="s">
        <v>15</v>
      </c>
      <c r="F7" s="61" t="s">
        <v>45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214</v>
      </c>
      <c r="L7" s="61" t="s">
        <v>213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221</v>
      </c>
      <c r="L8" s="33"/>
      <c r="M8" s="33" t="s">
        <v>217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8" t="s" vm="1">
        <v>230</v>
      </c>
    </row>
    <row r="2" spans="2:56">
      <c r="B2" s="57" t="s">
        <v>161</v>
      </c>
      <c r="C2" s="78" t="s">
        <v>231</v>
      </c>
    </row>
    <row r="3" spans="2:56">
      <c r="B3" s="57" t="s">
        <v>163</v>
      </c>
      <c r="C3" s="78" t="s">
        <v>232</v>
      </c>
    </row>
    <row r="4" spans="2:56">
      <c r="B4" s="57" t="s">
        <v>164</v>
      </c>
      <c r="C4" s="78">
        <v>8603</v>
      </c>
    </row>
    <row r="6" spans="2:56" ht="26.25" customHeight="1">
      <c r="B6" s="128" t="s">
        <v>196</v>
      </c>
      <c r="C6" s="129"/>
      <c r="D6" s="129"/>
      <c r="E6" s="129"/>
      <c r="F6" s="129"/>
      <c r="G6" s="129"/>
      <c r="H6" s="129"/>
      <c r="I6" s="129"/>
      <c r="J6" s="130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7" t="s">
        <v>224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79"/>
      <c r="D11" s="79"/>
      <c r="E11" s="79"/>
      <c r="F11" s="79"/>
      <c r="G11" s="79"/>
      <c r="H11" s="79"/>
      <c r="I11" s="79"/>
      <c r="J11" s="79"/>
    </row>
    <row r="12" spans="2:56">
      <c r="B12" s="102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8" t="s">
        <v>197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8" t="s">
        <v>198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78.75">
      <c r="B7" s="60" t="s">
        <v>99</v>
      </c>
      <c r="C7" s="62" t="s">
        <v>33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8" t="s" vm="1">
        <v>230</v>
      </c>
    </row>
    <row r="2" spans="2:47">
      <c r="B2" s="57" t="s">
        <v>161</v>
      </c>
      <c r="C2" s="78" t="s">
        <v>231</v>
      </c>
    </row>
    <row r="3" spans="2:47">
      <c r="B3" s="57" t="s">
        <v>163</v>
      </c>
      <c r="C3" s="78" t="s">
        <v>232</v>
      </c>
    </row>
    <row r="4" spans="2:47">
      <c r="B4" s="57" t="s">
        <v>164</v>
      </c>
      <c r="C4" s="78">
        <v>8603</v>
      </c>
    </row>
    <row r="6" spans="2:47" ht="26.25" customHeight="1">
      <c r="B6" s="128" t="s">
        <v>199</v>
      </c>
      <c r="C6" s="129"/>
      <c r="D6" s="130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79"/>
      <c r="D11" s="79"/>
    </row>
    <row r="12" spans="2:47">
      <c r="B12" s="102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8" t="s">
        <v>202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219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162</v>
      </c>
      <c r="C1" s="78" t="s" vm="1">
        <v>230</v>
      </c>
    </row>
    <row r="2" spans="2:13">
      <c r="B2" s="57" t="s">
        <v>161</v>
      </c>
      <c r="C2" s="78" t="s">
        <v>231</v>
      </c>
    </row>
    <row r="3" spans="2:13">
      <c r="B3" s="57" t="s">
        <v>163</v>
      </c>
      <c r="C3" s="78" t="s">
        <v>232</v>
      </c>
    </row>
    <row r="4" spans="2:13">
      <c r="B4" s="57" t="s">
        <v>164</v>
      </c>
      <c r="C4" s="78">
        <v>8603</v>
      </c>
    </row>
    <row r="6" spans="2:13" ht="26.25" customHeight="1">
      <c r="B6" s="117" t="s">
        <v>191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2:13" s="3" customFormat="1" ht="63">
      <c r="B7" s="13" t="s">
        <v>98</v>
      </c>
      <c r="C7" s="14" t="s">
        <v>33</v>
      </c>
      <c r="D7" s="14" t="s">
        <v>100</v>
      </c>
      <c r="E7" s="14" t="s">
        <v>15</v>
      </c>
      <c r="F7" s="14" t="s">
        <v>45</v>
      </c>
      <c r="G7" s="14" t="s">
        <v>84</v>
      </c>
      <c r="H7" s="14" t="s">
        <v>17</v>
      </c>
      <c r="I7" s="14" t="s">
        <v>19</v>
      </c>
      <c r="J7" s="14" t="s">
        <v>43</v>
      </c>
      <c r="K7" s="14" t="s">
        <v>165</v>
      </c>
      <c r="L7" s="14" t="s">
        <v>166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7" t="s">
        <v>32</v>
      </c>
      <c r="C10" s="108"/>
      <c r="D10" s="108"/>
      <c r="E10" s="108"/>
      <c r="F10" s="108"/>
      <c r="G10" s="108"/>
      <c r="H10" s="108"/>
      <c r="I10" s="108"/>
      <c r="J10" s="109">
        <f>J11</f>
        <v>15.585854884</v>
      </c>
      <c r="K10" s="110">
        <f>J10/$J$10</f>
        <v>1</v>
      </c>
      <c r="L10" s="110">
        <f>J10/'סכום נכסי הקרן'!$C$42</f>
        <v>2.8154504547835715E-2</v>
      </c>
    </row>
    <row r="11" spans="2:13" s="96" customFormat="1">
      <c r="B11" s="111" t="s">
        <v>211</v>
      </c>
      <c r="C11" s="108"/>
      <c r="D11" s="108"/>
      <c r="E11" s="108"/>
      <c r="F11" s="108"/>
      <c r="G11" s="108"/>
      <c r="H11" s="108"/>
      <c r="I11" s="108"/>
      <c r="J11" s="109">
        <f>J12+J18</f>
        <v>15.585854884</v>
      </c>
      <c r="K11" s="110">
        <f t="shared" ref="K11:K16" si="0">J11/$J$10</f>
        <v>1</v>
      </c>
      <c r="L11" s="110">
        <f>J11/'סכום נכסי הקרן'!$C$42</f>
        <v>2.8154504547835715E-2</v>
      </c>
    </row>
    <row r="12" spans="2:13">
      <c r="B12" s="97" t="s">
        <v>30</v>
      </c>
      <c r="C12" s="82"/>
      <c r="D12" s="82"/>
      <c r="E12" s="82"/>
      <c r="F12" s="82"/>
      <c r="G12" s="82"/>
      <c r="H12" s="82"/>
      <c r="I12" s="82"/>
      <c r="J12" s="90">
        <f>SUM(J13:J16)</f>
        <v>13.569804884</v>
      </c>
      <c r="K12" s="91">
        <f t="shared" si="0"/>
        <v>0.8706487379098069</v>
      </c>
      <c r="L12" s="91">
        <f>J12/'סכום נכסי הקרן'!$C$42</f>
        <v>2.4512683851049082E-2</v>
      </c>
    </row>
    <row r="13" spans="2:13">
      <c r="B13" s="86" t="s">
        <v>321</v>
      </c>
      <c r="C13" s="80" t="s">
        <v>322</v>
      </c>
      <c r="D13" s="80">
        <v>12</v>
      </c>
      <c r="E13" s="80" t="s">
        <v>323</v>
      </c>
      <c r="F13" s="80" t="s">
        <v>324</v>
      </c>
      <c r="G13" s="93" t="s">
        <v>147</v>
      </c>
      <c r="H13" s="94">
        <v>0</v>
      </c>
      <c r="I13" s="94">
        <v>0</v>
      </c>
      <c r="J13" s="87">
        <v>0.35013209699999998</v>
      </c>
      <c r="K13" s="88">
        <f t="shared" si="0"/>
        <v>2.2464734825642176E-2</v>
      </c>
      <c r="L13" s="88">
        <f>J13/'סכום נכסי הקרן'!$C$42</f>
        <v>6.3248347881446592E-4</v>
      </c>
    </row>
    <row r="14" spans="2:13">
      <c r="B14" s="86" t="s">
        <v>325</v>
      </c>
      <c r="C14" s="80" t="s">
        <v>326</v>
      </c>
      <c r="D14" s="80">
        <v>10</v>
      </c>
      <c r="E14" s="80" t="s">
        <v>323</v>
      </c>
      <c r="F14" s="80" t="s">
        <v>324</v>
      </c>
      <c r="G14" s="93" t="s">
        <v>147</v>
      </c>
      <c r="H14" s="94">
        <v>0</v>
      </c>
      <c r="I14" s="94">
        <v>0</v>
      </c>
      <c r="J14" s="87">
        <v>13.05</v>
      </c>
      <c r="K14" s="88">
        <f t="shared" si="0"/>
        <v>0.83729767132611788</v>
      </c>
      <c r="L14" s="88">
        <f>J14/'סכום נכסי הקרן'!$C$42</f>
        <v>2.3573701095243441E-2</v>
      </c>
    </row>
    <row r="15" spans="2:13">
      <c r="B15" s="86" t="s">
        <v>327</v>
      </c>
      <c r="C15" s="80" t="s">
        <v>328</v>
      </c>
      <c r="D15" s="80">
        <v>11</v>
      </c>
      <c r="E15" s="80" t="s">
        <v>329</v>
      </c>
      <c r="F15" s="80" t="s">
        <v>324</v>
      </c>
      <c r="G15" s="93" t="s">
        <v>147</v>
      </c>
      <c r="H15" s="94">
        <v>0</v>
      </c>
      <c r="I15" s="94">
        <v>0</v>
      </c>
      <c r="J15" s="87">
        <v>6.9672787E-2</v>
      </c>
      <c r="K15" s="88">
        <f t="shared" si="0"/>
        <v>4.4702576482682464E-3</v>
      </c>
      <c r="L15" s="88">
        <f>J15/'סכום נכסי הקרן'!$C$42</f>
        <v>1.2585788928816573E-4</v>
      </c>
    </row>
    <row r="16" spans="2:13">
      <c r="B16" s="86" t="s">
        <v>330</v>
      </c>
      <c r="C16" s="80" t="s">
        <v>331</v>
      </c>
      <c r="D16" s="80">
        <v>26</v>
      </c>
      <c r="E16" s="80" t="s">
        <v>329</v>
      </c>
      <c r="F16" s="80" t="s">
        <v>324</v>
      </c>
      <c r="G16" s="93" t="s">
        <v>147</v>
      </c>
      <c r="H16" s="94">
        <v>0</v>
      </c>
      <c r="I16" s="94">
        <v>0</v>
      </c>
      <c r="J16" s="87">
        <v>0.1</v>
      </c>
      <c r="K16" s="88">
        <f t="shared" si="0"/>
        <v>6.4160741097786808E-3</v>
      </c>
      <c r="L16" s="88">
        <f>J16/'סכום נכסי הקרן'!$C$42</f>
        <v>1.8064138770301487E-4</v>
      </c>
    </row>
    <row r="17" spans="2:12">
      <c r="B17" s="83"/>
      <c r="C17" s="80"/>
      <c r="D17" s="80"/>
      <c r="E17" s="80"/>
      <c r="F17" s="80"/>
      <c r="G17" s="80"/>
      <c r="H17" s="80"/>
      <c r="I17" s="80"/>
      <c r="J17" s="80"/>
      <c r="K17" s="88"/>
      <c r="L17" s="80"/>
    </row>
    <row r="18" spans="2:12">
      <c r="B18" s="97" t="s">
        <v>31</v>
      </c>
      <c r="C18" s="82"/>
      <c r="D18" s="82"/>
      <c r="E18" s="82"/>
      <c r="F18" s="82"/>
      <c r="G18" s="82"/>
      <c r="H18" s="82"/>
      <c r="I18" s="82"/>
      <c r="J18" s="90">
        <f>SUM(J19:J23)</f>
        <v>2.0160499999999999</v>
      </c>
      <c r="K18" s="91">
        <f t="shared" ref="K18:K23" si="1">J18/$J$10</f>
        <v>0.1293512620901931</v>
      </c>
      <c r="L18" s="91">
        <f>J18/'סכום נכסי הקרן'!$C$42</f>
        <v>3.6418206967866306E-3</v>
      </c>
    </row>
    <row r="19" spans="2:12">
      <c r="B19" s="86" t="s">
        <v>325</v>
      </c>
      <c r="C19" s="80" t="s">
        <v>332</v>
      </c>
      <c r="D19" s="80">
        <v>10</v>
      </c>
      <c r="E19" s="80" t="s">
        <v>323</v>
      </c>
      <c r="F19" s="80" t="s">
        <v>324</v>
      </c>
      <c r="G19" s="93" t="s">
        <v>146</v>
      </c>
      <c r="H19" s="94">
        <v>0</v>
      </c>
      <c r="I19" s="94">
        <v>0</v>
      </c>
      <c r="J19" s="87">
        <v>1.03606</v>
      </c>
      <c r="K19" s="88">
        <f t="shared" si="1"/>
        <v>6.6474377421772993E-2</v>
      </c>
      <c r="L19" s="88">
        <f>J19/'סכום נכסי הקרן'!$C$42</f>
        <v>1.8715531614358555E-3</v>
      </c>
    </row>
    <row r="20" spans="2:12">
      <c r="B20" s="86" t="s">
        <v>325</v>
      </c>
      <c r="C20" s="80" t="s">
        <v>333</v>
      </c>
      <c r="D20" s="80">
        <v>10</v>
      </c>
      <c r="E20" s="80" t="s">
        <v>323</v>
      </c>
      <c r="F20" s="80" t="s">
        <v>324</v>
      </c>
      <c r="G20" s="93" t="s">
        <v>148</v>
      </c>
      <c r="H20" s="94">
        <v>0</v>
      </c>
      <c r="I20" s="94">
        <v>0</v>
      </c>
      <c r="J20" s="87">
        <v>0.5222</v>
      </c>
      <c r="K20" s="88">
        <f t="shared" si="1"/>
        <v>3.3504739001264272E-2</v>
      </c>
      <c r="L20" s="88">
        <f>J20/'סכום נכסי הקרן'!$C$42</f>
        <v>9.4330932658514351E-4</v>
      </c>
    </row>
    <row r="21" spans="2:12">
      <c r="B21" s="86" t="s">
        <v>325</v>
      </c>
      <c r="C21" s="80" t="s">
        <v>334</v>
      </c>
      <c r="D21" s="80">
        <v>10</v>
      </c>
      <c r="E21" s="80" t="s">
        <v>323</v>
      </c>
      <c r="F21" s="80" t="s">
        <v>324</v>
      </c>
      <c r="G21" s="93" t="s">
        <v>156</v>
      </c>
      <c r="H21" s="94">
        <v>0</v>
      </c>
      <c r="I21" s="94">
        <v>0</v>
      </c>
      <c r="J21" s="87">
        <v>0.14088999999999999</v>
      </c>
      <c r="K21" s="88">
        <f t="shared" si="1"/>
        <v>9.0396068132671831E-3</v>
      </c>
      <c r="L21" s="88">
        <f>J21/'סכום נכסי הקרן'!$C$42</f>
        <v>2.5450565113477758E-4</v>
      </c>
    </row>
    <row r="22" spans="2:12">
      <c r="B22" s="86" t="s">
        <v>325</v>
      </c>
      <c r="C22" s="80" t="s">
        <v>335</v>
      </c>
      <c r="D22" s="80">
        <v>10</v>
      </c>
      <c r="E22" s="80" t="s">
        <v>323</v>
      </c>
      <c r="F22" s="80" t="s">
        <v>324</v>
      </c>
      <c r="G22" s="93" t="s">
        <v>155</v>
      </c>
      <c r="H22" s="94">
        <v>0</v>
      </c>
      <c r="I22" s="94">
        <v>0</v>
      </c>
      <c r="J22" s="87">
        <v>0.10187</v>
      </c>
      <c r="K22" s="88">
        <f t="shared" si="1"/>
        <v>6.5360546956315423E-3</v>
      </c>
      <c r="L22" s="88">
        <f>J22/'סכום נכסי הקרן'!$C$42</f>
        <v>1.8401938165306123E-4</v>
      </c>
    </row>
    <row r="23" spans="2:12">
      <c r="B23" s="86" t="s">
        <v>325</v>
      </c>
      <c r="C23" s="80" t="s">
        <v>336</v>
      </c>
      <c r="D23" s="80">
        <v>10</v>
      </c>
      <c r="E23" s="80" t="s">
        <v>323</v>
      </c>
      <c r="F23" s="80" t="s">
        <v>324</v>
      </c>
      <c r="G23" s="93" t="s">
        <v>150</v>
      </c>
      <c r="H23" s="94">
        <v>0</v>
      </c>
      <c r="I23" s="94">
        <v>0</v>
      </c>
      <c r="J23" s="87">
        <v>0.21503</v>
      </c>
      <c r="K23" s="88">
        <f t="shared" si="1"/>
        <v>1.3796484158257096E-2</v>
      </c>
      <c r="L23" s="88">
        <f>J23/'סכום נכסי הקרן'!$C$42</f>
        <v>3.8843317597779282E-4</v>
      </c>
    </row>
    <row r="24" spans="2:12">
      <c r="B24" s="83"/>
      <c r="C24" s="80"/>
      <c r="D24" s="80"/>
      <c r="E24" s="80"/>
      <c r="F24" s="80"/>
      <c r="G24" s="80"/>
      <c r="H24" s="80"/>
      <c r="I24" s="80"/>
      <c r="J24" s="80"/>
      <c r="K24" s="88"/>
      <c r="L24" s="80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95" t="s">
        <v>229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102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8" t="s">
        <v>203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R18" sqref="R18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8" t="s" vm="1">
        <v>230</v>
      </c>
    </row>
    <row r="2" spans="2:53">
      <c r="B2" s="57" t="s">
        <v>161</v>
      </c>
      <c r="C2" s="78" t="s">
        <v>231</v>
      </c>
    </row>
    <row r="3" spans="2:53">
      <c r="B3" s="57" t="s">
        <v>163</v>
      </c>
      <c r="C3" s="78" t="s">
        <v>232</v>
      </c>
    </row>
    <row r="4" spans="2:53">
      <c r="B4" s="57" t="s">
        <v>164</v>
      </c>
      <c r="C4" s="78">
        <v>8603</v>
      </c>
    </row>
    <row r="6" spans="2:53" ht="21.75" customHeight="1">
      <c r="B6" s="119" t="s">
        <v>192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1"/>
    </row>
    <row r="7" spans="2:53" ht="27.75" customHeight="1">
      <c r="B7" s="122" t="s">
        <v>69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4"/>
      <c r="AU7" s="3"/>
      <c r="AV7" s="3"/>
    </row>
    <row r="8" spans="2:53" s="3" customFormat="1" ht="66" customHeight="1">
      <c r="B8" s="23" t="s">
        <v>98</v>
      </c>
      <c r="C8" s="31" t="s">
        <v>33</v>
      </c>
      <c r="D8" s="31" t="s">
        <v>102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228</v>
      </c>
      <c r="O8" s="31" t="s">
        <v>43</v>
      </c>
      <c r="P8" s="31" t="s">
        <v>216</v>
      </c>
      <c r="Q8" s="31" t="s">
        <v>165</v>
      </c>
      <c r="R8" s="72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17" t="s">
        <v>217</v>
      </c>
      <c r="O9" s="33" t="s">
        <v>222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98" t="s">
        <v>25</v>
      </c>
      <c r="C11" s="82"/>
      <c r="D11" s="82"/>
      <c r="E11" s="82"/>
      <c r="F11" s="82"/>
      <c r="G11" s="82"/>
      <c r="H11" s="90">
        <v>13.254065464340094</v>
      </c>
      <c r="I11" s="82"/>
      <c r="J11" s="82"/>
      <c r="K11" s="91">
        <v>1.029991652714975E-2</v>
      </c>
      <c r="L11" s="90"/>
      <c r="M11" s="92"/>
      <c r="N11" s="82"/>
      <c r="O11" s="90">
        <v>148.18288775999997</v>
      </c>
      <c r="P11" s="82"/>
      <c r="Q11" s="91">
        <f>O11/$O$11</f>
        <v>1</v>
      </c>
      <c r="R11" s="91">
        <f>O11/'סכום נכסי הקרן'!$C$42</f>
        <v>0.2676796247880649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s="96" customFormat="1" ht="22.5" customHeight="1">
      <c r="B12" s="81" t="s">
        <v>211</v>
      </c>
      <c r="C12" s="82"/>
      <c r="D12" s="82"/>
      <c r="E12" s="82"/>
      <c r="F12" s="82"/>
      <c r="G12" s="82"/>
      <c r="H12" s="90">
        <v>13.254065464340094</v>
      </c>
      <c r="I12" s="82"/>
      <c r="J12" s="82"/>
      <c r="K12" s="91">
        <v>1.029991652714975E-2</v>
      </c>
      <c r="L12" s="90"/>
      <c r="M12" s="92"/>
      <c r="N12" s="82"/>
      <c r="O12" s="90">
        <v>148.18288775999997</v>
      </c>
      <c r="P12" s="82"/>
      <c r="Q12" s="91">
        <f t="shared" ref="Q12:Q25" si="0">O12/$O$11</f>
        <v>1</v>
      </c>
      <c r="R12" s="91">
        <f>O12/'סכום נכסי הקרן'!$C$42</f>
        <v>0.2676796247880649</v>
      </c>
      <c r="AW12" s="4"/>
    </row>
    <row r="13" spans="2:53" s="96" customFormat="1">
      <c r="B13" s="97" t="s">
        <v>24</v>
      </c>
      <c r="C13" s="82"/>
      <c r="D13" s="82"/>
      <c r="E13" s="82"/>
      <c r="F13" s="82"/>
      <c r="G13" s="82"/>
      <c r="H13" s="90">
        <v>13.254065464340094</v>
      </c>
      <c r="I13" s="82"/>
      <c r="J13" s="82"/>
      <c r="K13" s="91">
        <v>1.029991652714975E-2</v>
      </c>
      <c r="L13" s="90"/>
      <c r="M13" s="92"/>
      <c r="N13" s="82"/>
      <c r="O13" s="90">
        <v>148.18288775999997</v>
      </c>
      <c r="P13" s="82"/>
      <c r="Q13" s="91">
        <f t="shared" si="0"/>
        <v>1</v>
      </c>
      <c r="R13" s="91">
        <f>O13/'סכום נכסי הקרן'!$C$42</f>
        <v>0.2676796247880649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13.254065464340094</v>
      </c>
      <c r="I14" s="82"/>
      <c r="J14" s="82"/>
      <c r="K14" s="91">
        <v>1.029991652714975E-2</v>
      </c>
      <c r="L14" s="90"/>
      <c r="M14" s="92"/>
      <c r="N14" s="82"/>
      <c r="O14" s="90">
        <v>148.18288775999997</v>
      </c>
      <c r="P14" s="82"/>
      <c r="Q14" s="91">
        <f t="shared" si="0"/>
        <v>1</v>
      </c>
      <c r="R14" s="91">
        <f>O14/'סכום נכסי הקרן'!$C$42</f>
        <v>0.2676796247880649</v>
      </c>
    </row>
    <row r="15" spans="2:53">
      <c r="B15" s="85" t="s">
        <v>233</v>
      </c>
      <c r="C15" s="80" t="s">
        <v>234</v>
      </c>
      <c r="D15" s="93" t="s">
        <v>103</v>
      </c>
      <c r="E15" s="80" t="s">
        <v>235</v>
      </c>
      <c r="F15" s="80"/>
      <c r="G15" s="80"/>
      <c r="H15" s="87">
        <v>2.4700000000584792</v>
      </c>
      <c r="I15" s="93" t="s">
        <v>147</v>
      </c>
      <c r="J15" s="94">
        <v>0.04</v>
      </c>
      <c r="K15" s="88">
        <v>-3.9000000000923357E-3</v>
      </c>
      <c r="L15" s="87">
        <v>4388.1877869999998</v>
      </c>
      <c r="M15" s="89">
        <v>148.08000000000001</v>
      </c>
      <c r="N15" s="80"/>
      <c r="O15" s="87">
        <v>6.4980284460000002</v>
      </c>
      <c r="P15" s="88">
        <v>2.822383752898399E-7</v>
      </c>
      <c r="Q15" s="88">
        <f t="shared" si="0"/>
        <v>4.3851409189192884E-2</v>
      </c>
      <c r="R15" s="88">
        <f>O15/'סכום נכסי הקרן'!$C$42</f>
        <v>1.173812875819105E-2</v>
      </c>
    </row>
    <row r="16" spans="2:53" ht="20.25">
      <c r="B16" s="85" t="s">
        <v>236</v>
      </c>
      <c r="C16" s="80" t="s">
        <v>237</v>
      </c>
      <c r="D16" s="93" t="s">
        <v>103</v>
      </c>
      <c r="E16" s="80" t="s">
        <v>235</v>
      </c>
      <c r="F16" s="80"/>
      <c r="G16" s="80"/>
      <c r="H16" s="87">
        <v>5.099999999680942</v>
      </c>
      <c r="I16" s="93" t="s">
        <v>147</v>
      </c>
      <c r="J16" s="94">
        <v>0.04</v>
      </c>
      <c r="K16" s="88">
        <v>2.3000000004102196E-3</v>
      </c>
      <c r="L16" s="87">
        <v>1443.9564680000001</v>
      </c>
      <c r="M16" s="89">
        <v>151.94</v>
      </c>
      <c r="N16" s="80"/>
      <c r="O16" s="87">
        <v>2.193947417</v>
      </c>
      <c r="P16" s="88">
        <v>1.2641452115904951E-7</v>
      </c>
      <c r="Q16" s="88">
        <f t="shared" si="0"/>
        <v>1.4805673247192766E-2</v>
      </c>
      <c r="R16" s="88">
        <f>O16/'סכום נכסי הקרן'!$C$42</f>
        <v>3.9631770595432497E-3</v>
      </c>
      <c r="AU16" s="4"/>
    </row>
    <row r="17" spans="2:48" ht="20.25">
      <c r="B17" s="85" t="s">
        <v>238</v>
      </c>
      <c r="C17" s="80" t="s">
        <v>239</v>
      </c>
      <c r="D17" s="93" t="s">
        <v>103</v>
      </c>
      <c r="E17" s="80" t="s">
        <v>235</v>
      </c>
      <c r="F17" s="80"/>
      <c r="G17" s="80"/>
      <c r="H17" s="87">
        <v>8.1500000005658428</v>
      </c>
      <c r="I17" s="93" t="s">
        <v>147</v>
      </c>
      <c r="J17" s="94">
        <v>7.4999999999999997E-3</v>
      </c>
      <c r="K17" s="88">
        <v>6.400000000565842E-3</v>
      </c>
      <c r="L17" s="87">
        <v>8943.8746950000004</v>
      </c>
      <c r="M17" s="89">
        <v>102.75</v>
      </c>
      <c r="N17" s="80"/>
      <c r="O17" s="87">
        <v>9.1898312320000013</v>
      </c>
      <c r="P17" s="88">
        <v>6.7555837222594394E-7</v>
      </c>
      <c r="Q17" s="88">
        <f t="shared" si="0"/>
        <v>6.2016818344666352E-2</v>
      </c>
      <c r="R17" s="88">
        <f>O17/'סכום נכסי הקרן'!$C$42</f>
        <v>1.6600638665049867E-2</v>
      </c>
      <c r="AV17" s="4"/>
    </row>
    <row r="18" spans="2:48">
      <c r="B18" s="85" t="s">
        <v>240</v>
      </c>
      <c r="C18" s="80" t="s">
        <v>241</v>
      </c>
      <c r="D18" s="93" t="s">
        <v>103</v>
      </c>
      <c r="E18" s="80" t="s">
        <v>235</v>
      </c>
      <c r="F18" s="80"/>
      <c r="G18" s="80"/>
      <c r="H18" s="87">
        <v>13.479999999974767</v>
      </c>
      <c r="I18" s="93" t="s">
        <v>147</v>
      </c>
      <c r="J18" s="94">
        <v>0.04</v>
      </c>
      <c r="K18" s="88">
        <v>1.2700000000081833E-2</v>
      </c>
      <c r="L18" s="87">
        <v>33965.013393000001</v>
      </c>
      <c r="M18" s="89">
        <v>172.7</v>
      </c>
      <c r="N18" s="80"/>
      <c r="O18" s="87">
        <v>58.657577775999997</v>
      </c>
      <c r="P18" s="88">
        <v>2.0938136257557282E-6</v>
      </c>
      <c r="Q18" s="88">
        <f t="shared" si="0"/>
        <v>0.39584582715787675</v>
      </c>
      <c r="R18" s="88">
        <f>O18/'סכום נכסי הקרן'!$C$42</f>
        <v>0.10595986248754163</v>
      </c>
      <c r="AU18" s="3"/>
    </row>
    <row r="19" spans="2:48">
      <c r="B19" s="85" t="s">
        <v>242</v>
      </c>
      <c r="C19" s="80" t="s">
        <v>243</v>
      </c>
      <c r="D19" s="93" t="s">
        <v>103</v>
      </c>
      <c r="E19" s="80" t="s">
        <v>235</v>
      </c>
      <c r="F19" s="80"/>
      <c r="G19" s="80"/>
      <c r="H19" s="87">
        <v>17.660000000421523</v>
      </c>
      <c r="I19" s="93" t="s">
        <v>147</v>
      </c>
      <c r="J19" s="94">
        <v>2.75E-2</v>
      </c>
      <c r="K19" s="88">
        <v>1.5400000000341774E-2</v>
      </c>
      <c r="L19" s="87">
        <v>11861.836096000001</v>
      </c>
      <c r="M19" s="89">
        <v>133.19999999999999</v>
      </c>
      <c r="N19" s="80"/>
      <c r="O19" s="87">
        <v>15.799965599</v>
      </c>
      <c r="P19" s="88">
        <v>6.7110558030699411E-7</v>
      </c>
      <c r="Q19" s="88">
        <f t="shared" si="0"/>
        <v>0.10662476509831517</v>
      </c>
      <c r="R19" s="88">
        <f>O19/'סכום נכסי הקרן'!$C$42</f>
        <v>2.8541277114632561E-2</v>
      </c>
      <c r="AV19" s="3"/>
    </row>
    <row r="20" spans="2:48">
      <c r="B20" s="85" t="s">
        <v>244</v>
      </c>
      <c r="C20" s="80" t="s">
        <v>245</v>
      </c>
      <c r="D20" s="93" t="s">
        <v>103</v>
      </c>
      <c r="E20" s="80" t="s">
        <v>235</v>
      </c>
      <c r="F20" s="80"/>
      <c r="G20" s="80"/>
      <c r="H20" s="87">
        <v>4.5799999993538423</v>
      </c>
      <c r="I20" s="93" t="s">
        <v>147</v>
      </c>
      <c r="J20" s="94">
        <v>1.7500000000000002E-2</v>
      </c>
      <c r="K20" s="88">
        <v>6.0000000143590711E-4</v>
      </c>
      <c r="L20" s="87">
        <v>2516.4369740000002</v>
      </c>
      <c r="M20" s="89">
        <v>110.7</v>
      </c>
      <c r="N20" s="80"/>
      <c r="O20" s="87">
        <v>2.78569566</v>
      </c>
      <c r="P20" s="88">
        <v>1.7571558667363076E-7</v>
      </c>
      <c r="Q20" s="88">
        <f t="shared" si="0"/>
        <v>1.8799037473961024E-2</v>
      </c>
      <c r="R20" s="88">
        <f>O20/'סכום נכסי הקרן'!$C$42</f>
        <v>5.0321192974066582E-3</v>
      </c>
    </row>
    <row r="21" spans="2:48">
      <c r="B21" s="85" t="s">
        <v>246</v>
      </c>
      <c r="C21" s="80" t="s">
        <v>247</v>
      </c>
      <c r="D21" s="93" t="s">
        <v>103</v>
      </c>
      <c r="E21" s="80" t="s">
        <v>235</v>
      </c>
      <c r="F21" s="80"/>
      <c r="G21" s="80"/>
      <c r="H21" s="87">
        <v>0.83000000005504382</v>
      </c>
      <c r="I21" s="93" t="s">
        <v>147</v>
      </c>
      <c r="J21" s="94">
        <v>0.03</v>
      </c>
      <c r="K21" s="88">
        <v>-5.1999999993607828E-3</v>
      </c>
      <c r="L21" s="87">
        <v>4925.5573480000003</v>
      </c>
      <c r="M21" s="89">
        <v>114.34</v>
      </c>
      <c r="N21" s="80"/>
      <c r="O21" s="87">
        <v>5.6318820429999992</v>
      </c>
      <c r="P21" s="88">
        <v>3.2129642088890997E-7</v>
      </c>
      <c r="Q21" s="88">
        <f t="shared" si="0"/>
        <v>3.8006291604476695E-2</v>
      </c>
      <c r="R21" s="88">
        <f>O21/'סכום נכסי הקרן'!$C$42</f>
        <v>1.0173509876272102E-2</v>
      </c>
    </row>
    <row r="22" spans="2:48">
      <c r="B22" s="85" t="s">
        <v>248</v>
      </c>
      <c r="C22" s="80" t="s">
        <v>249</v>
      </c>
      <c r="D22" s="93" t="s">
        <v>103</v>
      </c>
      <c r="E22" s="80" t="s">
        <v>235</v>
      </c>
      <c r="F22" s="80"/>
      <c r="G22" s="80"/>
      <c r="H22" s="87">
        <v>1.8299999999833854</v>
      </c>
      <c r="I22" s="93" t="s">
        <v>147</v>
      </c>
      <c r="J22" s="94">
        <v>1E-3</v>
      </c>
      <c r="K22" s="88">
        <v>-4.7000000000151027E-3</v>
      </c>
      <c r="L22" s="87">
        <v>6473.1247600000006</v>
      </c>
      <c r="M22" s="89">
        <v>102.28</v>
      </c>
      <c r="N22" s="80"/>
      <c r="O22" s="87">
        <v>6.6207117170000007</v>
      </c>
      <c r="P22" s="88">
        <v>4.2711562231882567E-7</v>
      </c>
      <c r="Q22" s="88">
        <f t="shared" si="0"/>
        <v>4.4679327127994974E-2</v>
      </c>
      <c r="R22" s="88">
        <f>O22/'סכום נכסי הקרן'!$C$42</f>
        <v>1.1959745521404903E-2</v>
      </c>
    </row>
    <row r="23" spans="2:48">
      <c r="B23" s="85" t="s">
        <v>250</v>
      </c>
      <c r="C23" s="80" t="s">
        <v>251</v>
      </c>
      <c r="D23" s="93" t="s">
        <v>103</v>
      </c>
      <c r="E23" s="80" t="s">
        <v>235</v>
      </c>
      <c r="F23" s="80"/>
      <c r="G23" s="80"/>
      <c r="H23" s="87">
        <v>6.68000000018829</v>
      </c>
      <c r="I23" s="93" t="s">
        <v>147</v>
      </c>
      <c r="J23" s="94">
        <v>7.4999999999999997E-3</v>
      </c>
      <c r="K23" s="88">
        <v>4.1000000024208711E-3</v>
      </c>
      <c r="L23" s="87">
        <v>2881.6354549999996</v>
      </c>
      <c r="M23" s="89">
        <v>103.21</v>
      </c>
      <c r="N23" s="80"/>
      <c r="O23" s="87">
        <v>2.9741359080000001</v>
      </c>
      <c r="P23" s="88">
        <v>2.0675802971263452E-7</v>
      </c>
      <c r="Q23" s="88">
        <f t="shared" si="0"/>
        <v>2.0070710950220994E-2</v>
      </c>
      <c r="R23" s="88">
        <f>O23/'סכום נכסי הקרן'!$C$42</f>
        <v>5.3725203763848612E-3</v>
      </c>
    </row>
    <row r="24" spans="2:48">
      <c r="B24" s="85" t="s">
        <v>252</v>
      </c>
      <c r="C24" s="80" t="s">
        <v>253</v>
      </c>
      <c r="D24" s="93" t="s">
        <v>103</v>
      </c>
      <c r="E24" s="80" t="s">
        <v>235</v>
      </c>
      <c r="F24" s="80"/>
      <c r="G24" s="80"/>
      <c r="H24" s="87">
        <v>22.840000000137032</v>
      </c>
      <c r="I24" s="93" t="s">
        <v>147</v>
      </c>
      <c r="J24" s="94">
        <v>0.01</v>
      </c>
      <c r="K24" s="88">
        <v>1.7700000000304517E-2</v>
      </c>
      <c r="L24" s="87">
        <v>36910.727880999999</v>
      </c>
      <c r="M24" s="89">
        <v>85.41</v>
      </c>
      <c r="N24" s="80"/>
      <c r="O24" s="87">
        <v>31.525451452000002</v>
      </c>
      <c r="P24" s="88">
        <v>3.356736160102335E-6</v>
      </c>
      <c r="Q24" s="88">
        <f t="shared" si="0"/>
        <v>0.21274690977179003</v>
      </c>
      <c r="R24" s="88">
        <f>O24/'סכום נכסי הקרן'!$C$42</f>
        <v>5.6948012982533047E-2</v>
      </c>
    </row>
    <row r="25" spans="2:48">
      <c r="B25" s="85" t="s">
        <v>254</v>
      </c>
      <c r="C25" s="80" t="s">
        <v>255</v>
      </c>
      <c r="D25" s="93" t="s">
        <v>103</v>
      </c>
      <c r="E25" s="80" t="s">
        <v>235</v>
      </c>
      <c r="F25" s="80"/>
      <c r="G25" s="80"/>
      <c r="H25" s="87">
        <v>3.5999999998414123</v>
      </c>
      <c r="I25" s="93" t="s">
        <v>147</v>
      </c>
      <c r="J25" s="94">
        <v>2.75E-2</v>
      </c>
      <c r="K25" s="88">
        <v>-1.900000000158588E-3</v>
      </c>
      <c r="L25" s="87">
        <v>5426.091324</v>
      </c>
      <c r="M25" s="89">
        <v>116.21</v>
      </c>
      <c r="N25" s="80"/>
      <c r="O25" s="87">
        <v>6.3056605100000001</v>
      </c>
      <c r="P25" s="88">
        <v>3.2724279511061899E-7</v>
      </c>
      <c r="Q25" s="88">
        <f t="shared" si="0"/>
        <v>4.2553230034312578E-2</v>
      </c>
      <c r="R25" s="88">
        <f>O25/'סכום נכסי הקרן'!$C$42</f>
        <v>1.1390632649105004E-2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95" t="s">
        <v>95</v>
      </c>
      <c r="C29" s="96"/>
      <c r="D29" s="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95" t="s">
        <v>212</v>
      </c>
      <c r="C30" s="96"/>
      <c r="D30" s="96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125" t="s">
        <v>220</v>
      </c>
      <c r="C31" s="125"/>
      <c r="D31" s="125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3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8" t="s" vm="1">
        <v>230</v>
      </c>
    </row>
    <row r="2" spans="2:67">
      <c r="B2" s="57" t="s">
        <v>161</v>
      </c>
      <c r="C2" s="78" t="s">
        <v>231</v>
      </c>
    </row>
    <row r="3" spans="2:67">
      <c r="B3" s="57" t="s">
        <v>163</v>
      </c>
      <c r="C3" s="78" t="s">
        <v>232</v>
      </c>
    </row>
    <row r="4" spans="2:67">
      <c r="B4" s="57" t="s">
        <v>164</v>
      </c>
      <c r="C4" s="78">
        <v>8603</v>
      </c>
    </row>
    <row r="6" spans="2:67" ht="26.25" customHeight="1">
      <c r="B6" s="122" t="s">
        <v>192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  <c r="BO6" s="3"/>
    </row>
    <row r="7" spans="2:67" ht="26.25" customHeight="1">
      <c r="B7" s="122" t="s">
        <v>70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AZ7" s="44"/>
      <c r="BJ7" s="3"/>
      <c r="BO7" s="3"/>
    </row>
    <row r="8" spans="2:67" s="3" customFormat="1" ht="78.75">
      <c r="B8" s="38" t="s">
        <v>98</v>
      </c>
      <c r="C8" s="14" t="s">
        <v>33</v>
      </c>
      <c r="D8" s="14" t="s">
        <v>102</v>
      </c>
      <c r="E8" s="14" t="s">
        <v>208</v>
      </c>
      <c r="F8" s="14" t="s">
        <v>100</v>
      </c>
      <c r="G8" s="14" t="s">
        <v>44</v>
      </c>
      <c r="H8" s="14" t="s">
        <v>15</v>
      </c>
      <c r="I8" s="14" t="s">
        <v>45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214</v>
      </c>
      <c r="P8" s="14" t="s">
        <v>213</v>
      </c>
      <c r="Q8" s="14" t="s">
        <v>43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221</v>
      </c>
      <c r="P9" s="17"/>
      <c r="Q9" s="17" t="s">
        <v>217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3" t="s">
        <v>209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8" t="s" vm="1">
        <v>230</v>
      </c>
    </row>
    <row r="2" spans="2:66">
      <c r="B2" s="57" t="s">
        <v>161</v>
      </c>
      <c r="C2" s="78" t="s">
        <v>231</v>
      </c>
    </row>
    <row r="3" spans="2:66">
      <c r="B3" s="57" t="s">
        <v>163</v>
      </c>
      <c r="C3" s="78" t="s">
        <v>232</v>
      </c>
    </row>
    <row r="4" spans="2:66">
      <c r="B4" s="57" t="s">
        <v>164</v>
      </c>
      <c r="C4" s="78">
        <v>8603</v>
      </c>
    </row>
    <row r="6" spans="2:66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30"/>
    </row>
    <row r="7" spans="2:66" ht="26.25" customHeight="1">
      <c r="B7" s="128" t="s">
        <v>71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0"/>
      <c r="BN7" s="3"/>
    </row>
    <row r="8" spans="2:66" s="3" customFormat="1" ht="78.75">
      <c r="B8" s="23" t="s">
        <v>98</v>
      </c>
      <c r="C8" s="31" t="s">
        <v>33</v>
      </c>
      <c r="D8" s="31" t="s">
        <v>102</v>
      </c>
      <c r="E8" s="31" t="s">
        <v>208</v>
      </c>
      <c r="F8" s="31" t="s">
        <v>100</v>
      </c>
      <c r="G8" s="31" t="s">
        <v>44</v>
      </c>
      <c r="H8" s="31" t="s">
        <v>15</v>
      </c>
      <c r="I8" s="31" t="s">
        <v>45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214</v>
      </c>
      <c r="P8" s="31" t="s">
        <v>213</v>
      </c>
      <c r="Q8" s="31" t="s">
        <v>228</v>
      </c>
      <c r="R8" s="31" t="s">
        <v>43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221</v>
      </c>
      <c r="P9" s="33"/>
      <c r="Q9" s="17" t="s">
        <v>217</v>
      </c>
      <c r="R9" s="33" t="s">
        <v>217</v>
      </c>
      <c r="S9" s="17" t="s">
        <v>20</v>
      </c>
      <c r="T9" s="33" t="s">
        <v>217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223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229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95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212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220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5" t="s">
        <v>225</v>
      </c>
      <c r="C16" s="125"/>
      <c r="D16" s="125"/>
      <c r="E16" s="125"/>
      <c r="F16" s="125"/>
      <c r="G16" s="125"/>
      <c r="H16" s="125"/>
      <c r="I16" s="125"/>
      <c r="J16" s="125"/>
      <c r="K16" s="125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11" sqref="F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8" t="s" vm="1">
        <v>230</v>
      </c>
    </row>
    <row r="2" spans="2:62">
      <c r="B2" s="57" t="s">
        <v>161</v>
      </c>
      <c r="C2" s="78" t="s">
        <v>231</v>
      </c>
    </row>
    <row r="3" spans="2:62">
      <c r="B3" s="57" t="s">
        <v>163</v>
      </c>
      <c r="C3" s="78" t="s">
        <v>232</v>
      </c>
    </row>
    <row r="4" spans="2:62">
      <c r="B4" s="57" t="s">
        <v>164</v>
      </c>
      <c r="C4" s="78">
        <v>8603</v>
      </c>
    </row>
    <row r="6" spans="2:62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  <c r="BJ6" s="3"/>
    </row>
    <row r="7" spans="2:62" ht="26.25" customHeight="1">
      <c r="B7" s="128" t="s">
        <v>72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F7" s="3"/>
      <c r="BJ7" s="3"/>
    </row>
    <row r="8" spans="2:62" s="3" customFormat="1" ht="78.75">
      <c r="B8" s="23" t="s">
        <v>98</v>
      </c>
      <c r="C8" s="31" t="s">
        <v>33</v>
      </c>
      <c r="D8" s="31" t="s">
        <v>102</v>
      </c>
      <c r="E8" s="31" t="s">
        <v>208</v>
      </c>
      <c r="F8" s="31" t="s">
        <v>100</v>
      </c>
      <c r="G8" s="31" t="s">
        <v>44</v>
      </c>
      <c r="H8" s="31" t="s">
        <v>84</v>
      </c>
      <c r="I8" s="14" t="s">
        <v>214</v>
      </c>
      <c r="J8" s="14" t="s">
        <v>213</v>
      </c>
      <c r="K8" s="31" t="s">
        <v>228</v>
      </c>
      <c r="L8" s="14" t="s">
        <v>43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221</v>
      </c>
      <c r="J9" s="17"/>
      <c r="K9" s="17" t="s">
        <v>217</v>
      </c>
      <c r="L9" s="17" t="s">
        <v>217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226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10" workbookViewId="0">
      <selection activeCell="I28" sqref="I2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8" t="s" vm="1">
        <v>230</v>
      </c>
    </row>
    <row r="2" spans="2:63">
      <c r="B2" s="57" t="s">
        <v>161</v>
      </c>
      <c r="C2" s="78" t="s">
        <v>231</v>
      </c>
    </row>
    <row r="3" spans="2:63">
      <c r="B3" s="57" t="s">
        <v>163</v>
      </c>
      <c r="C3" s="78" t="s">
        <v>232</v>
      </c>
    </row>
    <row r="4" spans="2:63">
      <c r="B4" s="57" t="s">
        <v>164</v>
      </c>
      <c r="C4" s="78">
        <v>8603</v>
      </c>
    </row>
    <row r="6" spans="2:63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0"/>
      <c r="BK6" s="3"/>
    </row>
    <row r="7" spans="2:63" ht="26.25" customHeight="1">
      <c r="B7" s="128" t="s">
        <v>73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0"/>
      <c r="BH7" s="3"/>
      <c r="BK7" s="3"/>
    </row>
    <row r="8" spans="2:63" s="3" customFormat="1" ht="74.25" customHeight="1">
      <c r="B8" s="23" t="s">
        <v>98</v>
      </c>
      <c r="C8" s="31" t="s">
        <v>33</v>
      </c>
      <c r="D8" s="31" t="s">
        <v>102</v>
      </c>
      <c r="E8" s="31" t="s">
        <v>100</v>
      </c>
      <c r="F8" s="31" t="s">
        <v>44</v>
      </c>
      <c r="G8" s="31" t="s">
        <v>84</v>
      </c>
      <c r="H8" s="31" t="s">
        <v>214</v>
      </c>
      <c r="I8" s="31" t="s">
        <v>213</v>
      </c>
      <c r="J8" s="31" t="s">
        <v>228</v>
      </c>
      <c r="K8" s="31" t="s">
        <v>43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221</v>
      </c>
      <c r="I9" s="33"/>
      <c r="J9" s="17" t="s">
        <v>217</v>
      </c>
      <c r="K9" s="33" t="s">
        <v>217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27</v>
      </c>
      <c r="C11" s="82"/>
      <c r="D11" s="82"/>
      <c r="E11" s="82"/>
      <c r="F11" s="82"/>
      <c r="G11" s="82"/>
      <c r="H11" s="90"/>
      <c r="I11" s="92"/>
      <c r="J11" s="90">
        <v>1.259E-2</v>
      </c>
      <c r="K11" s="90">
        <v>57.406849999999999</v>
      </c>
      <c r="L11" s="82"/>
      <c r="M11" s="91">
        <f>K11/$K$11</f>
        <v>1</v>
      </c>
      <c r="N11" s="91">
        <f>K11/'סכום נכסי הקרן'!$C$42</f>
        <v>0.10370053047658817</v>
      </c>
      <c r="O11" s="5"/>
      <c r="BH11" s="96"/>
      <c r="BI11" s="3"/>
      <c r="BK11" s="96"/>
    </row>
    <row r="12" spans="2:63" s="96" customFormat="1" ht="20.25">
      <c r="B12" s="81" t="s">
        <v>211</v>
      </c>
      <c r="C12" s="82"/>
      <c r="D12" s="82"/>
      <c r="E12" s="82"/>
      <c r="F12" s="82"/>
      <c r="G12" s="82"/>
      <c r="H12" s="90"/>
      <c r="I12" s="92"/>
      <c r="J12" s="82"/>
      <c r="K12" s="90">
        <v>47.708089999999999</v>
      </c>
      <c r="L12" s="82"/>
      <c r="M12" s="91">
        <f t="shared" ref="M12:M15" si="0">K12/$K$11</f>
        <v>0.83105221763604864</v>
      </c>
      <c r="N12" s="91">
        <f>K12/'סכום נכסי הקרן'!$C$42</f>
        <v>8.6180555822603255E-2</v>
      </c>
      <c r="BI12" s="4"/>
    </row>
    <row r="13" spans="2:63">
      <c r="B13" s="97" t="s">
        <v>46</v>
      </c>
      <c r="C13" s="82"/>
      <c r="D13" s="82"/>
      <c r="E13" s="82"/>
      <c r="F13" s="82"/>
      <c r="G13" s="82"/>
      <c r="H13" s="90"/>
      <c r="I13" s="92"/>
      <c r="J13" s="82"/>
      <c r="K13" s="90">
        <v>3.7635200000000002</v>
      </c>
      <c r="L13" s="82"/>
      <c r="M13" s="91">
        <f t="shared" si="0"/>
        <v>6.555872687667065E-2</v>
      </c>
      <c r="N13" s="91">
        <f>K13/'סכום נכסי הקרן'!$C$42</f>
        <v>6.7984747544805046E-3</v>
      </c>
    </row>
    <row r="14" spans="2:63">
      <c r="B14" s="86" t="s">
        <v>256</v>
      </c>
      <c r="C14" s="80" t="s">
        <v>257</v>
      </c>
      <c r="D14" s="93" t="s">
        <v>103</v>
      </c>
      <c r="E14" s="80" t="s">
        <v>258</v>
      </c>
      <c r="F14" s="93" t="s">
        <v>259</v>
      </c>
      <c r="G14" s="93" t="s">
        <v>147</v>
      </c>
      <c r="H14" s="87">
        <v>182</v>
      </c>
      <c r="I14" s="89">
        <v>1336</v>
      </c>
      <c r="J14" s="80"/>
      <c r="K14" s="87">
        <v>2.4315199999999999</v>
      </c>
      <c r="L14" s="88">
        <v>2.6417973860430941E-5</v>
      </c>
      <c r="M14" s="88">
        <f t="shared" si="0"/>
        <v>4.2355920939748479E-2</v>
      </c>
      <c r="N14" s="88">
        <f>K14/'סכום נכסי הקרן'!$C$42</f>
        <v>4.3923314702763467E-3</v>
      </c>
    </row>
    <row r="15" spans="2:63">
      <c r="B15" s="86" t="s">
        <v>260</v>
      </c>
      <c r="C15" s="80" t="s">
        <v>261</v>
      </c>
      <c r="D15" s="93" t="s">
        <v>103</v>
      </c>
      <c r="E15" s="80" t="s">
        <v>262</v>
      </c>
      <c r="F15" s="93" t="s">
        <v>259</v>
      </c>
      <c r="G15" s="93" t="s">
        <v>147</v>
      </c>
      <c r="H15" s="87">
        <v>100</v>
      </c>
      <c r="I15" s="89">
        <v>1332</v>
      </c>
      <c r="J15" s="80"/>
      <c r="K15" s="87">
        <v>1.3320000000000001</v>
      </c>
      <c r="L15" s="88">
        <v>8.6267514354267388E-6</v>
      </c>
      <c r="M15" s="88">
        <f t="shared" si="0"/>
        <v>2.3202805936922165E-2</v>
      </c>
      <c r="N15" s="88">
        <f>K15/'סכום נכסי הקרן'!$C$42</f>
        <v>2.4061432842041579E-3</v>
      </c>
    </row>
    <row r="16" spans="2:63" ht="20.25">
      <c r="B16" s="83"/>
      <c r="C16" s="80"/>
      <c r="D16" s="80"/>
      <c r="E16" s="80"/>
      <c r="F16" s="80"/>
      <c r="G16" s="80"/>
      <c r="H16" s="87"/>
      <c r="I16" s="89"/>
      <c r="J16" s="80"/>
      <c r="K16" s="80"/>
      <c r="L16" s="80"/>
      <c r="M16" s="88"/>
      <c r="N16" s="80"/>
      <c r="BH16" s="4"/>
    </row>
    <row r="17" spans="2:14">
      <c r="B17" s="97" t="s">
        <v>47</v>
      </c>
      <c r="C17" s="82"/>
      <c r="D17" s="82"/>
      <c r="E17" s="82"/>
      <c r="F17" s="82"/>
      <c r="G17" s="82"/>
      <c r="H17" s="90"/>
      <c r="I17" s="92"/>
      <c r="J17" s="82"/>
      <c r="K17" s="90">
        <v>43.944570000000006</v>
      </c>
      <c r="L17" s="82"/>
      <c r="M17" s="91">
        <f t="shared" ref="M17:M24" si="1">K17/$K$11</f>
        <v>0.76549349075937811</v>
      </c>
      <c r="N17" s="91">
        <f>K17/'סכום נכסי הקרן'!$C$42</f>
        <v>7.9382081068122765E-2</v>
      </c>
    </row>
    <row r="18" spans="2:14">
      <c r="B18" s="86" t="s">
        <v>263</v>
      </c>
      <c r="C18" s="80" t="s">
        <v>264</v>
      </c>
      <c r="D18" s="93" t="s">
        <v>103</v>
      </c>
      <c r="E18" s="80" t="s">
        <v>265</v>
      </c>
      <c r="F18" s="93" t="s">
        <v>266</v>
      </c>
      <c r="G18" s="93" t="s">
        <v>147</v>
      </c>
      <c r="H18" s="87">
        <v>2829</v>
      </c>
      <c r="I18" s="89">
        <v>332.17</v>
      </c>
      <c r="J18" s="80"/>
      <c r="K18" s="87">
        <v>9.3970900000000004</v>
      </c>
      <c r="L18" s="88">
        <v>4.615898053559494E-5</v>
      </c>
      <c r="M18" s="88">
        <f t="shared" si="1"/>
        <v>0.16369283456590983</v>
      </c>
      <c r="N18" s="88">
        <f>K18/'סכום נכסי הקרן'!$C$42</f>
        <v>1.6975033779701238E-2</v>
      </c>
    </row>
    <row r="19" spans="2:14">
      <c r="B19" s="86" t="s">
        <v>267</v>
      </c>
      <c r="C19" s="80" t="s">
        <v>268</v>
      </c>
      <c r="D19" s="93" t="s">
        <v>103</v>
      </c>
      <c r="E19" s="80" t="s">
        <v>265</v>
      </c>
      <c r="F19" s="93" t="s">
        <v>266</v>
      </c>
      <c r="G19" s="93" t="s">
        <v>147</v>
      </c>
      <c r="H19" s="87">
        <v>1</v>
      </c>
      <c r="I19" s="89">
        <v>322.60000000000002</v>
      </c>
      <c r="J19" s="80"/>
      <c r="K19" s="87">
        <v>3.2299999999999998E-3</v>
      </c>
      <c r="L19" s="88">
        <v>4.7521352995267793E-9</v>
      </c>
      <c r="M19" s="88">
        <f t="shared" si="1"/>
        <v>5.6265062444638576E-5</v>
      </c>
      <c r="N19" s="88">
        <f>K19/'סכום נכסי הקרן'!$C$42</f>
        <v>5.8347168228073796E-6</v>
      </c>
    </row>
    <row r="20" spans="2:14">
      <c r="B20" s="86" t="s">
        <v>269</v>
      </c>
      <c r="C20" s="80" t="s">
        <v>270</v>
      </c>
      <c r="D20" s="93" t="s">
        <v>103</v>
      </c>
      <c r="E20" s="80" t="s">
        <v>258</v>
      </c>
      <c r="F20" s="93" t="s">
        <v>266</v>
      </c>
      <c r="G20" s="93" t="s">
        <v>147</v>
      </c>
      <c r="H20" s="87">
        <v>3709</v>
      </c>
      <c r="I20" s="89">
        <v>322.98</v>
      </c>
      <c r="J20" s="80"/>
      <c r="K20" s="87">
        <v>11.979329999999999</v>
      </c>
      <c r="L20" s="88">
        <v>7.4018079529582676E-5</v>
      </c>
      <c r="M20" s="88">
        <f t="shared" si="1"/>
        <v>0.20867422615942174</v>
      </c>
      <c r="N20" s="88">
        <f>K20/'סכום נכסי הקרן'!$C$42</f>
        <v>2.1639627949523565E-2</v>
      </c>
    </row>
    <row r="21" spans="2:14">
      <c r="B21" s="86" t="s">
        <v>271</v>
      </c>
      <c r="C21" s="80" t="s">
        <v>272</v>
      </c>
      <c r="D21" s="93" t="s">
        <v>103</v>
      </c>
      <c r="E21" s="80" t="s">
        <v>258</v>
      </c>
      <c r="F21" s="93" t="s">
        <v>266</v>
      </c>
      <c r="G21" s="93" t="s">
        <v>147</v>
      </c>
      <c r="H21" s="87">
        <v>0.93</v>
      </c>
      <c r="I21" s="89">
        <v>323.2</v>
      </c>
      <c r="J21" s="80"/>
      <c r="K21" s="87">
        <v>3.0099999999999997E-3</v>
      </c>
      <c r="L21" s="88">
        <v>2.1436977539222382E-9</v>
      </c>
      <c r="M21" s="88">
        <f t="shared" si="1"/>
        <v>5.2432767169771546E-5</v>
      </c>
      <c r="N21" s="88">
        <f>K21/'סכום נכסי הקרן'!$C$42</f>
        <v>5.4373057698607461E-6</v>
      </c>
    </row>
    <row r="22" spans="2:14">
      <c r="B22" s="86" t="s">
        <v>273</v>
      </c>
      <c r="C22" s="80" t="s">
        <v>274</v>
      </c>
      <c r="D22" s="93" t="s">
        <v>103</v>
      </c>
      <c r="E22" s="80" t="s">
        <v>275</v>
      </c>
      <c r="F22" s="93" t="s">
        <v>266</v>
      </c>
      <c r="G22" s="93" t="s">
        <v>147</v>
      </c>
      <c r="H22" s="87">
        <v>11854</v>
      </c>
      <c r="I22" s="89">
        <v>98.47</v>
      </c>
      <c r="J22" s="80"/>
      <c r="K22" s="87">
        <v>11.67263</v>
      </c>
      <c r="L22" s="88">
        <v>9.3362310671665739E-5</v>
      </c>
      <c r="M22" s="88">
        <f t="shared" si="1"/>
        <v>0.20333165815577758</v>
      </c>
      <c r="N22" s="88">
        <f>K22/'סכום נכסי הקרן'!$C$42</f>
        <v>2.108560081343842E-2</v>
      </c>
    </row>
    <row r="23" spans="2:14">
      <c r="B23" s="86" t="s">
        <v>276</v>
      </c>
      <c r="C23" s="80" t="s">
        <v>277</v>
      </c>
      <c r="D23" s="93" t="s">
        <v>103</v>
      </c>
      <c r="E23" s="80" t="s">
        <v>262</v>
      </c>
      <c r="F23" s="93" t="s">
        <v>266</v>
      </c>
      <c r="G23" s="93" t="s">
        <v>147</v>
      </c>
      <c r="H23" s="87">
        <v>3073</v>
      </c>
      <c r="I23" s="89">
        <v>354.28</v>
      </c>
      <c r="J23" s="80"/>
      <c r="K23" s="87">
        <v>10.88702</v>
      </c>
      <c r="L23" s="88">
        <v>2.2823378983062126E-4</v>
      </c>
      <c r="M23" s="88">
        <f t="shared" si="1"/>
        <v>0.1896467059244672</v>
      </c>
      <c r="N23" s="88">
        <f>K23/'סכום נכסי הקרן'!$C$42</f>
        <v>1.9666464007504766E-2</v>
      </c>
    </row>
    <row r="24" spans="2:14">
      <c r="B24" s="86" t="s">
        <v>278</v>
      </c>
      <c r="C24" s="80" t="s">
        <v>279</v>
      </c>
      <c r="D24" s="93" t="s">
        <v>103</v>
      </c>
      <c r="E24" s="80" t="s">
        <v>262</v>
      </c>
      <c r="F24" s="93" t="s">
        <v>266</v>
      </c>
      <c r="G24" s="93" t="s">
        <v>147</v>
      </c>
      <c r="H24" s="87">
        <v>0.64</v>
      </c>
      <c r="I24" s="89">
        <v>353.43</v>
      </c>
      <c r="J24" s="80"/>
      <c r="K24" s="87">
        <v>2.2599999999999999E-3</v>
      </c>
      <c r="L24" s="88">
        <v>2.8878053682713505E-9</v>
      </c>
      <c r="M24" s="88">
        <f t="shared" si="1"/>
        <v>3.936812418727033E-5</v>
      </c>
      <c r="N24" s="88">
        <f>K24/'סכום נכסי הקרן'!$C$42</f>
        <v>4.0824953620881357E-6</v>
      </c>
    </row>
    <row r="25" spans="2:14">
      <c r="B25" s="83"/>
      <c r="C25" s="80"/>
      <c r="D25" s="80"/>
      <c r="E25" s="80"/>
      <c r="F25" s="80"/>
      <c r="G25" s="80"/>
      <c r="H25" s="87"/>
      <c r="I25" s="89"/>
      <c r="J25" s="80"/>
      <c r="K25" s="80"/>
      <c r="L25" s="80"/>
      <c r="M25" s="88"/>
      <c r="N25" s="80"/>
    </row>
    <row r="26" spans="2:14" s="96" customFormat="1">
      <c r="B26" s="111" t="s">
        <v>210</v>
      </c>
      <c r="C26" s="108"/>
      <c r="D26" s="108"/>
      <c r="E26" s="108"/>
      <c r="F26" s="108"/>
      <c r="G26" s="108"/>
      <c r="H26" s="109"/>
      <c r="I26" s="112"/>
      <c r="J26" s="109">
        <v>1.259E-2</v>
      </c>
      <c r="K26" s="109">
        <v>9.69876</v>
      </c>
      <c r="L26" s="108"/>
      <c r="M26" s="110">
        <f>K26/$K$11</f>
        <v>0.16894778236395133</v>
      </c>
      <c r="N26" s="110">
        <f>K26/'סכום נכסי הקרן'!$C$42</f>
        <v>1.7519974653984922E-2</v>
      </c>
    </row>
    <row r="27" spans="2:14">
      <c r="B27" s="97" t="s">
        <v>48</v>
      </c>
      <c r="C27" s="82"/>
      <c r="D27" s="82"/>
      <c r="E27" s="82"/>
      <c r="F27" s="82"/>
      <c r="G27" s="82"/>
      <c r="H27" s="90"/>
      <c r="I27" s="92"/>
      <c r="J27" s="90">
        <v>1.259E-2</v>
      </c>
      <c r="K27" s="90">
        <v>9.69876</v>
      </c>
      <c r="L27" s="82"/>
      <c r="M27" s="91">
        <f t="shared" ref="M27:M36" si="2">K27/$K$11</f>
        <v>0.16894778236395133</v>
      </c>
      <c r="N27" s="91">
        <f>K27/'סכום נכסי הקרן'!$C$42</f>
        <v>1.7519974653984922E-2</v>
      </c>
    </row>
    <row r="28" spans="2:14">
      <c r="B28" s="86" t="s">
        <v>280</v>
      </c>
      <c r="C28" s="80" t="s">
        <v>281</v>
      </c>
      <c r="D28" s="93" t="s">
        <v>107</v>
      </c>
      <c r="E28" s="80"/>
      <c r="F28" s="93" t="s">
        <v>259</v>
      </c>
      <c r="G28" s="93" t="s">
        <v>156</v>
      </c>
      <c r="H28" s="87">
        <v>6</v>
      </c>
      <c r="I28" s="89">
        <v>1565</v>
      </c>
      <c r="J28" s="80"/>
      <c r="K28" s="87">
        <v>0.32031999999999999</v>
      </c>
      <c r="L28" s="88">
        <v>2.5061147100053058E-9</v>
      </c>
      <c r="M28" s="88">
        <f t="shared" si="2"/>
        <v>5.5798219202063864E-3</v>
      </c>
      <c r="N28" s="88">
        <f>K28/'סכום נכסי הקרן'!$C$42</f>
        <v>5.7863049309029712E-4</v>
      </c>
    </row>
    <row r="29" spans="2:14">
      <c r="B29" s="86" t="s">
        <v>282</v>
      </c>
      <c r="C29" s="80" t="s">
        <v>283</v>
      </c>
      <c r="D29" s="93" t="s">
        <v>26</v>
      </c>
      <c r="E29" s="80"/>
      <c r="F29" s="93" t="s">
        <v>259</v>
      </c>
      <c r="G29" s="93" t="s">
        <v>155</v>
      </c>
      <c r="H29" s="87">
        <v>1</v>
      </c>
      <c r="I29" s="89">
        <v>3084</v>
      </c>
      <c r="J29" s="80"/>
      <c r="K29" s="87">
        <v>8.4860000000000005E-2</v>
      </c>
      <c r="L29" s="88">
        <v>1.7570582655807274E-8</v>
      </c>
      <c r="M29" s="88">
        <f t="shared" si="2"/>
        <v>1.4782208046600711E-3</v>
      </c>
      <c r="N29" s="88">
        <f>K29/'סכום נכסי הקרן'!$C$42</f>
        <v>1.5329228160477842E-4</v>
      </c>
    </row>
    <row r="30" spans="2:14">
      <c r="B30" s="86" t="s">
        <v>284</v>
      </c>
      <c r="C30" s="80" t="s">
        <v>285</v>
      </c>
      <c r="D30" s="93" t="s">
        <v>286</v>
      </c>
      <c r="E30" s="80"/>
      <c r="F30" s="93" t="s">
        <v>259</v>
      </c>
      <c r="G30" s="93" t="s">
        <v>146</v>
      </c>
      <c r="H30" s="87">
        <v>8</v>
      </c>
      <c r="I30" s="89">
        <v>2303</v>
      </c>
      <c r="J30" s="87">
        <v>1.0829999999999999E-2</v>
      </c>
      <c r="K30" s="87">
        <v>0.70135999999999998</v>
      </c>
      <c r="L30" s="88">
        <v>6.8376068376068378E-7</v>
      </c>
      <c r="M30" s="88">
        <f t="shared" si="2"/>
        <v>1.2217357336276071E-2</v>
      </c>
      <c r="N30" s="88">
        <f>K30/'סכום נכסי הקרן'!$C$42</f>
        <v>1.2669464367938649E-3</v>
      </c>
    </row>
    <row r="31" spans="2:14">
      <c r="B31" s="86" t="s">
        <v>287</v>
      </c>
      <c r="C31" s="80" t="s">
        <v>288</v>
      </c>
      <c r="D31" s="93" t="s">
        <v>286</v>
      </c>
      <c r="E31" s="80"/>
      <c r="F31" s="93" t="s">
        <v>259</v>
      </c>
      <c r="G31" s="93" t="s">
        <v>146</v>
      </c>
      <c r="H31" s="87">
        <v>4</v>
      </c>
      <c r="I31" s="89">
        <v>2809</v>
      </c>
      <c r="J31" s="87">
        <v>1.7600000000000001E-3</v>
      </c>
      <c r="K31" s="87">
        <v>0.42288999999999999</v>
      </c>
      <c r="L31" s="88">
        <v>1.4134275618374557E-7</v>
      </c>
      <c r="M31" s="88">
        <f t="shared" si="2"/>
        <v>7.366542494493253E-3</v>
      </c>
      <c r="N31" s="88">
        <f>K31/'סכום נכסי הקרן'!$C$42</f>
        <v>7.6391436445727944E-4</v>
      </c>
    </row>
    <row r="32" spans="2:14">
      <c r="B32" s="86" t="s">
        <v>289</v>
      </c>
      <c r="C32" s="80" t="s">
        <v>290</v>
      </c>
      <c r="D32" s="93" t="s">
        <v>106</v>
      </c>
      <c r="E32" s="80"/>
      <c r="F32" s="93" t="s">
        <v>259</v>
      </c>
      <c r="G32" s="93" t="s">
        <v>146</v>
      </c>
      <c r="H32" s="87">
        <v>28</v>
      </c>
      <c r="I32" s="89">
        <v>2554.5</v>
      </c>
      <c r="J32" s="80"/>
      <c r="K32" s="87">
        <v>2.6808000000000001</v>
      </c>
      <c r="L32" s="88">
        <v>2.4913302153386608E-7</v>
      </c>
      <c r="M32" s="88">
        <f t="shared" si="2"/>
        <v>4.6698259876652354E-2</v>
      </c>
      <c r="N32" s="88">
        <f>K32/'סכום נכסי הקרן'!$C$42</f>
        <v>4.8426343215424222E-3</v>
      </c>
    </row>
    <row r="33" spans="2:14">
      <c r="B33" s="86" t="s">
        <v>291</v>
      </c>
      <c r="C33" s="80" t="s">
        <v>292</v>
      </c>
      <c r="D33" s="93" t="s">
        <v>106</v>
      </c>
      <c r="E33" s="80"/>
      <c r="F33" s="93" t="s">
        <v>259</v>
      </c>
      <c r="G33" s="93" t="s">
        <v>146</v>
      </c>
      <c r="H33" s="87">
        <v>2</v>
      </c>
      <c r="I33" s="89">
        <v>45006</v>
      </c>
      <c r="J33" s="80"/>
      <c r="K33" s="87">
        <v>3.37365</v>
      </c>
      <c r="L33" s="88">
        <v>2.4336019096960907E-7</v>
      </c>
      <c r="M33" s="88">
        <f t="shared" si="2"/>
        <v>5.8767377063886975E-2</v>
      </c>
      <c r="N33" s="88">
        <f>K33/'סכום נכסי הקרן'!$C$42</f>
        <v>6.0942081762427602E-3</v>
      </c>
    </row>
    <row r="34" spans="2:14">
      <c r="B34" s="86" t="s">
        <v>293</v>
      </c>
      <c r="C34" s="80" t="s">
        <v>294</v>
      </c>
      <c r="D34" s="93" t="s">
        <v>26</v>
      </c>
      <c r="E34" s="80"/>
      <c r="F34" s="93" t="s">
        <v>259</v>
      </c>
      <c r="G34" s="93" t="s">
        <v>148</v>
      </c>
      <c r="H34" s="87">
        <v>2</v>
      </c>
      <c r="I34" s="89">
        <v>6994</v>
      </c>
      <c r="J34" s="80"/>
      <c r="K34" s="87">
        <v>0.6003099999999999</v>
      </c>
      <c r="L34" s="88">
        <v>5.8197851160741588E-7</v>
      </c>
      <c r="M34" s="88">
        <f t="shared" si="2"/>
        <v>1.0457114438433739E-2</v>
      </c>
      <c r="N34" s="88">
        <f>K34/'סכום נכסי הקרן'!$C$42</f>
        <v>1.0844083145199683E-3</v>
      </c>
    </row>
    <row r="35" spans="2:14">
      <c r="B35" s="86" t="s">
        <v>295</v>
      </c>
      <c r="C35" s="80" t="s">
        <v>296</v>
      </c>
      <c r="D35" s="93" t="s">
        <v>286</v>
      </c>
      <c r="E35" s="80"/>
      <c r="F35" s="93" t="s">
        <v>259</v>
      </c>
      <c r="G35" s="93" t="s">
        <v>146</v>
      </c>
      <c r="H35" s="87">
        <v>3.9999999999999996</v>
      </c>
      <c r="I35" s="89">
        <v>3810</v>
      </c>
      <c r="J35" s="80"/>
      <c r="K35" s="87">
        <v>0.57119999999999993</v>
      </c>
      <c r="L35" s="88">
        <v>2.7640615465596431E-9</v>
      </c>
      <c r="M35" s="88">
        <f t="shared" si="2"/>
        <v>9.9500320954729257E-3</v>
      </c>
      <c r="N35" s="88">
        <f>K35/'סכום נכסי הקרן'!$C$42</f>
        <v>1.0318236065596207E-3</v>
      </c>
    </row>
    <row r="36" spans="2:14">
      <c r="B36" s="86" t="s">
        <v>297</v>
      </c>
      <c r="C36" s="80" t="s">
        <v>298</v>
      </c>
      <c r="D36" s="93" t="s">
        <v>286</v>
      </c>
      <c r="E36" s="80"/>
      <c r="F36" s="93" t="s">
        <v>259</v>
      </c>
      <c r="G36" s="93" t="s">
        <v>146</v>
      </c>
      <c r="H36" s="87">
        <v>10</v>
      </c>
      <c r="I36" s="89">
        <v>2517</v>
      </c>
      <c r="J36" s="80"/>
      <c r="K36" s="87">
        <v>0.94337000000000004</v>
      </c>
      <c r="L36" s="88">
        <v>3.0257185166197121E-7</v>
      </c>
      <c r="M36" s="88">
        <f t="shared" si="2"/>
        <v>1.6433056333869565E-2</v>
      </c>
      <c r="N36" s="88">
        <f>K36/'סכום נכסי הקרן'!$C$42</f>
        <v>1.7041166591739312E-3</v>
      </c>
    </row>
    <row r="37" spans="2:14">
      <c r="B37" s="83"/>
      <c r="C37" s="80"/>
      <c r="D37" s="80"/>
      <c r="E37" s="80"/>
      <c r="F37" s="80"/>
      <c r="G37" s="80"/>
      <c r="H37" s="87"/>
      <c r="I37" s="89"/>
      <c r="J37" s="80"/>
      <c r="K37" s="80"/>
      <c r="L37" s="80"/>
      <c r="M37" s="88"/>
      <c r="N37" s="80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95" t="s">
        <v>229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95" t="s">
        <v>95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95" t="s">
        <v>212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95" t="s">
        <v>220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95" t="s">
        <v>227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2:14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2:14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2:14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 spans="2:14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 spans="2:14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</row>
    <row r="134" spans="2:14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</row>
    <row r="135" spans="2:14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</row>
    <row r="136" spans="2:14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AG49:AG1048576 K1:AF1048576 AH1:XFD1048576 AG1:AG43 B1:B39 B4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8" t="s" vm="1">
        <v>230</v>
      </c>
    </row>
    <row r="2" spans="2:65">
      <c r="B2" s="57" t="s">
        <v>161</v>
      </c>
      <c r="C2" s="78" t="s">
        <v>231</v>
      </c>
    </row>
    <row r="3" spans="2:65">
      <c r="B3" s="57" t="s">
        <v>163</v>
      </c>
      <c r="C3" s="78" t="s">
        <v>232</v>
      </c>
    </row>
    <row r="4" spans="2:65">
      <c r="B4" s="57" t="s">
        <v>164</v>
      </c>
      <c r="C4" s="78">
        <v>8603</v>
      </c>
    </row>
    <row r="6" spans="2:65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5" ht="26.25" customHeight="1">
      <c r="B7" s="128" t="s">
        <v>74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M7" s="3"/>
    </row>
    <row r="8" spans="2:65" s="3" customFormat="1" ht="78.75">
      <c r="B8" s="23" t="s">
        <v>98</v>
      </c>
      <c r="C8" s="31" t="s">
        <v>33</v>
      </c>
      <c r="D8" s="31" t="s">
        <v>102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84</v>
      </c>
      <c r="J8" s="31" t="s">
        <v>214</v>
      </c>
      <c r="K8" s="31" t="s">
        <v>213</v>
      </c>
      <c r="L8" s="31" t="s">
        <v>43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221</v>
      </c>
      <c r="K9" s="33"/>
      <c r="L9" s="33" t="s">
        <v>217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75B7D80-82D2-4320-A083-17A6B294D4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