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ל.סחיר" sheetId="92" r:id="rId29"/>
    <sheet name="עלות מתואמת אג&quot;ח קונצרני סחיר" sheetId="91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קונצרני'!$B$166:$AH$252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להשקעה'!$B$6:$D$9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4" l="1"/>
  <c r="C20" i="84"/>
  <c r="C10" i="84" l="1"/>
  <c r="L42" i="62"/>
  <c r="L13" i="62"/>
  <c r="C43" i="88" l="1"/>
  <c r="J12" i="81" l="1"/>
  <c r="J11" i="81"/>
  <c r="J10" i="81"/>
  <c r="H13" i="80"/>
  <c r="H12" i="80"/>
  <c r="H11" i="80"/>
  <c r="H10" i="80"/>
  <c r="N15" i="79"/>
  <c r="N14" i="79"/>
  <c r="N13" i="79"/>
  <c r="N12" i="79"/>
  <c r="N11" i="79"/>
  <c r="N10" i="79"/>
  <c r="J61" i="76"/>
  <c r="J60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K13" i="74"/>
  <c r="K12" i="74"/>
  <c r="K11" i="74"/>
  <c r="J58" i="73"/>
  <c r="J57" i="73"/>
  <c r="J56" i="73"/>
  <c r="J55" i="73"/>
  <c r="J54" i="73"/>
  <c r="J53" i="73"/>
  <c r="J52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29" i="73"/>
  <c r="J28" i="73"/>
  <c r="J27" i="73"/>
  <c r="J26" i="73"/>
  <c r="J24" i="73"/>
  <c r="J23" i="73"/>
  <c r="J21" i="73"/>
  <c r="J20" i="73"/>
  <c r="J19" i="73"/>
  <c r="J18" i="73"/>
  <c r="J17" i="73"/>
  <c r="J16" i="73"/>
  <c r="J14" i="73"/>
  <c r="J13" i="73"/>
  <c r="J12" i="73"/>
  <c r="J11" i="73"/>
  <c r="L21" i="72"/>
  <c r="L20" i="72"/>
  <c r="L19" i="72"/>
  <c r="L18" i="72"/>
  <c r="L17" i="72"/>
  <c r="L16" i="72"/>
  <c r="L15" i="72"/>
  <c r="L14" i="72"/>
  <c r="L13" i="72"/>
  <c r="L12" i="72"/>
  <c r="L11" i="72"/>
  <c r="R29" i="71"/>
  <c r="R28" i="71"/>
  <c r="R27" i="71"/>
  <c r="R25" i="71"/>
  <c r="R24" i="71"/>
  <c r="R23" i="71"/>
  <c r="R22" i="71"/>
  <c r="R21" i="71"/>
  <c r="R19" i="71"/>
  <c r="R18" i="71"/>
  <c r="R17" i="71"/>
  <c r="R16" i="71"/>
  <c r="R15" i="71"/>
  <c r="R14" i="71"/>
  <c r="R13" i="71"/>
  <c r="R12" i="71"/>
  <c r="R11" i="71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P14" i="68"/>
  <c r="P13" i="68"/>
  <c r="P12" i="68"/>
  <c r="P11" i="68"/>
  <c r="J20" i="67"/>
  <c r="J19" i="67"/>
  <c r="J18" i="67"/>
  <c r="J17" i="67"/>
  <c r="J16" i="67"/>
  <c r="J15" i="67"/>
  <c r="J14" i="67"/>
  <c r="J13" i="67"/>
  <c r="J12" i="67"/>
  <c r="J11" i="67"/>
  <c r="K15" i="65"/>
  <c r="K14" i="65"/>
  <c r="K13" i="65"/>
  <c r="K12" i="65"/>
  <c r="K11" i="65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6" i="64"/>
  <c r="N15" i="64"/>
  <c r="N14" i="64"/>
  <c r="N13" i="64"/>
  <c r="N12" i="64"/>
  <c r="N11" i="64"/>
  <c r="M94" i="63"/>
  <c r="M93" i="63"/>
  <c r="M92" i="63"/>
  <c r="M91" i="63"/>
  <c r="M90" i="63"/>
  <c r="M89" i="63"/>
  <c r="M88" i="63"/>
  <c r="M87" i="63"/>
  <c r="M86" i="63"/>
  <c r="M85" i="63"/>
  <c r="M83" i="63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6" i="63"/>
  <c r="M15" i="63"/>
  <c r="M14" i="63"/>
  <c r="M13" i="63"/>
  <c r="M12" i="63"/>
  <c r="M11" i="63"/>
  <c r="L125" i="62"/>
  <c r="N125" i="62" s="1"/>
  <c r="L147" i="62"/>
  <c r="N147" i="62" s="1"/>
  <c r="N218" i="62"/>
  <c r="N217" i="62"/>
  <c r="N216" i="62"/>
  <c r="N215" i="62"/>
  <c r="N214" i="62"/>
  <c r="N213" i="62"/>
  <c r="N212" i="62"/>
  <c r="N211" i="62"/>
  <c r="N210" i="62"/>
  <c r="N209" i="62"/>
  <c r="N208" i="62"/>
  <c r="N207" i="62"/>
  <c r="N206" i="62"/>
  <c r="N204" i="62"/>
  <c r="N203" i="62"/>
  <c r="N202" i="62"/>
  <c r="N201" i="62"/>
  <c r="N200" i="62"/>
  <c r="N199" i="62"/>
  <c r="N198" i="62"/>
  <c r="N196" i="62"/>
  <c r="N195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5" i="62"/>
  <c r="N144" i="62"/>
  <c r="N143" i="62"/>
  <c r="N142" i="62"/>
  <c r="N141" i="62"/>
  <c r="N205" i="62"/>
  <c r="N140" i="62"/>
  <c r="N139" i="62"/>
  <c r="N197" i="62"/>
  <c r="N138" i="62"/>
  <c r="N194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Q13" i="61"/>
  <c r="Q12" i="61" s="1"/>
  <c r="Q11" i="61" s="1"/>
  <c r="Q166" i="61"/>
  <c r="T258" i="61"/>
  <c r="T257" i="61"/>
  <c r="T256" i="61"/>
  <c r="T255" i="61"/>
  <c r="T254" i="61"/>
  <c r="T252" i="61"/>
  <c r="T251" i="61"/>
  <c r="T250" i="61"/>
  <c r="T249" i="61"/>
  <c r="T248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O218" i="61"/>
  <c r="O190" i="61"/>
  <c r="S218" i="61"/>
  <c r="S190" i="61"/>
  <c r="O127" i="61"/>
  <c r="O126" i="61"/>
  <c r="O125" i="61"/>
  <c r="O117" i="61"/>
  <c r="O116" i="61"/>
  <c r="O107" i="61"/>
  <c r="O106" i="61"/>
  <c r="O67" i="61"/>
  <c r="O66" i="61"/>
  <c r="S127" i="61"/>
  <c r="S126" i="61"/>
  <c r="S125" i="61"/>
  <c r="S117" i="61"/>
  <c r="S116" i="61"/>
  <c r="S107" i="61"/>
  <c r="S106" i="61"/>
  <c r="S67" i="61"/>
  <c r="S66" i="61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9" i="58"/>
  <c r="J35" i="58"/>
  <c r="J36" i="58"/>
  <c r="C37" i="88"/>
  <c r="C35" i="88"/>
  <c r="C34" i="88"/>
  <c r="C31" i="88"/>
  <c r="C29" i="88"/>
  <c r="C28" i="88"/>
  <c r="C27" i="88"/>
  <c r="C26" i="88"/>
  <c r="C24" i="88"/>
  <c r="C22" i="88"/>
  <c r="C21" i="88"/>
  <c r="C19" i="88"/>
  <c r="C18" i="88"/>
  <c r="C17" i="88"/>
  <c r="C16" i="88"/>
  <c r="C15" i="88"/>
  <c r="C13" i="88"/>
  <c r="L124" i="62" l="1"/>
  <c r="N124" i="62" s="1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33" i="88" l="1"/>
  <c r="J12" i="58" l="1"/>
  <c r="J11" i="58" l="1"/>
  <c r="J10" i="58" l="1"/>
  <c r="K11" i="58" s="1"/>
  <c r="K29" i="58" l="1"/>
  <c r="K33" i="58"/>
  <c r="K31" i="58"/>
  <c r="K14" i="58"/>
  <c r="K36" i="58"/>
  <c r="K10" i="58"/>
  <c r="K15" i="58"/>
  <c r="K30" i="58"/>
  <c r="K27" i="58"/>
  <c r="K20" i="58"/>
  <c r="K25" i="58"/>
  <c r="K26" i="58"/>
  <c r="K23" i="58"/>
  <c r="K13" i="58"/>
  <c r="K28" i="58"/>
  <c r="K19" i="58"/>
  <c r="K21" i="58"/>
  <c r="K24" i="58"/>
  <c r="K35" i="58"/>
  <c r="K17" i="58"/>
  <c r="K16" i="58"/>
  <c r="K12" i="58"/>
  <c r="C11" i="88"/>
  <c r="K37" i="58"/>
  <c r="K22" i="58"/>
  <c r="K32" i="58"/>
  <c r="C10" i="88" l="1"/>
  <c r="C42" i="88" l="1"/>
  <c r="D10" i="88" s="1"/>
  <c r="S21" i="71" l="1"/>
  <c r="N58" i="63"/>
  <c r="N77" i="63"/>
  <c r="L24" i="58"/>
  <c r="K22" i="76"/>
  <c r="N91" i="63"/>
  <c r="N72" i="63"/>
  <c r="O21" i="62"/>
  <c r="P40" i="69"/>
  <c r="R37" i="59"/>
  <c r="U206" i="61"/>
  <c r="O90" i="62"/>
  <c r="U14" i="61"/>
  <c r="N68" i="63"/>
  <c r="K23" i="73"/>
  <c r="O135" i="62"/>
  <c r="K57" i="73"/>
  <c r="P16" i="69"/>
  <c r="K25" i="76"/>
  <c r="O12" i="64"/>
  <c r="N88" i="63"/>
  <c r="O142" i="62"/>
  <c r="O167" i="62"/>
  <c r="U155" i="61"/>
  <c r="U34" i="61"/>
  <c r="U15" i="61"/>
  <c r="N25" i="63"/>
  <c r="N93" i="63"/>
  <c r="N63" i="63"/>
  <c r="N51" i="63"/>
  <c r="U55" i="61"/>
  <c r="U51" i="61"/>
  <c r="U111" i="61"/>
  <c r="U57" i="61"/>
  <c r="O111" i="62"/>
  <c r="K16" i="76"/>
  <c r="O214" i="62"/>
  <c r="O61" i="62"/>
  <c r="U235" i="61"/>
  <c r="K16" i="73"/>
  <c r="O147" i="62"/>
  <c r="O22" i="62"/>
  <c r="R39" i="59"/>
  <c r="U47" i="61"/>
  <c r="U28" i="61"/>
  <c r="K19" i="76"/>
  <c r="N41" i="63"/>
  <c r="S29" i="71"/>
  <c r="O141" i="62"/>
  <c r="O109" i="62"/>
  <c r="O80" i="62"/>
  <c r="L30" i="58"/>
  <c r="S11" i="71"/>
  <c r="K51" i="76"/>
  <c r="K49" i="76"/>
  <c r="D18" i="88"/>
  <c r="O163" i="62"/>
  <c r="P29" i="69"/>
  <c r="S12" i="71"/>
  <c r="O79" i="62"/>
  <c r="U175" i="61"/>
  <c r="O215" i="62"/>
  <c r="O132" i="62"/>
  <c r="K17" i="73"/>
  <c r="O190" i="62"/>
  <c r="N54" i="63"/>
  <c r="K53" i="73"/>
  <c r="O200" i="62"/>
  <c r="O206" i="62"/>
  <c r="I11" i="80"/>
  <c r="M12" i="72"/>
  <c r="K10" i="81"/>
  <c r="K30" i="76"/>
  <c r="N60" i="63"/>
  <c r="U215" i="61"/>
  <c r="K49" i="73"/>
  <c r="K21" i="76"/>
  <c r="K15" i="67"/>
  <c r="U183" i="61"/>
  <c r="O210" i="62"/>
  <c r="S23" i="71"/>
  <c r="U225" i="61"/>
  <c r="O23" i="62"/>
  <c r="U204" i="61"/>
  <c r="U64" i="61"/>
  <c r="L14" i="58"/>
  <c r="O14" i="64"/>
  <c r="U248" i="61"/>
  <c r="K13" i="73"/>
  <c r="K52" i="73"/>
  <c r="P15" i="69"/>
  <c r="U150" i="61"/>
  <c r="S17" i="71"/>
  <c r="K50" i="73"/>
  <c r="O199" i="62"/>
  <c r="O161" i="62"/>
  <c r="S22" i="71"/>
  <c r="U85" i="61"/>
  <c r="U163" i="61"/>
  <c r="K54" i="73"/>
  <c r="N89" i="63"/>
  <c r="U243" i="61"/>
  <c r="U251" i="61"/>
  <c r="O25" i="62"/>
  <c r="U180" i="61"/>
  <c r="U65" i="61"/>
  <c r="U105" i="61"/>
  <c r="U101" i="61"/>
  <c r="N52" i="63"/>
  <c r="M17" i="72"/>
  <c r="O86" i="62"/>
  <c r="O63" i="62"/>
  <c r="O208" i="62"/>
  <c r="K15" i="76"/>
  <c r="U88" i="61"/>
  <c r="U139" i="61"/>
  <c r="O54" i="62"/>
  <c r="U229" i="61"/>
  <c r="P13" i="69"/>
  <c r="U237" i="61"/>
  <c r="O169" i="62"/>
  <c r="U83" i="61"/>
  <c r="U137" i="61"/>
  <c r="O105" i="62"/>
  <c r="N86" i="63"/>
  <c r="O49" i="62"/>
  <c r="U187" i="61"/>
  <c r="N85" i="63"/>
  <c r="K50" i="76"/>
  <c r="O118" i="62"/>
  <c r="K45" i="73"/>
  <c r="O196" i="62"/>
  <c r="U217" i="61"/>
  <c r="O188" i="62"/>
  <c r="U81" i="61"/>
  <c r="K11" i="81"/>
  <c r="N29" i="63"/>
  <c r="M18" i="72"/>
  <c r="U151" i="61"/>
  <c r="U31" i="61"/>
  <c r="U92" i="61"/>
  <c r="L15" i="58"/>
  <c r="K35" i="73"/>
  <c r="K27" i="76"/>
  <c r="I10" i="80"/>
  <c r="N15" i="63"/>
  <c r="U221" i="61"/>
  <c r="P24" i="69"/>
  <c r="O127" i="62"/>
  <c r="U166" i="61"/>
  <c r="K11" i="73"/>
  <c r="I13" i="80"/>
  <c r="N32" i="63"/>
  <c r="O15" i="79"/>
  <c r="N45" i="63"/>
  <c r="O150" i="62"/>
  <c r="O209" i="62"/>
  <c r="D26" i="88"/>
  <c r="U134" i="61"/>
  <c r="U239" i="61"/>
  <c r="P11" i="69"/>
  <c r="U236" i="61"/>
  <c r="U216" i="61"/>
  <c r="U40" i="61"/>
  <c r="O30" i="62"/>
  <c r="U186" i="61"/>
  <c r="R31" i="59"/>
  <c r="P44" i="69"/>
  <c r="U22" i="61"/>
  <c r="K23" i="76"/>
  <c r="K18" i="76"/>
  <c r="K48" i="76"/>
  <c r="D22" i="88"/>
  <c r="O35" i="62"/>
  <c r="U25" i="61"/>
  <c r="O177" i="62"/>
  <c r="O145" i="62"/>
  <c r="N56" i="63"/>
  <c r="P47" i="69"/>
  <c r="N33" i="63"/>
  <c r="U138" i="61"/>
  <c r="K19" i="67"/>
  <c r="O182" i="62"/>
  <c r="O117" i="62"/>
  <c r="U153" i="61"/>
  <c r="U250" i="61"/>
  <c r="S19" i="71"/>
  <c r="U24" i="61"/>
  <c r="L13" i="65"/>
  <c r="O12" i="62"/>
  <c r="O15" i="64"/>
  <c r="O112" i="62"/>
  <c r="O152" i="62"/>
  <c r="O122" i="62"/>
  <c r="U194" i="61"/>
  <c r="U37" i="61"/>
  <c r="P31" i="69"/>
  <c r="L21" i="58"/>
  <c r="O13" i="62"/>
  <c r="O68" i="62"/>
  <c r="U76" i="61"/>
  <c r="D13" i="88"/>
  <c r="K38" i="73"/>
  <c r="K14" i="67"/>
  <c r="U156" i="61"/>
  <c r="N38" i="63"/>
  <c r="U196" i="61"/>
  <c r="O155" i="62"/>
  <c r="K58" i="76"/>
  <c r="O24" i="64"/>
  <c r="O81" i="62"/>
  <c r="O213" i="62"/>
  <c r="U98" i="61"/>
  <c r="U109" i="61"/>
  <c r="U18" i="61"/>
  <c r="N53" i="63"/>
  <c r="N61" i="63"/>
  <c r="N18" i="63"/>
  <c r="K20" i="76"/>
  <c r="K18" i="67"/>
  <c r="K11" i="67"/>
  <c r="U115" i="61"/>
  <c r="O173" i="62"/>
  <c r="L25" i="58"/>
  <c r="O65" i="62"/>
  <c r="O27" i="62"/>
  <c r="U177" i="61"/>
  <c r="O170" i="62"/>
  <c r="O114" i="62"/>
  <c r="N62" i="63"/>
  <c r="U144" i="61"/>
  <c r="R28" i="59"/>
  <c r="L29" i="58"/>
  <c r="P34" i="69"/>
  <c r="K55" i="73"/>
  <c r="U19" i="61"/>
  <c r="U63" i="61"/>
  <c r="U107" i="61"/>
  <c r="O12" i="79"/>
  <c r="P26" i="69"/>
  <c r="O181" i="62"/>
  <c r="N23" i="63"/>
  <c r="U72" i="61"/>
  <c r="O14" i="79"/>
  <c r="N82" i="63"/>
  <c r="U148" i="61"/>
  <c r="O205" i="62"/>
  <c r="N64" i="63"/>
  <c r="M20" i="72"/>
  <c r="P27" i="69"/>
  <c r="U198" i="61"/>
  <c r="R21" i="59"/>
  <c r="D12" i="88"/>
  <c r="U246" i="61"/>
  <c r="O130" i="62"/>
  <c r="P19" i="69"/>
  <c r="U39" i="61"/>
  <c r="L15" i="65"/>
  <c r="L35" i="58"/>
  <c r="L16" i="58"/>
  <c r="O18" i="62"/>
  <c r="U23" i="61"/>
  <c r="D38" i="88"/>
  <c r="O96" i="62"/>
  <c r="O50" i="62"/>
  <c r="U70" i="61"/>
  <c r="K55" i="76"/>
  <c r="O151" i="62"/>
  <c r="O193" i="62"/>
  <c r="U228" i="61"/>
  <c r="N44" i="63"/>
  <c r="U53" i="61"/>
  <c r="K21" i="73"/>
  <c r="U42" i="61"/>
  <c r="U255" i="61"/>
  <c r="K44" i="76"/>
  <c r="U131" i="61"/>
  <c r="U77" i="61"/>
  <c r="L36" i="58"/>
  <c r="O102" i="62"/>
  <c r="O176" i="62"/>
  <c r="U162" i="61"/>
  <c r="U141" i="61"/>
  <c r="R40" i="59"/>
  <c r="K41" i="76"/>
  <c r="O70" i="62"/>
  <c r="O16" i="62"/>
  <c r="U45" i="61"/>
  <c r="N43" i="63"/>
  <c r="L28" i="58"/>
  <c r="L11" i="65"/>
  <c r="O91" i="62"/>
  <c r="U82" i="61"/>
  <c r="K17" i="76"/>
  <c r="O89" i="62"/>
  <c r="U125" i="61"/>
  <c r="M21" i="72"/>
  <c r="O29" i="62"/>
  <c r="U30" i="61"/>
  <c r="L33" i="58"/>
  <c r="K32" i="73"/>
  <c r="L12" i="65"/>
  <c r="K35" i="76"/>
  <c r="O72" i="62"/>
  <c r="U54" i="61"/>
  <c r="M16" i="72"/>
  <c r="D37" i="88"/>
  <c r="Q12" i="68"/>
  <c r="K28" i="76"/>
  <c r="P46" i="69"/>
  <c r="U142" i="61"/>
  <c r="K34" i="73"/>
  <c r="U56" i="61"/>
  <c r="R15" i="59"/>
  <c r="S16" i="71"/>
  <c r="O171" i="62"/>
  <c r="O13" i="79"/>
  <c r="U103" i="61"/>
  <c r="O184" i="62"/>
  <c r="U179" i="61"/>
  <c r="S27" i="71"/>
  <c r="K57" i="76"/>
  <c r="U223" i="61"/>
  <c r="N70" i="63"/>
  <c r="O204" i="62"/>
  <c r="O164" i="62"/>
  <c r="O84" i="62"/>
  <c r="P12" i="69"/>
  <c r="O26" i="64"/>
  <c r="U119" i="61"/>
  <c r="U252" i="61"/>
  <c r="K40" i="73"/>
  <c r="O131" i="62"/>
  <c r="U66" i="61"/>
  <c r="U168" i="61"/>
  <c r="L19" i="58"/>
  <c r="U71" i="61"/>
  <c r="O76" i="62"/>
  <c r="U145" i="61"/>
  <c r="P38" i="69"/>
  <c r="O53" i="62"/>
  <c r="N66" i="63"/>
  <c r="U80" i="61"/>
  <c r="K52" i="76"/>
  <c r="K12" i="81"/>
  <c r="K26" i="73"/>
  <c r="O14" i="62"/>
  <c r="U182" i="61"/>
  <c r="O172" i="62"/>
  <c r="N81" i="63"/>
  <c r="O175" i="62"/>
  <c r="U106" i="61"/>
  <c r="U32" i="61"/>
  <c r="U222" i="61"/>
  <c r="U231" i="61"/>
  <c r="N30" i="63"/>
  <c r="K17" i="67"/>
  <c r="R42" i="59"/>
  <c r="O31" i="62"/>
  <c r="Q11" i="68"/>
  <c r="O52" i="62"/>
  <c r="O197" i="62"/>
  <c r="U212" i="61"/>
  <c r="N87" i="63"/>
  <c r="O99" i="62"/>
  <c r="U95" i="61"/>
  <c r="R11" i="59"/>
  <c r="U122" i="61"/>
  <c r="U69" i="61"/>
  <c r="O154" i="62"/>
  <c r="L13" i="58"/>
  <c r="K14" i="73"/>
  <c r="K34" i="76"/>
  <c r="L26" i="58"/>
  <c r="U149" i="61"/>
  <c r="O139" i="62"/>
  <c r="N74" i="63"/>
  <c r="N26" i="63"/>
  <c r="P28" i="69"/>
  <c r="R43" i="59"/>
  <c r="D17" i="88"/>
  <c r="O18" i="64"/>
  <c r="K18" i="73"/>
  <c r="N75" i="63"/>
  <c r="O166" i="62"/>
  <c r="R35" i="59"/>
  <c r="U158" i="61"/>
  <c r="K31" i="73"/>
  <c r="N27" i="63"/>
  <c r="U84" i="61"/>
  <c r="L27" i="58"/>
  <c r="O85" i="62"/>
  <c r="U12" i="61"/>
  <c r="K56" i="76"/>
  <c r="P18" i="69"/>
  <c r="U44" i="61"/>
  <c r="U201" i="61"/>
  <c r="U210" i="61"/>
  <c r="D33" i="88"/>
  <c r="P49" i="69"/>
  <c r="U208" i="61"/>
  <c r="O44" i="62"/>
  <c r="U173" i="61"/>
  <c r="L37" i="58"/>
  <c r="O203" i="62"/>
  <c r="R20" i="59"/>
  <c r="K39" i="76"/>
  <c r="U100" i="61"/>
  <c r="U114" i="61"/>
  <c r="N40" i="63"/>
  <c r="O194" i="62"/>
  <c r="P17" i="69"/>
  <c r="U140" i="61"/>
  <c r="U230" i="61"/>
  <c r="U213" i="61"/>
  <c r="L14" i="65"/>
  <c r="O100" i="62"/>
  <c r="U219" i="61"/>
  <c r="U244" i="61"/>
  <c r="K12" i="73"/>
  <c r="O183" i="62"/>
  <c r="O46" i="62"/>
  <c r="U11" i="61"/>
  <c r="K61" i="76"/>
  <c r="O87" i="62"/>
  <c r="O51" i="62"/>
  <c r="U178" i="61"/>
  <c r="O77" i="62"/>
  <c r="U203" i="61"/>
  <c r="U13" i="61"/>
  <c r="K41" i="73"/>
  <c r="U68" i="61"/>
  <c r="U164" i="61"/>
  <c r="K32" i="76"/>
  <c r="O156" i="62"/>
  <c r="U232" i="61"/>
  <c r="U113" i="61"/>
  <c r="N92" i="63"/>
  <c r="O98" i="62"/>
  <c r="N69" i="63"/>
  <c r="R24" i="59"/>
  <c r="P45" i="69"/>
  <c r="O38" i="62"/>
  <c r="U94" i="61"/>
  <c r="U16" i="61"/>
  <c r="O149" i="62"/>
  <c r="R18" i="59"/>
  <c r="K46" i="73"/>
  <c r="R29" i="59"/>
  <c r="D19" i="88"/>
  <c r="N20" i="63"/>
  <c r="U143" i="61"/>
  <c r="O42" i="62"/>
  <c r="N57" i="63"/>
  <c r="U58" i="61"/>
  <c r="K60" i="76"/>
  <c r="O162" i="62"/>
  <c r="U181" i="61"/>
  <c r="Q14" i="68"/>
  <c r="U188" i="61"/>
  <c r="N14" i="63"/>
  <c r="R17" i="59"/>
  <c r="U199" i="61"/>
  <c r="O17" i="62"/>
  <c r="K56" i="73"/>
  <c r="O16" i="64"/>
  <c r="U79" i="61"/>
  <c r="P20" i="69"/>
  <c r="U110" i="61"/>
  <c r="K54" i="76"/>
  <c r="O10" i="79"/>
  <c r="U116" i="61"/>
  <c r="U78" i="61"/>
  <c r="K16" i="67"/>
  <c r="U90" i="61"/>
  <c r="O67" i="62"/>
  <c r="R23" i="59"/>
  <c r="N37" i="63"/>
  <c r="N71" i="63"/>
  <c r="R19" i="59"/>
  <c r="N24" i="63"/>
  <c r="O59" i="62"/>
  <c r="U49" i="61"/>
  <c r="N12" i="63"/>
  <c r="U124" i="61"/>
  <c r="O140" i="62"/>
  <c r="N48" i="63"/>
  <c r="O19" i="62"/>
  <c r="I12" i="80"/>
  <c r="R27" i="59"/>
  <c r="U161" i="61"/>
  <c r="K38" i="76"/>
  <c r="U214" i="61"/>
  <c r="O62" i="62"/>
  <c r="D23" i="88"/>
  <c r="O189" i="62"/>
  <c r="L32" i="58"/>
  <c r="U99" i="61"/>
  <c r="K29" i="76"/>
  <c r="O198" i="62"/>
  <c r="U146" i="61"/>
  <c r="O157" i="62"/>
  <c r="P14" i="69"/>
  <c r="O36" i="62"/>
  <c r="K51" i="73"/>
  <c r="U36" i="61"/>
  <c r="K45" i="76"/>
  <c r="O136" i="62"/>
  <c r="D24" i="88"/>
  <c r="O201" i="62"/>
  <c r="U74" i="61"/>
  <c r="O74" i="62"/>
  <c r="O55" i="62"/>
  <c r="S25" i="71"/>
  <c r="O20" i="62"/>
  <c r="K47" i="76"/>
  <c r="U193" i="61"/>
  <c r="O115" i="62"/>
  <c r="K43" i="73"/>
  <c r="S15" i="71"/>
  <c r="U129" i="61"/>
  <c r="O202" i="62"/>
  <c r="O24" i="62"/>
  <c r="U233" i="61"/>
  <c r="R41" i="59"/>
  <c r="P32" i="69"/>
  <c r="N36" i="63"/>
  <c r="U147" i="61"/>
  <c r="U130" i="61"/>
  <c r="K53" i="76"/>
  <c r="U73" i="61"/>
  <c r="D29" i="88"/>
  <c r="R38" i="59"/>
  <c r="D34" i="88"/>
  <c r="R13" i="59"/>
  <c r="U96" i="61"/>
  <c r="Q13" i="68"/>
  <c r="P30" i="69"/>
  <c r="U195" i="61"/>
  <c r="U123" i="61"/>
  <c r="N19" i="63"/>
  <c r="O158" i="62"/>
  <c r="M14" i="72"/>
  <c r="U52" i="61"/>
  <c r="L17" i="58"/>
  <c r="U176" i="61"/>
  <c r="U62" i="61"/>
  <c r="L11" i="74"/>
  <c r="P35" i="69"/>
  <c r="K44" i="73"/>
  <c r="U135" i="61"/>
  <c r="U224" i="61"/>
  <c r="P23" i="69"/>
  <c r="U227" i="61"/>
  <c r="K20" i="67"/>
  <c r="U43" i="61"/>
  <c r="K29" i="73"/>
  <c r="U133" i="61"/>
  <c r="O138" i="62"/>
  <c r="O124" i="62"/>
  <c r="K14" i="76"/>
  <c r="O45" i="62"/>
  <c r="N79" i="63"/>
  <c r="O186" i="62"/>
  <c r="O13" i="64"/>
  <c r="M11" i="72"/>
  <c r="O116" i="62"/>
  <c r="O106" i="62"/>
  <c r="O168" i="62"/>
  <c r="U247" i="61"/>
  <c r="N13" i="63"/>
  <c r="O64" i="62"/>
  <c r="D42" i="88"/>
  <c r="K39" i="73"/>
  <c r="U120" i="61"/>
  <c r="O191" i="62"/>
  <c r="U48" i="61"/>
  <c r="K12" i="76"/>
  <c r="M15" i="72"/>
  <c r="U218" i="61"/>
  <c r="O60" i="62"/>
  <c r="O83" i="62"/>
  <c r="U132" i="61"/>
  <c r="O179" i="62"/>
  <c r="O113" i="62"/>
  <c r="O148" i="62"/>
  <c r="K42" i="73"/>
  <c r="K24" i="73"/>
  <c r="D28" i="88"/>
  <c r="N47" i="63"/>
  <c r="O11" i="62"/>
  <c r="N16" i="63"/>
  <c r="K33" i="73"/>
  <c r="R44" i="59"/>
  <c r="O95" i="62"/>
  <c r="R14" i="59"/>
  <c r="U240" i="61"/>
  <c r="O211" i="62"/>
  <c r="O28" i="64"/>
  <c r="U108" i="61"/>
  <c r="P22" i="69"/>
  <c r="O30" i="64"/>
  <c r="U154" i="61"/>
  <c r="O73" i="62"/>
  <c r="O107" i="62"/>
  <c r="K12" i="67"/>
  <c r="N55" i="63"/>
  <c r="O129" i="62"/>
  <c r="O110" i="62"/>
  <c r="O120" i="62"/>
  <c r="O101" i="62"/>
  <c r="O47" i="62"/>
  <c r="U191" i="61"/>
  <c r="N80" i="63"/>
  <c r="S13" i="71"/>
  <c r="O187" i="62"/>
  <c r="K28" i="73"/>
  <c r="U160" i="61"/>
  <c r="U93" i="61"/>
  <c r="N22" i="63"/>
  <c r="K36" i="73"/>
  <c r="U207" i="61"/>
  <c r="U211" i="61"/>
  <c r="U91" i="61"/>
  <c r="O20" i="64"/>
  <c r="U50" i="61"/>
  <c r="O217" i="62"/>
  <c r="U60" i="61"/>
  <c r="U159" i="61"/>
  <c r="S18" i="71"/>
  <c r="U169" i="61"/>
  <c r="U170" i="61"/>
  <c r="R32" i="59"/>
  <c r="N76" i="63"/>
  <c r="N21" i="63"/>
  <c r="O11" i="64"/>
  <c r="U59" i="61"/>
  <c r="O165" i="62"/>
  <c r="U192" i="61"/>
  <c r="K47" i="73"/>
  <c r="O40" i="62"/>
  <c r="O174" i="62"/>
  <c r="P21" i="69"/>
  <c r="U242" i="61"/>
  <c r="U27" i="61"/>
  <c r="L23" i="58"/>
  <c r="D27" i="88"/>
  <c r="O32" i="62"/>
  <c r="N90" i="63"/>
  <c r="O23" i="64"/>
  <c r="U112" i="61"/>
  <c r="S14" i="71"/>
  <c r="P41" i="69"/>
  <c r="U220" i="61"/>
  <c r="N49" i="63"/>
  <c r="O153" i="62"/>
  <c r="K37" i="73"/>
  <c r="N50" i="63"/>
  <c r="U117" i="61"/>
  <c r="U136" i="61"/>
  <c r="U167" i="61"/>
  <c r="U86" i="61"/>
  <c r="U33" i="61"/>
  <c r="O137" i="62"/>
  <c r="U226" i="61"/>
  <c r="N31" i="63"/>
  <c r="O78" i="62"/>
  <c r="K27" i="73"/>
  <c r="U104" i="61"/>
  <c r="U41" i="61"/>
  <c r="U38" i="61"/>
  <c r="K24" i="76"/>
  <c r="L22" i="58"/>
  <c r="P25" i="69"/>
  <c r="U245" i="61"/>
  <c r="D31" i="88"/>
  <c r="M13" i="72"/>
  <c r="P36" i="69"/>
  <c r="R30" i="59"/>
  <c r="K36" i="76"/>
  <c r="O128" i="62"/>
  <c r="L20" i="58"/>
  <c r="O57" i="62"/>
  <c r="O66" i="62"/>
  <c r="N28" i="63"/>
  <c r="R22" i="59"/>
  <c r="R36" i="59"/>
  <c r="O19" i="64"/>
  <c r="U21" i="61"/>
  <c r="U127" i="61"/>
  <c r="U184" i="61"/>
  <c r="O56" i="62"/>
  <c r="U174" i="61"/>
  <c r="O11" i="79"/>
  <c r="K19" i="73"/>
  <c r="O178" i="62"/>
  <c r="O119" i="62"/>
  <c r="O75" i="62"/>
  <c r="U254" i="61"/>
  <c r="K48" i="73"/>
  <c r="U102" i="61"/>
  <c r="O21" i="64"/>
  <c r="U121" i="61"/>
  <c r="O28" i="62"/>
  <c r="O37" i="62"/>
  <c r="O218" i="62"/>
  <c r="U75" i="61"/>
  <c r="M19" i="72"/>
  <c r="N46" i="63"/>
  <c r="U200" i="61"/>
  <c r="S28" i="71"/>
  <c r="U202" i="61"/>
  <c r="O192" i="62"/>
  <c r="K13" i="76"/>
  <c r="U61" i="61"/>
  <c r="S24" i="71"/>
  <c r="U197" i="61"/>
  <c r="O180" i="62"/>
  <c r="U157" i="61"/>
  <c r="O125" i="62"/>
  <c r="U118" i="61"/>
  <c r="N11" i="63"/>
  <c r="O25" i="64"/>
  <c r="U20" i="61"/>
  <c r="N94" i="63"/>
  <c r="R33" i="59"/>
  <c r="U89" i="61"/>
  <c r="K37" i="76"/>
  <c r="K13" i="67"/>
  <c r="U256" i="61"/>
  <c r="O103" i="62"/>
  <c r="O69" i="62"/>
  <c r="U238" i="61"/>
  <c r="O143" i="62"/>
  <c r="U258" i="61"/>
  <c r="O26" i="62"/>
  <c r="P37" i="69"/>
  <c r="O22" i="64"/>
  <c r="U35" i="61"/>
  <c r="O29" i="64"/>
  <c r="O88" i="62"/>
  <c r="O207" i="62"/>
  <c r="L31" i="58"/>
  <c r="O216" i="62"/>
  <c r="U97" i="61"/>
  <c r="O97" i="62"/>
  <c r="L12" i="74"/>
  <c r="O43" i="62"/>
  <c r="N42" i="63"/>
  <c r="R12" i="59"/>
  <c r="U190" i="61"/>
  <c r="K20" i="73"/>
  <c r="U126" i="61"/>
  <c r="O15" i="62"/>
  <c r="K26" i="76"/>
  <c r="U87" i="61"/>
  <c r="D16" i="88"/>
  <c r="O58" i="62"/>
  <c r="U249" i="61"/>
  <c r="O134" i="62"/>
  <c r="P50" i="69"/>
  <c r="D21" i="88"/>
  <c r="U257" i="61"/>
  <c r="L13" i="74"/>
  <c r="U17" i="61"/>
  <c r="K33" i="76"/>
  <c r="O104" i="62"/>
  <c r="O133" i="62"/>
  <c r="O121" i="62"/>
  <c r="N59" i="63"/>
  <c r="U128" i="61"/>
  <c r="N83" i="63"/>
  <c r="U241" i="61"/>
  <c r="K43" i="76"/>
  <c r="O160" i="62"/>
  <c r="O48" i="62"/>
  <c r="U205" i="61"/>
  <c r="U67" i="61"/>
  <c r="N73" i="63"/>
  <c r="P33" i="69"/>
  <c r="O33" i="62"/>
  <c r="P39" i="69"/>
  <c r="P43" i="69"/>
  <c r="U152" i="61"/>
  <c r="D35" i="88"/>
  <c r="O195" i="62"/>
  <c r="N65" i="63"/>
  <c r="O27" i="64"/>
  <c r="O39" i="62"/>
  <c r="R34" i="59"/>
  <c r="K58" i="73"/>
  <c r="U46" i="61"/>
  <c r="O212" i="62"/>
  <c r="U26" i="61"/>
  <c r="K40" i="76"/>
  <c r="U171" i="61"/>
  <c r="O159" i="62"/>
  <c r="U172" i="61"/>
  <c r="P48" i="69"/>
  <c r="U234" i="61"/>
  <c r="N39" i="63"/>
  <c r="O71" i="62"/>
  <c r="O185" i="62"/>
  <c r="O144" i="62"/>
  <c r="O108" i="62"/>
  <c r="K46" i="76"/>
  <c r="N34" i="63"/>
  <c r="N67" i="63"/>
  <c r="N78" i="63"/>
  <c r="U189" i="61"/>
  <c r="K42" i="76"/>
  <c r="O126" i="62"/>
  <c r="O94" i="62"/>
  <c r="O92" i="62"/>
  <c r="U29" i="61"/>
  <c r="O34" i="62"/>
  <c r="U209" i="61"/>
  <c r="O93" i="62"/>
  <c r="P42" i="69"/>
  <c r="K11" i="76"/>
  <c r="R25" i="59"/>
  <c r="U185" i="61"/>
  <c r="D15" i="88"/>
  <c r="R16" i="59"/>
  <c r="L12" i="58"/>
  <c r="L11" i="58"/>
  <c r="L10" i="58"/>
  <c r="D11" i="88"/>
</calcChain>
</file>

<file path=xl/comments1.xml><?xml version="1.0" encoding="utf-8"?>
<comments xmlns="http://schemas.openxmlformats.org/spreadsheetml/2006/main">
  <authors>
    <author>גבריאל בלונורוביץ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
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0">
    <s v="Migdal Hashkaot Neches Boded"/>
    <s v="{[Time].[Hie Time].[Yom].&amp;[20181231]}"/>
    <s v="{[Medida].[Medida].&amp;[2]}"/>
    <s v="{[Keren].[Keren].[All]}"/>
    <s v="{[Cheshbon KM].[Hie Peilut].[Peilut 7].&amp;[Kod_Peilut_L7_399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9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3" si="19">
        <n x="1" s="1"/>
        <n x="17"/>
        <n x="18"/>
      </t>
    </mdx>
    <mdx n="0" f="v">
      <t c="3" si="19">
        <n x="1" s="1"/>
        <n x="20"/>
        <n x="18"/>
      </t>
    </mdx>
    <mdx n="0" f="v">
      <t c="3" si="19">
        <n x="1" s="1"/>
        <n x="21"/>
        <n x="18"/>
      </t>
    </mdx>
    <mdx n="0" f="v">
      <t c="3" si="19">
        <n x="1" s="1"/>
        <n x="22"/>
        <n x="18"/>
      </t>
    </mdx>
    <mdx n="0" f="v">
      <t c="3" si="19">
        <n x="1" s="1"/>
        <n x="23"/>
        <n x="18"/>
      </t>
    </mdx>
    <mdx n="0" f="v">
      <t c="3" si="19">
        <n x="1" s="1"/>
        <n x="24"/>
        <n x="18"/>
      </t>
    </mdx>
    <mdx n="0" f="v">
      <t c="3" si="19">
        <n x="1" s="1"/>
        <n x="25"/>
        <n x="18"/>
      </t>
    </mdx>
    <mdx n="0" f="v">
      <t c="3" si="19">
        <n x="1" s="1"/>
        <n x="26"/>
        <n x="18"/>
      </t>
    </mdx>
    <mdx n="0" f="v">
      <t c="3" si="19">
        <n x="1" s="1"/>
        <n x="27"/>
        <n x="18"/>
      </t>
    </mdx>
    <mdx n="0" f="v">
      <t c="3" si="19">
        <n x="1" s="1"/>
        <n x="28"/>
        <n x="18"/>
      </t>
    </mdx>
    <mdx n="0" f="v">
      <t c="3" si="19">
        <n x="1" s="1"/>
        <n x="29"/>
        <n x="18"/>
      </t>
    </mdx>
  </mdxMetadata>
  <valueMetadata count="2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</valueMetadata>
</metadata>
</file>

<file path=xl/sharedStrings.xml><?xml version="1.0" encoding="utf-8"?>
<sst xmlns="http://schemas.openxmlformats.org/spreadsheetml/2006/main" count="6984" uniqueCount="1991">
  <si>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</si>
  <si>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</si>
  <si>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</si>
  <si>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</si>
  <si>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</si>
  <si>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</si>
  <si>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</si>
  <si>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</si>
  <si>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</si>
  <si>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</si>
  <si>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</si>
  <si>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</si>
  <si>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</si>
  <si>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</si>
  <si>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</si>
  <si>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</si>
  <si>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</si>
  <si>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</si>
  <si>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</si>
  <si>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</si>
  <si>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</si>
  <si>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</si>
  <si>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</si>
  <si>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</si>
  <si>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</si>
  <si>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</si>
  <si>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</si>
  <si>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</si>
  <si>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</si>
  <si>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</si>
  <si>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</si>
  <si>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</si>
  <si>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</si>
  <si>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</si>
  <si>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</si>
  <si>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</si>
  <si>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</si>
  <si>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</si>
  <si>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</si>
  <si>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</si>
  <si>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</si>
  <si>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</si>
  <si>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</si>
  <si>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</si>
  <si>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</si>
  <si>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</si>
  <si>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</si>
  <si>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</si>
  <si>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</si>
  <si>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</si>
  <si>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</si>
  <si>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</si>
  <si>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</si>
  <si>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</si>
  <si>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</si>
  <si>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</si>
  <si>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</si>
  <si>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</si>
  <si>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</si>
  <si>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</si>
  <si>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</si>
  <si>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</si>
  <si>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</si>
  <si>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</si>
  <si>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</si>
  <si>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</si>
  <si>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</si>
  <si>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</si>
  <si>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</si>
  <si>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</si>
  <si>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</si>
  <si>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</si>
  <si>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</si>
  <si>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</si>
  <si>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</si>
  <si>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</si>
  <si>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</si>
  <si>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</si>
  <si>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</si>
  <si>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</si>
  <si>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</si>
  <si>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</si>
  <si>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</si>
  <si>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</si>
  <si>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</si>
  <si>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</si>
  <si>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</si>
  <si>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</si>
  <si>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</si>
  <si>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</si>
  <si>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</si>
  <si>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</si>
  <si>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</si>
  <si>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</si>
  <si>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</si>
  <si>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</si>
  <si>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</si>
  <si>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</si>
  <si>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</si>
  <si>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</si>
  <si>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</si>
  <si>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</si>
  <si>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</si>
  <si>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</si>
  <si>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</si>
  <si>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</si>
  <si>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</si>
  <si>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</si>
  <si>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</si>
  <si>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</si>
  <si>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</si>
  <si>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</si>
  <si>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</si>
  <si>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</si>
  <si>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</si>
  <si>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</si>
  <si>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</si>
  <si>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</si>
  <si>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</si>
  <si>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</si>
  <si>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</si>
  <si>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</si>
  <si>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</si>
  <si>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</si>
  <si>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</si>
  <si>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</si>
  <si>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</si>
  <si>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</si>
  <si>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</si>
  <si>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</si>
  <si>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</si>
  <si>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</si>
  <si>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</si>
  <si>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</si>
  <si>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</si>
  <si>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</si>
  <si>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</si>
  <si>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</si>
  <si>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</si>
  <si>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</si>
  <si>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</si>
  <si>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</si>
  <si>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</si>
  <si>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</si>
  <si>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</si>
  <si>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</si>
  <si>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</si>
  <si>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</si>
  <si>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</si>
  <si>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</si>
  <si>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</si>
  <si>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</si>
  <si>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</si>
  <si>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</si>
  <si>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</si>
  <si>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</si>
  <si>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</si>
  <si>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</si>
  <si>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</si>
  <si>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</si>
  <si>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</si>
  <si>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</si>
  <si>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</si>
  <si>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</si>
  <si>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</si>
  <si>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</si>
  <si>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</si>
  <si>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</si>
  <si>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</si>
  <si>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</si>
  <si>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</si>
  <si>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</si>
  <si>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</si>
  <si>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</si>
  <si>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</si>
  <si>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</si>
  <si>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</si>
  <si>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</si>
  <si>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</si>
  <si>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</si>
  <si>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</si>
  <si>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</si>
  <si>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</si>
  <si>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</si>
  <si>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</si>
  <si>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</si>
  <si>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</si>
  <si>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</si>
  <si>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</si>
  <si>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</si>
  <si>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</si>
  <si>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</si>
  <si>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</si>
  <si>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</si>
  <si>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</si>
  <si>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</si>
  <si>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</si>
  <si>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</si>
  <si>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</si>
  <si>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</si>
  <si>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</si>
  <si>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</si>
  <si>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</si>
  <si>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</si>
  <si>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</si>
  <si>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</si>
  <si>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</si>
  <si>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</si>
  <si>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</si>
  <si>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</si>
  <si>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</si>
  <si>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</si>
  <si>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</si>
  <si>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</si>
  <si>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</si>
  <si>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</si>
  <si>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</si>
  <si>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</si>
  <si>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</si>
  <si>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</si>
  <si>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</si>
  <si>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</si>
  <si>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</si>
  <si>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</si>
  <si>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</si>
  <si>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</si>
  <si>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</si>
  <si>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</si>
  <si>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</si>
  <si>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</si>
  <si>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</si>
  <si>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</si>
  <si>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</si>
  <si>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</si>
  <si>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</si>
  <si>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</si>
  <si>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</si>
  <si>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</si>
  <si>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</si>
  <si>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</si>
  <si>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</si>
  <si>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</si>
  <si>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</si>
  <si>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</si>
  <si>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</si>
  <si>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</si>
  <si>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</si>
  <si>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</si>
  <si>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</si>
  <si>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</si>
  <si>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</si>
  <si>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</si>
  <si>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</si>
  <si>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</si>
  <si>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</si>
  <si>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</si>
  <si>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</si>
  <si>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</si>
  <si>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</si>
  <si>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</si>
  <si>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</si>
  <si>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</si>
  <si>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</si>
  <si>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</si>
  <si>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</si>
  <si>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</si>
  <si>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אישית - אפיק השקעות מגיל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</si>
  <si>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</si>
  <si>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</si>
  <si>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</si>
  <si>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</si>
  <si>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</si>
  <si>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</si>
  <si>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</si>
  <si>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</si>
  <si>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</si>
  <si>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</si>
  <si>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</si>
  <si>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</si>
  <si>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</si>
  <si>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</si>
  <si>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</si>
  <si>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</si>
  <si>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</si>
  <si>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</si>
  <si>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</si>
  <si>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</si>
  <si>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</si>
  <si>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</si>
  <si>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</si>
  <si>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</si>
  <si>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</si>
  <si>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</si>
  <si>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</si>
  <si>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</si>
  <si>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</si>
  <si>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</si>
  <si>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</si>
  <si>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</si>
  <si>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</si>
  <si>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</si>
  <si>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</si>
  <si>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</si>
  <si>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</si>
  <si>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</si>
  <si>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</si>
  <si>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</si>
  <si>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</si>
  <si>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</si>
  <si>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</si>
  <si>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</si>
  <si>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</si>
  <si>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</si>
  <si>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</si>
  <si>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</si>
  <si>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</si>
  <si>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</si>
  <si>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</si>
  <si>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</si>
  <si>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</si>
  <si>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</si>
  <si>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</si>
  <si>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</si>
  <si>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</si>
  <si>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</si>
  <si>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</si>
  <si>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</si>
  <si>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</si>
  <si>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</si>
  <si>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</si>
  <si>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</si>
  <si>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</si>
  <si>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</si>
  <si>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</si>
  <si>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</si>
  <si>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</si>
  <si>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</si>
  <si>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</si>
  <si>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</si>
  <si>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</si>
  <si>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</si>
  <si>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</si>
  <si>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</si>
  <si>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</si>
  <si>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</si>
  <si>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</si>
  <si>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</si>
  <si>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</si>
  <si>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</si>
  <si>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</si>
  <si>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</si>
  <si>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</si>
  <si>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</si>
  <si>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</si>
  <si>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</si>
  <si>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</si>
  <si>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</si>
  <si>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</si>
  <si>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</si>
  <si>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</si>
  <si>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</si>
  <si>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</si>
  <si>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</si>
  <si>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</si>
  <si>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</si>
  <si>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</si>
  <si>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</si>
  <si>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</si>
  <si>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</si>
  <si>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</si>
  <si>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</si>
  <si>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</si>
  <si>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</si>
  <si>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</si>
  <si>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</si>
  <si>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</si>
  <si>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</si>
  <si>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</si>
  <si>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</si>
  <si>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</si>
  <si>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</si>
  <si>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</si>
  <si>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</si>
  <si>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</si>
  <si>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</si>
  <si>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</si>
  <si>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</si>
  <si>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</si>
  <si>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</si>
  <si>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</si>
  <si>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</si>
  <si>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</si>
  <si>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</si>
  <si>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</si>
  <si>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</si>
  <si>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</si>
  <si>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</si>
  <si>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</si>
  <si>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</si>
  <si>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</si>
  <si>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</si>
  <si>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</si>
  <si>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</si>
  <si>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</si>
  <si>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</si>
  <si>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</si>
  <si>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</si>
  <si>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</si>
  <si>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</si>
  <si>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</si>
  <si>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</si>
  <si>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</si>
  <si>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</si>
  <si>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</si>
  <si>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</si>
  <si>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</si>
  <si>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</si>
  <si>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</si>
  <si>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</si>
  <si>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</si>
  <si>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</si>
  <si>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</si>
  <si>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</si>
  <si>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</si>
  <si>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</si>
  <si>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</si>
  <si>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</si>
  <si>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</si>
  <si>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</si>
  <si>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</si>
  <si>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</si>
  <si>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</si>
  <si>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</si>
  <si>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</si>
  <si>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</si>
  <si>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</si>
  <si>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</si>
  <si>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</si>
  <si>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</si>
  <si>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</si>
  <si>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</si>
  <si>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</si>
  <si>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</si>
  <si>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</si>
  <si>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</si>
  <si>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</si>
  <si>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</si>
  <si>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</si>
  <si>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</si>
  <si>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</si>
  <si>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</si>
  <si>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</si>
  <si>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</si>
  <si>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</si>
  <si>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</si>
  <si>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</si>
  <si>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</si>
  <si>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</si>
  <si>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</si>
  <si>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</si>
  <si>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</si>
  <si>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</si>
  <si>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</si>
  <si>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</si>
  <si>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</si>
  <si>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</si>
  <si>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</si>
  <si>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</si>
  <si>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</si>
  <si>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</si>
  <si>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</si>
  <si>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</si>
  <si>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</si>
  <si>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</si>
  <si>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</si>
  <si>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</si>
  <si>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</si>
  <si>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</si>
  <si>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</si>
  <si>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</si>
  <si>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</si>
  <si>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</si>
  <si>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</si>
  <si>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</si>
  <si>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</si>
  <si>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</si>
  <si>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</si>
  <si>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</si>
  <si>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</si>
  <si>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</si>
  <si>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</si>
  <si>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</si>
  <si>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</si>
  <si>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</si>
  <si>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</si>
  <si>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</si>
  <si>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</si>
  <si>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</si>
  <si>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</si>
  <si>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</si>
  <si>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</si>
  <si>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</si>
  <si>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</si>
  <si>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</si>
  <si>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</si>
  <si>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</si>
  <si>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</si>
  <si>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</si>
  <si>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</si>
  <si>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</si>
  <si>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</si>
  <si>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</si>
  <si>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</si>
  <si>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</si>
  <si>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</si>
  <si>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</si>
  <si>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</si>
  <si>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</si>
  <si>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</si>
  <si>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</si>
  <si>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</si>
  <si>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</si>
  <si>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</si>
  <si>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</si>
  <si>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</si>
  <si>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</si>
  <si>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</si>
  <si>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</si>
  <si>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</si>
  <si>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</si>
  <si>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</si>
  <si>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</si>
  <si>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</si>
  <si>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</si>
  <si>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</si>
  <si>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</si>
  <si>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</si>
  <si>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</si>
  <si>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</si>
  <si>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</si>
  <si>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</si>
  <si>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</si>
  <si>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</si>
  <si>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</si>
  <si>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</si>
  <si>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</si>
  <si>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</si>
  <si>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</si>
  <si>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</si>
  <si>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</si>
  <si>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</si>
  <si>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</si>
  <si>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</si>
  <si>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</si>
  <si>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</si>
  <si>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</si>
  <si>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</si>
  <si>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</si>
  <si>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</si>
  <si>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</si>
  <si>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</si>
  <si>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</si>
  <si>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</si>
  <si>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</si>
  <si>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</si>
  <si>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</si>
  <si>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</si>
  <si>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</si>
  <si>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</si>
  <si>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</si>
  <si>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</si>
  <si>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</si>
  <si>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</si>
  <si>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</si>
  <si>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</si>
  <si>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</si>
  <si>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</si>
  <si>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</si>
  <si>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</si>
  <si>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</si>
  <si>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</si>
  <si>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</si>
  <si>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</si>
  <si>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</si>
  <si>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</si>
  <si>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</si>
  <si>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</si>
  <si>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</si>
  <si>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</si>
  <si>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</si>
  <si>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</si>
  <si>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</si>
  <si>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</si>
  <si>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</si>
  <si>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</si>
  <si>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</si>
  <si>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</si>
  <si>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</si>
  <si>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</si>
  <si>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</si>
  <si>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</si>
  <si>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</si>
  <si>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</si>
  <si>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</si>
  <si>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</si>
  <si>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</si>
  <si>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</si>
  <si>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</si>
  <si>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</si>
  <si>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</si>
  <si>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</si>
  <si>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</si>
  <si>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</si>
  <si>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</si>
  <si>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</si>
  <si>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</si>
  <si>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</si>
  <si>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</si>
  <si>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</si>
  <si>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</si>
  <si>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</si>
  <si>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</si>
  <si>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</si>
  <si>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</si>
  <si>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</si>
  <si>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</si>
  <si>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</si>
  <si>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</si>
  <si>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</si>
  <si>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</si>
  <si>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</si>
  <si>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</si>
  <si>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</si>
  <si>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</si>
  <si>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</si>
  <si>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</si>
  <si>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</si>
  <si>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</si>
  <si>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</si>
  <si>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</si>
  <si>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</si>
  <si>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</si>
  <si>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</si>
  <si>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</si>
  <si>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</si>
  <si>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</si>
  <si>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</si>
  <si>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</si>
  <si>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</si>
  <si>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</si>
  <si>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</si>
  <si>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</si>
  <si>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</si>
  <si>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</si>
  <si>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</si>
  <si>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</si>
  <si>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</si>
  <si>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</si>
  <si>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</si>
  <si>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</si>
  <si>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</si>
  <si>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</si>
  <si>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</si>
  <si>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</si>
  <si>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</si>
  <si>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</si>
  <si>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</si>
  <si>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</si>
  <si>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</si>
  <si>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</si>
  <si>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</si>
  <si>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</si>
  <si>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</si>
  <si>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</si>
  <si>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</si>
  <si>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</si>
  <si>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</si>
  <si>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</si>
  <si>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</si>
  <si>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</si>
  <si>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</si>
  <si>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</si>
  <si>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</si>
  <si>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</si>
  <si>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</si>
  <si>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</si>
  <si>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</si>
  <si>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</si>
  <si>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</si>
  <si>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</si>
  <si>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</si>
  <si>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</si>
  <si>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</si>
  <si>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</si>
  <si>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</si>
  <si>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</si>
  <si>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</si>
  <si>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</si>
  <si>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</si>
  <si>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</si>
  <si>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</si>
  <si>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</si>
  <si>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</si>
  <si>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</si>
  <si>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</si>
  <si>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</si>
  <si>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</si>
  <si>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</si>
  <si>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</si>
  <si>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</si>
  <si>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</si>
  <si>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</si>
  <si>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</si>
  <si>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</si>
  <si>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</si>
  <si>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</si>
  <si>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</si>
  <si>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</si>
  <si>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</si>
  <si>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</si>
  <si>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</si>
  <si>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</si>
  <si>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</si>
  <si>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</si>
  <si>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</si>
  <si>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</si>
  <si>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</si>
  <si>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</si>
  <si>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</si>
  <si>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</si>
  <si>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</si>
  <si>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</si>
  <si>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</si>
  <si>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</si>
  <si>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</si>
  <si>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</si>
  <si>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</si>
  <si>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</si>
  <si>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</si>
  <si>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</si>
  <si>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</si>
  <si>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</si>
  <si>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</si>
  <si>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</si>
  <si>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</si>
  <si>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</si>
  <si>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</si>
  <si>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</si>
  <si>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</si>
  <si>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</si>
  <si>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</si>
  <si>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</si>
  <si>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</si>
  <si>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</si>
  <si>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</si>
  <si>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</si>
  <si>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</si>
  <si>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</si>
  <si>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</si>
  <si>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</si>
  <si>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</si>
  <si>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</si>
  <si>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</si>
  <si>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</si>
  <si>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</si>
  <si>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</si>
  <si>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</si>
  <si>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</si>
  <si>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</si>
  <si>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</si>
  <si>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</si>
  <si>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</si>
  <si>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</si>
  <si>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</si>
  <si>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</si>
  <si>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</si>
  <si>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</si>
  <si>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</si>
  <si>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</si>
  <si>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</si>
  <si>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</si>
  <si>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</si>
  <si>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</si>
  <si>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</si>
  <si>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</si>
  <si>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</si>
  <si>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</si>
  <si>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</si>
  <si>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</si>
  <si>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</si>
  <si>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</si>
  <si>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</si>
  <si>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</si>
  <si>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</si>
  <si>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</si>
  <si>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</si>
  <si>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</si>
  <si>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</si>
  <si>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</si>
  <si>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</si>
  <si>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</si>
  <si>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</si>
  <si>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</si>
  <si>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</si>
  <si>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</si>
  <si>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</si>
  <si>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</si>
  <si>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</si>
  <si>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</si>
  <si>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</si>
  <si>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</si>
  <si>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</si>
  <si>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</si>
  <si>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</si>
  <si>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</si>
  <si>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</si>
  <si>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</si>
  <si>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</si>
  <si>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</si>
  <si>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</si>
  <si>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</si>
  <si>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</si>
  <si>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</si>
  <si>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</si>
  <si>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</si>
  <si>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</si>
  <si>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</si>
  <si>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</si>
  <si>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</si>
  <si>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</si>
  <si>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</si>
  <si>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</si>
  <si>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</si>
  <si>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</si>
  <si>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</si>
  <si>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</si>
  <si>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</si>
  <si>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</si>
  <si>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</si>
  <si>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</si>
  <si>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</si>
  <si>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</si>
  <si>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</si>
  <si>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</si>
  <si>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</si>
  <si>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</si>
  <si>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</si>
  <si>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</si>
  <si>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</si>
  <si>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</si>
  <si>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</si>
  <si>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</si>
  <si>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</si>
  <si>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</si>
  <si>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</si>
  <si>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</si>
  <si>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</si>
  <si>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</si>
  <si>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</si>
  <si>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</si>
  <si>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</si>
  <si>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</si>
  <si>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</si>
  <si>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</si>
  <si>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</si>
  <si>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</si>
  <si>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</si>
  <si>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</si>
  <si>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</si>
  <si>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</si>
  <si>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</si>
  <si>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</si>
  <si>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</si>
  <si>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</si>
  <si>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</si>
  <si>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</si>
  <si>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</si>
  <si>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</si>
  <si>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</si>
  <si>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</si>
  <si>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</si>
  <si>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</si>
  <si>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</si>
  <si>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</si>
  <si>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</si>
  <si>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</si>
  <si>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</si>
  <si>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</si>
  <si>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</si>
  <si>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</si>
  <si>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</si>
  <si>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</si>
  <si>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</si>
  <si>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</si>
  <si>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</si>
  <si>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</si>
  <si>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</si>
  <si>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</si>
  <si>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</si>
  <si>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</si>
  <si>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</si>
  <si>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</si>
  <si>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</si>
  <si>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</si>
  <si>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</si>
  <si>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</si>
  <si>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</si>
  <si>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</si>
  <si>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</si>
  <si>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</si>
  <si>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</si>
  <si>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</si>
  <si>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</si>
  <si>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</si>
  <si>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</si>
  <si>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</si>
  <si>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</si>
  <si>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</si>
  <si>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</si>
  <si>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</si>
  <si>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</si>
  <si>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</si>
  <si>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</si>
  <si>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</si>
  <si>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</si>
  <si>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</si>
  <si>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</si>
  <si>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</si>
  <si>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</si>
  <si>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</si>
  <si>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</si>
  <si>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</si>
  <si>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</si>
  <si>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</si>
  <si>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</si>
  <si>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</si>
  <si>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</si>
  <si>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</si>
  <si>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</si>
  <si>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</si>
  <si>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</si>
  <si>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</si>
  <si>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</si>
  <si>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</si>
  <si>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</si>
  <si>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</si>
  <si>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</si>
  <si>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</si>
  <si>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</si>
  <si>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</si>
  <si>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</si>
  <si>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</si>
  <si>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</si>
  <si>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</si>
  <si>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</si>
  <si>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</si>
  <si>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</si>
  <si>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</si>
  <si>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</si>
  <si>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</si>
  <si>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</si>
  <si>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</si>
  <si>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</si>
  <si>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</si>
  <si>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</si>
  <si>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</si>
  <si>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</si>
  <si>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</si>
  <si>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</si>
  <si>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</si>
  <si>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</si>
  <si>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</si>
  <si>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</si>
  <si>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</si>
  <si>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</si>
  <si>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</si>
  <si>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</si>
  <si>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</si>
  <si>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</si>
  <si>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</si>
  <si>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</si>
  <si>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</si>
  <si>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</si>
  <si>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</si>
  <si>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</si>
  <si>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</si>
  <si>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</si>
  <si>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</si>
  <si>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</si>
  <si>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</si>
  <si>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</si>
  <si>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</si>
  <si>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</si>
  <si>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</si>
  <si>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</si>
  <si>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</si>
  <si>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</si>
  <si>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</si>
  <si>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</si>
  <si>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</si>
  <si>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</si>
  <si>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</si>
  <si>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</si>
  <si>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</si>
  <si>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</si>
  <si>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</si>
  <si>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</si>
  <si>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</si>
  <si>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</si>
  <si>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</si>
  <si>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</si>
  <si>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</si>
  <si>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</si>
  <si>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</si>
  <si>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</si>
  <si>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</si>
  <si>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</si>
  <si>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</si>
  <si>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</si>
  <si>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</si>
  <si>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</si>
  <si>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</si>
  <si>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</si>
  <si>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</si>
  <si>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</si>
  <si>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</si>
  <si>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</si>
  <si>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</si>
  <si>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</si>
  <si>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</si>
  <si>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</si>
  <si>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</si>
  <si>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</si>
  <si>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</si>
  <si>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</si>
  <si>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</si>
  <si>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</si>
  <si>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</si>
  <si>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</si>
  <si>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</si>
  <si>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</si>
  <si>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</si>
  <si>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</si>
  <si>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</si>
  <si>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</si>
  <si>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</si>
  <si>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</si>
  <si>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</si>
  <si>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</si>
  <si>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</si>
  <si>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</si>
  <si>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</si>
  <si>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</si>
  <si>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</si>
  <si>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</si>
  <si>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</si>
  <si>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</si>
  <si>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</si>
  <si>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</si>
  <si>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</si>
  <si>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</si>
  <si>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</si>
  <si>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</si>
  <si>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</si>
  <si>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</si>
  <si>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</si>
  <si>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</si>
  <si>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</si>
  <si>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</si>
  <si>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</si>
  <si>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</si>
  <si>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</si>
  <si>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</si>
  <si>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</si>
  <si>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</si>
  <si>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</si>
  <si>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</si>
  <si>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</si>
  <si>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</si>
  <si>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</si>
  <si>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</si>
  <si>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</si>
  <si>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</si>
  <si>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</si>
  <si>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</si>
  <si>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</si>
  <si>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</si>
  <si>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</si>
  <si>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</si>
  <si>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</si>
  <si>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</si>
  <si>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</si>
  <si>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</si>
  <si>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</si>
  <si>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</si>
  <si>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</si>
  <si>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</si>
  <si>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</si>
  <si>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</si>
  <si>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</si>
  <si>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</si>
  <si>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</si>
  <si>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</si>
  <si>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</si>
  <si>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</si>
  <si>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</si>
  <si>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</si>
  <si>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</si>
  <si>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</si>
  <si>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</si>
  <si>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</si>
  <si>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</si>
  <si>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</si>
  <si>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</si>
  <si>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</si>
  <si>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</si>
  <si>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</si>
  <si>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</si>
  <si>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</si>
  <si>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</si>
  <si>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</si>
  <si>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</si>
  <si>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</si>
  <si>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</si>
  <si>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</si>
  <si>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</si>
  <si>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</si>
  <si>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</si>
  <si>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</si>
  <si>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</si>
  <si>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</si>
  <si>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</si>
  <si>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</si>
  <si>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</si>
  <si>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</si>
  <si>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</si>
  <si>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</si>
  <si>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</si>
  <si>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</si>
  <si>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</si>
  <si>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</si>
  <si>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</si>
  <si>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</si>
  <si>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</si>
  <si>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</si>
  <si>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</si>
  <si>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</si>
  <si>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</si>
  <si>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</si>
  <si>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</si>
  <si>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</si>
  <si>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</si>
  <si>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</si>
  <si>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</si>
  <si>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</si>
  <si>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</si>
  <si>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</si>
  <si>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</si>
  <si>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</si>
  <si>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</si>
  <si>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</si>
  <si>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</si>
  <si>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</si>
  <si>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</si>
  <si>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</si>
  <si>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</si>
  <si>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</si>
  <si>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</si>
  <si>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</si>
  <si>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</si>
  <si>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</si>
  <si>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</si>
  <si>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</si>
  <si>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</si>
  <si>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</si>
  <si>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</si>
  <si>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</si>
  <si>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</si>
  <si>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</si>
  <si>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</si>
  <si>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</si>
  <si>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</si>
  <si>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</si>
  <si>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</si>
  <si>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</si>
  <si>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</si>
  <si>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</si>
  <si>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</si>
  <si>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</si>
  <si>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</si>
  <si>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</si>
  <si>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</si>
  <si>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</si>
  <si>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</si>
  <si>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</si>
  <si>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</si>
  <si>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</si>
  <si>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</si>
  <si>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</si>
  <si>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</si>
  <si>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</si>
  <si>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</si>
  <si>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</si>
  <si>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</si>
  <si>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</si>
  <si>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</si>
  <si>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</si>
  <si>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</si>
  <si>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</si>
  <si>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</si>
  <si>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</si>
  <si>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</si>
  <si>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</si>
  <si>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</si>
  <si>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</si>
  <si>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</si>
  <si>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</si>
  <si>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</si>
  <si>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</si>
  <si>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</si>
  <si>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</si>
  <si>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</si>
  <si>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</si>
  <si>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</si>
  <si>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</si>
  <si>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</si>
  <si>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</si>
  <si>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</si>
  <si>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</si>
  <si>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</si>
  <si>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</si>
  <si>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</si>
  <si>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</si>
  <si>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</si>
  <si>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</si>
  <si>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</si>
  <si>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</si>
  <si>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</si>
  <si>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</si>
  <si>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</si>
  <si>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</si>
  <si>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</si>
  <si>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</si>
  <si>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</si>
  <si>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</si>
  <si>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</si>
  <si>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</si>
  <si>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</si>
  <si>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</si>
  <si>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</si>
  <si>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</si>
  <si>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</si>
  <si>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</si>
  <si>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</si>
  <si>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</si>
  <si>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</si>
  <si>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</si>
  <si>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</si>
  <si>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</si>
  <si>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</si>
  <si>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</si>
  <si>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</si>
  <si>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</si>
  <si>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</si>
  <si>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</si>
  <si>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</si>
  <si>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</si>
  <si>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</si>
  <si>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</si>
  <si>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</si>
  <si>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</si>
  <si>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</si>
  <si>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</si>
  <si>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</si>
  <si>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</si>
  <si>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</si>
  <si>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</si>
  <si>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</si>
  <si>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</si>
  <si>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</si>
  <si>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</si>
  <si>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</si>
  <si>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</si>
  <si>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</si>
  <si>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</si>
  <si>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</si>
  <si>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</si>
  <si>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</si>
  <si>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</si>
  <si>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</si>
  <si>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</si>
  <si>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</si>
  <si>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</si>
  <si>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</si>
  <si>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</si>
  <si>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</si>
  <si>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</si>
  <si>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</si>
  <si>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</si>
  <si>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</si>
  <si>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</si>
  <si>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</si>
  <si>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</si>
  <si>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</si>
  <si>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</si>
  <si>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</si>
  <si>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</si>
  <si>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</si>
  <si>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</si>
  <si>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</si>
  <si>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</si>
  <si>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</si>
  <si>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</si>
  <si>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</si>
  <si>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</si>
  <si>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</si>
  <si>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</si>
  <si>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</si>
  <si>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</si>
  <si>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</si>
  <si>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</si>
  <si>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</si>
  <si>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</si>
  <si>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</si>
  <si>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</si>
  <si>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</si>
  <si>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</si>
  <si>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</si>
  <si>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</si>
  <si>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</si>
  <si>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</si>
  <si>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</si>
  <si>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</si>
  <si>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</si>
  <si>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</si>
  <si>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</si>
  <si>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</si>
  <si>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</si>
  <si>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</si>
  <si>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</si>
  <si>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</si>
  <si>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</si>
  <si>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</si>
  <si>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</si>
  <si>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</si>
  <si>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</si>
  <si>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</si>
  <si>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</si>
  <si>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</si>
  <si>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</si>
  <si>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</si>
  <si>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</si>
  <si>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</si>
  <si>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</si>
  <si>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</si>
  <si>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</si>
  <si>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</si>
  <si>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</si>
  <si>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</si>
  <si>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</si>
  <si>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</si>
  <si>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</si>
  <si>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</si>
  <si>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</si>
  <si>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</si>
  <si>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</si>
  <si>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</si>
  <si>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</si>
  <si>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</si>
  <si>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</si>
  <si>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</si>
  <si>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</si>
  <si>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</si>
  <si>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</si>
  <si>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</si>
  <si>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</si>
  <si>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</si>
  <si>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</si>
  <si>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</si>
  <si>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</si>
  <si>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</si>
  <si>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</si>
  <si>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</si>
  <si>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</si>
  <si>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</si>
  <si>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</si>
  <si>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</si>
  <si>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</si>
  <si>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</si>
  <si>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</si>
  <si>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</si>
  <si>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</si>
  <si>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</si>
  <si>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</si>
  <si>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</si>
  <si>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</si>
  <si>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</si>
  <si>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</si>
  <si>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</si>
  <si>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</si>
  <si>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</si>
  <si>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</si>
  <si>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</si>
  <si>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</si>
  <si>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</si>
  <si>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</si>
  <si>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</si>
  <si>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</si>
  <si>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</si>
  <si>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</si>
  <si>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</si>
  <si>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</si>
  <si>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</si>
  <si>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</si>
  <si>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</si>
  <si>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</si>
  <si>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</si>
  <si>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</si>
  <si>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</si>
  <si>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</si>
  <si>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</si>
  <si>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</si>
  <si>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</si>
  <si>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</si>
  <si>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</si>
  <si>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</si>
  <si>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</si>
  <si>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</si>
  <si>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</si>
  <si>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</si>
  <si>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</si>
  <si>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</si>
  <si>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</si>
  <si>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</si>
  <si>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</si>
  <si>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</si>
  <si>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</si>
  <si>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</si>
  <si>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</si>
  <si>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</si>
  <si>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</si>
  <si>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</si>
  <si>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</si>
  <si>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</si>
  <si>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</si>
  <si>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</si>
  <si>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</si>
  <si>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</si>
  <si>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</si>
  <si>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</si>
  <si>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</si>
  <si>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</si>
  <si>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</si>
  <si>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</si>
  <si>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</si>
  <si>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</si>
  <si>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</si>
  <si>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</si>
  <si>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</si>
  <si>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</si>
  <si>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</si>
  <si>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</si>
  <si>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</si>
  <si>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</si>
  <si>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</si>
  <si>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</si>
  <si>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</si>
  <si>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</si>
  <si>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</si>
  <si>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</si>
  <si>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</si>
  <si>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</si>
  <si>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</si>
  <si>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</si>
  <si>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</si>
  <si>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</si>
  <si>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</si>
  <si>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</si>
  <si>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</si>
  <si>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</si>
  <si>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</si>
  <si>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</si>
  <si>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</si>
  <si>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</si>
  <si>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</si>
  <si>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</si>
  <si>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</si>
  <si>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</si>
  <si>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</si>
  <si>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</si>
  <si>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</si>
  <si>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</si>
  <si>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</si>
  <si>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</si>
  <si>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</si>
  <si>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</si>
  <si>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</si>
  <si>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</si>
  <si>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</si>
  <si>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</si>
  <si>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</si>
  <si>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</si>
  <si>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</si>
  <si>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</si>
  <si>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</si>
  <si>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</si>
  <si>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</si>
  <si>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</si>
  <si>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</si>
  <si>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</si>
  <si>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</si>
  <si>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</si>
  <si>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</si>
  <si>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</si>
  <si>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</si>
  <si>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</si>
  <si>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</si>
  <si>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</si>
  <si>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</si>
  <si>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</si>
  <si>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</si>
  <si>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</si>
  <si>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</si>
  <si>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</si>
  <si>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</si>
  <si>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</si>
  <si>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</si>
  <si>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</si>
  <si>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</si>
  <si>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</si>
  <si>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</si>
  <si>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</si>
  <si>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</si>
  <si>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</si>
  <si>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</si>
  <si>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</si>
  <si>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</si>
  <si>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</si>
  <si>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</si>
  <si>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</si>
  <si>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</si>
  <si>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</si>
  <si>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</si>
  <si>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</si>
  <si>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</si>
  <si>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</si>
  <si>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</si>
  <si>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</si>
  <si>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</si>
  <si>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</si>
  <si>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</si>
  <si>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</si>
  <si>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</si>
  <si>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</si>
  <si>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</si>
  <si>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</si>
  <si>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</si>
  <si>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</si>
  <si>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</si>
  <si>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</si>
  <si>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</si>
  <si>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</si>
  <si>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</si>
  <si>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</si>
  <si>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</si>
  <si>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</si>
  <si>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</si>
  <si>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</si>
  <si>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</si>
  <si>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</si>
  <si>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</si>
  <si>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</si>
  <si>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</si>
  <si>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Pioneer Funds US HY</t>
  </si>
  <si>
    <t>LU0132199406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</si>
  <si>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</si>
  <si>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</si>
  <si>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</si>
  <si>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</si>
  <si>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</si>
  <si>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</si>
  <si>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</si>
  <si>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</si>
  <si>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</si>
  <si>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</si>
  <si>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</si>
  <si>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</si>
  <si>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</si>
  <si>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</si>
  <si>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</si>
  <si>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</si>
  <si>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</si>
  <si>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</si>
  <si>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</si>
  <si>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</si>
  <si>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</si>
  <si>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</si>
  <si>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</si>
  <si>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</si>
  <si>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</si>
  <si>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</si>
  <si>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</si>
  <si>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</si>
  <si>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</si>
  <si>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</si>
  <si>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</si>
  <si>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</si>
  <si>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</si>
  <si>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</si>
  <si>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</si>
  <si>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</si>
  <si>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</si>
  <si>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</si>
  <si>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</si>
  <si>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</si>
  <si>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</si>
  <si>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</si>
  <si>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</si>
  <si>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</si>
  <si>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</si>
  <si>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</si>
  <si>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</si>
  <si>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</si>
  <si>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</si>
  <si>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</si>
  <si>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</si>
  <si>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ערד 8786_1/2027</t>
  </si>
  <si>
    <t>71116487</t>
  </si>
  <si>
    <t>ערד 8790 2027 4.8%</t>
  </si>
  <si>
    <t>ערד 8805</t>
  </si>
  <si>
    <t>ערד 8829</t>
  </si>
  <si>
    <t>9882900</t>
  </si>
  <si>
    <t>ערד 8832</t>
  </si>
  <si>
    <t>8831000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</si>
  <si>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</si>
  <si>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</si>
  <si>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</si>
  <si>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</si>
  <si>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</si>
  <si>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</si>
  <si>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</si>
  <si>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</si>
  <si>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</si>
  <si>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</si>
  <si>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</si>
  <si>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</si>
  <si>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</si>
  <si>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</si>
  <si>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</si>
  <si>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</si>
  <si>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</si>
  <si>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</si>
  <si>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</si>
  <si>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</si>
  <si>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</si>
  <si>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</si>
  <si>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</si>
  <si>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</si>
  <si>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</si>
  <si>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</si>
  <si>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</si>
  <si>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</si>
  <si>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</si>
  <si>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</si>
  <si>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</si>
  <si>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</si>
  <si>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</si>
  <si>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</si>
  <si>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</si>
  <si>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</si>
  <si>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</si>
  <si>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</si>
  <si>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</si>
  <si>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</si>
  <si>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</si>
  <si>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</si>
  <si>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</si>
  <si>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</si>
  <si>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</si>
  <si>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</si>
  <si>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</si>
  <si>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</si>
  <si>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</si>
  <si>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</si>
  <si>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</si>
  <si>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</si>
  <si>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</si>
  <si>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</si>
  <si>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</si>
  <si>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</si>
  <si>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</si>
  <si>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</si>
  <si>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</si>
  <si>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</si>
  <si>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</si>
  <si>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</si>
  <si>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</si>
  <si>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</si>
  <si>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</si>
  <si>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</si>
  <si>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</si>
  <si>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</si>
  <si>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</si>
  <si>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</si>
  <si>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</si>
  <si>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</si>
  <si>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</si>
  <si>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</si>
  <si>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</si>
  <si>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</si>
  <si>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</si>
  <si>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</si>
  <si>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</si>
  <si>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</si>
  <si>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</si>
  <si>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</si>
  <si>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</si>
  <si>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</si>
  <si>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</si>
  <si>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</si>
  <si>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</si>
  <si>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</si>
  <si>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</si>
  <si>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</si>
  <si>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</si>
  <si>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</si>
  <si>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</si>
  <si>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</si>
  <si>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240 West 35th Street  mkf*</t>
  </si>
  <si>
    <t>494382</t>
  </si>
  <si>
    <t>Eschborn Plaza*</t>
  </si>
  <si>
    <t>Rialto Elite Portfolio makefet*</t>
  </si>
  <si>
    <t>508308</t>
  </si>
  <si>
    <t>ROBIN*</t>
  </si>
  <si>
    <t>505145</t>
  </si>
  <si>
    <t>Sacramento 353*</t>
  </si>
  <si>
    <t>Tanfield 1*</t>
  </si>
  <si>
    <t>white oak 2*</t>
  </si>
  <si>
    <t>white oak 3 mkf*</t>
  </si>
  <si>
    <t>494381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</si>
  <si>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</si>
  <si>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</si>
  <si>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</si>
  <si>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</si>
  <si>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</si>
  <si>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</si>
  <si>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Strategic Investors Fund VIII LP</t>
  </si>
  <si>
    <t>Vintage Fund of Funds V ACCESS</t>
  </si>
  <si>
    <t>קרנות גידור</t>
  </si>
  <si>
    <t>JP Morgan IIF   עמיתים</t>
  </si>
  <si>
    <t>Co Invest Antlia BSREP III</t>
  </si>
  <si>
    <t>Portfolio EDGE</t>
  </si>
  <si>
    <t>Waterton Residential P V XIII</t>
  </si>
  <si>
    <t xml:space="preserve">  PGCO IV Co mingled Fund SCSP</t>
  </si>
  <si>
    <t xml:space="preserve"> ICG SDP III</t>
  </si>
  <si>
    <t>ACE IV*</t>
  </si>
  <si>
    <t>ADLS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</si>
  <si>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</si>
  <si>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</si>
  <si>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</si>
  <si>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</si>
  <si>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</si>
  <si>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</si>
  <si>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</si>
  <si>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</si>
  <si>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</si>
  <si>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</si>
  <si>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</si>
  <si>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</si>
  <si>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Kartesia Credit Opportunities IV SCS</t>
  </si>
  <si>
    <t>KELSO INVESTMENT ASSOCIATES X   HARB B</t>
  </si>
  <si>
    <t>LS POWER FUND IV</t>
  </si>
  <si>
    <t>Migdal HarbourVest Tranche B</t>
  </si>
  <si>
    <t>ORCC</t>
  </si>
  <si>
    <t>Pantheon Global Secondary Fund VI</t>
  </si>
  <si>
    <t>Patria Private Equity Fund VI</t>
  </si>
  <si>
    <t>Permira CSIII LP</t>
  </si>
  <si>
    <t>TDL IV</t>
  </si>
  <si>
    <t>Thoma Bravo Harbourvest B</t>
  </si>
  <si>
    <t>Warburg Pincus China LP</t>
  </si>
  <si>
    <t>REDHILL WARRANT</t>
  </si>
  <si>
    <t>52290</t>
  </si>
  <si>
    <t>₪ / מט"ח</t>
  </si>
  <si>
    <t>פורוורד ש"ח-מט"ח</t>
  </si>
  <si>
    <t>10000608</t>
  </si>
  <si>
    <t>10000651</t>
  </si>
  <si>
    <t>10000575</t>
  </si>
  <si>
    <t>10000594</t>
  </si>
  <si>
    <t>10000649</t>
  </si>
  <si>
    <t>10000584</t>
  </si>
  <si>
    <t>10000631</t>
  </si>
  <si>
    <t>10000670</t>
  </si>
  <si>
    <t>10000672</t>
  </si>
  <si>
    <t>10000674</t>
  </si>
  <si>
    <t>10000683</t>
  </si>
  <si>
    <t>10000684</t>
  </si>
  <si>
    <t>10000688</t>
  </si>
  <si>
    <t>10000699</t>
  </si>
  <si>
    <t>10000701</t>
  </si>
  <si>
    <t>10000705</t>
  </si>
  <si>
    <t>10000703</t>
  </si>
  <si>
    <t>פורוורד מט"ח-מט"ח</t>
  </si>
  <si>
    <t>10000620</t>
  </si>
  <si>
    <t>10000601</t>
  </si>
  <si>
    <t>10000636</t>
  </si>
  <si>
    <t>10000658</t>
  </si>
  <si>
    <t>10000665</t>
  </si>
  <si>
    <t>10000638</t>
  </si>
  <si>
    <t>10000619</t>
  </si>
  <si>
    <t>10000661</t>
  </si>
  <si>
    <t>10000630</t>
  </si>
  <si>
    <t>10000667</t>
  </si>
  <si>
    <t>10000617</t>
  </si>
  <si>
    <t>10000644</t>
  </si>
  <si>
    <t>10000595</t>
  </si>
  <si>
    <t>10000642</t>
  </si>
  <si>
    <t>10000616</t>
  </si>
  <si>
    <t>10000597</t>
  </si>
  <si>
    <t>10000659</t>
  </si>
  <si>
    <t>10000641</t>
  </si>
  <si>
    <t>10000676</t>
  </si>
  <si>
    <t>10000679</t>
  </si>
  <si>
    <t>10000681</t>
  </si>
  <si>
    <t>10000691</t>
  </si>
  <si>
    <t>10000690</t>
  </si>
  <si>
    <t>10000695</t>
  </si>
  <si>
    <t>10000693</t>
  </si>
  <si>
    <t>10000707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</si>
  <si>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</si>
  <si>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</si>
  <si>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</si>
  <si>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</si>
  <si>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</si>
  <si>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</si>
  <si>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</si>
  <si>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</si>
  <si>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</si>
  <si>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</si>
  <si>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</si>
  <si>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</si>
  <si>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</si>
  <si>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</si>
  <si>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</si>
  <si>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30810000</t>
  </si>
  <si>
    <t>34010000</t>
  </si>
  <si>
    <t>32010000</t>
  </si>
  <si>
    <t>30710000</t>
  </si>
  <si>
    <t>32610000</t>
  </si>
  <si>
    <t>30210000</t>
  </si>
  <si>
    <t>30310000</t>
  </si>
  <si>
    <t>31710000</t>
  </si>
  <si>
    <t>31110000</t>
  </si>
  <si>
    <t>31210000</t>
  </si>
  <si>
    <t>31010000</t>
  </si>
  <si>
    <t>34020000</t>
  </si>
  <si>
    <t>30311000</t>
  </si>
  <si>
    <t>מ.בטחון סחיר לאומי</t>
  </si>
  <si>
    <t>75001121</t>
  </si>
  <si>
    <t>דירוג פנימי</t>
  </si>
  <si>
    <t>לא</t>
  </si>
  <si>
    <t>507852</t>
  </si>
  <si>
    <t>AA</t>
  </si>
  <si>
    <t>455531</t>
  </si>
  <si>
    <t>כן</t>
  </si>
  <si>
    <t>11898601</t>
  </si>
  <si>
    <t>11898600</t>
  </si>
  <si>
    <t>11898602</t>
  </si>
  <si>
    <t>90840002</t>
  </si>
  <si>
    <t>90840004</t>
  </si>
  <si>
    <t>90840006</t>
  </si>
  <si>
    <t>90840008</t>
  </si>
  <si>
    <t>90840010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</si>
  <si>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</si>
  <si>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</si>
  <si>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</si>
  <si>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</si>
  <si>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</si>
  <si>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</si>
  <si>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</si>
  <si>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</si>
  <si>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</si>
  <si>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</si>
  <si>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</si>
  <si>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</si>
  <si>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</si>
  <si>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</si>
  <si>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</si>
  <si>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</si>
  <si>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</si>
  <si>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</si>
  <si>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</si>
  <si>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91102701</t>
  </si>
  <si>
    <t>91040003</t>
  </si>
  <si>
    <t>91040005</t>
  </si>
  <si>
    <t>91050024</t>
  </si>
  <si>
    <t>91050025</t>
  </si>
  <si>
    <t>91050026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</si>
  <si>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</si>
  <si>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</si>
  <si>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</si>
  <si>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</si>
  <si>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</si>
  <si>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</si>
  <si>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</si>
  <si>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</si>
  <si>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</si>
  <si>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</si>
  <si>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</si>
  <si>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508506</t>
  </si>
  <si>
    <t>AA-</t>
  </si>
  <si>
    <t>לאומי 11.2.18</t>
  </si>
  <si>
    <t>501506</t>
  </si>
  <si>
    <t>לאומי 3.1.18</t>
  </si>
  <si>
    <t>494680</t>
  </si>
  <si>
    <t>לאומי 5.3.18</t>
  </si>
  <si>
    <t>505055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</si>
  <si>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</si>
  <si>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</si>
  <si>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</si>
  <si>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</si>
  <si>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</si>
  <si>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UTILITIES</t>
  </si>
  <si>
    <t>Warburg Pincus China I</t>
  </si>
  <si>
    <t>Permira</t>
  </si>
  <si>
    <t>Crescent mezzanine VII</t>
  </si>
  <si>
    <t>ARES private credit solutions</t>
  </si>
  <si>
    <t>Migdal-HarbourVest 2016 Fund L.P. (Tranche B)</t>
  </si>
  <si>
    <t>harbourvest part' co inv fund IV (Tranche B)</t>
  </si>
  <si>
    <t>waterton</t>
  </si>
  <si>
    <t>Apollo Fund IX</t>
  </si>
  <si>
    <t>ICG SDP III</t>
  </si>
  <si>
    <t>OWL ROCK</t>
  </si>
  <si>
    <t>Patria VI</t>
  </si>
  <si>
    <t>ACE IV</t>
  </si>
  <si>
    <t>brookfield III</t>
  </si>
  <si>
    <t>SVB IX</t>
  </si>
  <si>
    <t>Court Square IV</t>
  </si>
  <si>
    <t>Vintage Fund of Funds (access) V</t>
  </si>
  <si>
    <t>PGCO IV Co-mingled Fund SCSP</t>
  </si>
  <si>
    <t>TPG ASIA VII L.P</t>
  </si>
  <si>
    <t xml:space="preserve">ADLS </t>
  </si>
  <si>
    <t>IFM GIF</t>
  </si>
  <si>
    <t>ADLS  co-inv</t>
  </si>
  <si>
    <t>KELSO INVESTMENT ASSOCIATES X - HARB B</t>
  </si>
  <si>
    <t>Thoma Bravo Fund XIII</t>
  </si>
  <si>
    <t>Brookfield Capital Partners V</t>
  </si>
  <si>
    <t>Blackstone Real Estate Partners IX</t>
  </si>
  <si>
    <t>Astorg VII</t>
  </si>
  <si>
    <t>SVB</t>
  </si>
  <si>
    <t xml:space="preserve">TDLIV </t>
  </si>
  <si>
    <t>סה"כ יתרות התחייבות להשקעה</t>
  </si>
  <si>
    <t>סה"כ בחו"ל</t>
  </si>
  <si>
    <t>Vintage fund of funds ISRAEL V</t>
  </si>
  <si>
    <t>פורוורד ריבית</t>
  </si>
  <si>
    <t>מובטחות משכנתא - גורם 01</t>
  </si>
  <si>
    <t>בבטחונות אחרים - גורם 115*</t>
  </si>
  <si>
    <t>בבטחונות אחרים - גורם 114</t>
  </si>
  <si>
    <t>בבטחונות אחרים - גורם 94</t>
  </si>
  <si>
    <t>בבטחונות אחרים - גורם 111</t>
  </si>
  <si>
    <t>בבטחונות אחרים-גורם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</si>
  <si>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</si>
  <si>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</si>
  <si>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</si>
  <si>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</si>
  <si>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</si>
  <si>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</si>
  <si>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</si>
  <si>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גורם 98</t>
  </si>
  <si>
    <t>גורם 105</t>
  </si>
  <si>
    <t>גורם 113</t>
  </si>
  <si>
    <t>גורם 104</t>
  </si>
  <si>
    <t>גורם 111</t>
  </si>
  <si>
    <t>חברה</t>
  </si>
  <si>
    <t>סכום של אלפי"ש</t>
  </si>
  <si>
    <t>תוויות עמודה</t>
  </si>
  <si>
    <t>תוויות שורה</t>
  </si>
  <si>
    <t>הפועלים</t>
  </si>
  <si>
    <t>סכום כולל</t>
  </si>
  <si>
    <t>אוסטרלי</t>
  </si>
  <si>
    <t>דולר</t>
  </si>
  <si>
    <t>הונג קונג</t>
  </si>
  <si>
    <t>יין</t>
  </si>
  <si>
    <t>כתד</t>
  </si>
  <si>
    <t>כתש</t>
  </si>
  <si>
    <t>לישט</t>
  </si>
  <si>
    <t>פרש</t>
  </si>
  <si>
    <t>קנדי</t>
  </si>
  <si>
    <t>שקל</t>
  </si>
  <si>
    <t>פקדון</t>
  </si>
  <si>
    <t>מטח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</si>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</sst>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66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  <charset val="177"/>
    </font>
    <font>
      <sz val="1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</fills>
  <borders count="4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</borders>
  <cellStyleXfs count="234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37" fillId="0" borderId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7" fillId="0" borderId="0"/>
    <xf numFmtId="9" fontId="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9" fillId="9" borderId="0" applyNumberFormat="0" applyBorder="0" applyAlignment="0" applyProtection="0"/>
    <xf numFmtId="0" fontId="39" fillId="11" borderId="0" applyNumberFormat="0" applyBorder="0" applyAlignment="0" applyProtection="0"/>
    <xf numFmtId="0" fontId="39" fillId="13" borderId="0" applyNumberFormat="0" applyBorder="0" applyAlignment="0" applyProtection="0"/>
    <xf numFmtId="0" fontId="39" fillId="15" borderId="0" applyNumberFormat="0" applyBorder="0" applyAlignment="0" applyProtection="0"/>
    <xf numFmtId="0" fontId="39" fillId="17" borderId="0" applyNumberFormat="0" applyBorder="0" applyAlignment="0" applyProtection="0"/>
    <xf numFmtId="0" fontId="39" fillId="19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4" borderId="0" applyNumberFormat="0" applyBorder="0" applyAlignment="0" applyProtection="0"/>
    <xf numFmtId="0" fontId="38" fillId="27" borderId="0" applyNumberFormat="0" applyBorder="0" applyAlignment="0" applyProtection="0"/>
    <xf numFmtId="0" fontId="38" fillId="30" borderId="0" applyNumberFormat="0" applyBorder="0" applyAlignment="0" applyProtection="0"/>
    <xf numFmtId="0" fontId="39" fillId="10" borderId="0" applyNumberFormat="0" applyBorder="0" applyAlignment="0" applyProtection="0"/>
    <xf numFmtId="0" fontId="39" fillId="12" borderId="0" applyNumberFormat="0" applyBorder="0" applyAlignment="0" applyProtection="0"/>
    <xf numFmtId="0" fontId="39" fillId="14" borderId="0" applyNumberFormat="0" applyBorder="0" applyAlignment="0" applyProtection="0"/>
    <xf numFmtId="0" fontId="39" fillId="16" borderId="0" applyNumberFormat="0" applyBorder="0" applyAlignment="0" applyProtection="0"/>
    <xf numFmtId="0" fontId="39" fillId="18" borderId="0" applyNumberFormat="0" applyBorder="0" applyAlignment="0" applyProtection="0"/>
    <xf numFmtId="0" fontId="39" fillId="20" borderId="0" applyNumberFormat="0" applyBorder="0" applyAlignment="0" applyProtection="0"/>
    <xf numFmtId="0" fontId="40" fillId="31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40" fillId="48" borderId="0" applyNumberFormat="0" applyBorder="0" applyAlignment="0" applyProtection="0"/>
    <xf numFmtId="0" fontId="40" fillId="43" borderId="0" applyNumberFormat="0" applyBorder="0" applyAlignment="0" applyProtection="0"/>
    <xf numFmtId="0" fontId="40" fillId="32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33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42" borderId="0" applyNumberFormat="0" applyBorder="0" applyAlignment="0" applyProtection="0"/>
    <xf numFmtId="0" fontId="40" fillId="53" borderId="0" applyNumberFormat="0" applyBorder="0" applyAlignment="0" applyProtection="0"/>
    <xf numFmtId="0" fontId="40" fillId="54" borderId="0" applyNumberFormat="0" applyBorder="0" applyAlignment="0" applyProtection="0"/>
    <xf numFmtId="0" fontId="41" fillId="22" borderId="0" applyNumberFormat="0" applyBorder="0" applyAlignment="0" applyProtection="0"/>
    <xf numFmtId="0" fontId="42" fillId="55" borderId="34" applyNumberFormat="0" applyAlignment="0" applyProtection="0"/>
    <xf numFmtId="0" fontId="43" fillId="56" borderId="35" applyNumberFormat="0" applyAlignment="0" applyProtection="0"/>
    <xf numFmtId="164" fontId="39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4" fillId="57" borderId="0" applyNumberFormat="0" applyBorder="0" applyAlignment="0" applyProtection="0"/>
    <xf numFmtId="0" fontId="44" fillId="58" borderId="0" applyNumberFormat="0" applyBorder="0" applyAlignment="0" applyProtection="0"/>
    <xf numFmtId="0" fontId="44" fillId="59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23" borderId="0" applyNumberFormat="0" applyBorder="0" applyAlignment="0" applyProtection="0"/>
    <xf numFmtId="0" fontId="47" fillId="0" borderId="36" applyNumberFormat="0" applyFill="0" applyAlignment="0" applyProtection="0"/>
    <xf numFmtId="0" fontId="48" fillId="0" borderId="37" applyNumberFormat="0" applyFill="0" applyAlignment="0" applyProtection="0"/>
    <xf numFmtId="0" fontId="49" fillId="0" borderId="38" applyNumberFormat="0" applyFill="0" applyAlignment="0" applyProtection="0"/>
    <xf numFmtId="0" fontId="49" fillId="0" borderId="0" applyNumberFormat="0" applyFill="0" applyBorder="0" applyAlignment="0" applyProtection="0"/>
    <xf numFmtId="0" fontId="50" fillId="26" borderId="34" applyNumberFormat="0" applyAlignment="0" applyProtection="0"/>
    <xf numFmtId="0" fontId="51" fillId="0" borderId="39" applyNumberFormat="0" applyFill="0" applyAlignment="0" applyProtection="0"/>
    <xf numFmtId="0" fontId="52" fillId="6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40" applyNumberFormat="0" applyFont="0" applyAlignment="0" applyProtection="0"/>
    <xf numFmtId="0" fontId="53" fillId="55" borderId="41" applyNumberFormat="0" applyAlignment="0" applyProtection="0"/>
    <xf numFmtId="4" fontId="54" fillId="60" borderId="42" applyNumberFormat="0" applyProtection="0">
      <alignment vertical="center"/>
    </xf>
    <xf numFmtId="4" fontId="55" fillId="60" borderId="42" applyNumberFormat="0" applyProtection="0">
      <alignment vertical="center"/>
    </xf>
    <xf numFmtId="4" fontId="54" fillId="60" borderId="42" applyNumberFormat="0" applyProtection="0">
      <alignment horizontal="left" vertical="center" indent="1"/>
    </xf>
    <xf numFmtId="0" fontId="54" fillId="60" borderId="42" applyNumberFormat="0" applyProtection="0">
      <alignment horizontal="left" vertical="top" indent="1"/>
    </xf>
    <xf numFmtId="4" fontId="54" fillId="62" borderId="0" applyNumberFormat="0" applyProtection="0">
      <alignment horizontal="left" vertical="center" indent="1"/>
    </xf>
    <xf numFmtId="4" fontId="56" fillId="22" borderId="42" applyNumberFormat="0" applyProtection="0">
      <alignment horizontal="right" vertical="center"/>
    </xf>
    <xf numFmtId="4" fontId="56" fillId="28" borderId="42" applyNumberFormat="0" applyProtection="0">
      <alignment horizontal="right" vertical="center"/>
    </xf>
    <xf numFmtId="4" fontId="56" fillId="40" borderId="42" applyNumberFormat="0" applyProtection="0">
      <alignment horizontal="right" vertical="center"/>
    </xf>
    <xf numFmtId="4" fontId="56" fillId="30" borderId="42" applyNumberFormat="0" applyProtection="0">
      <alignment horizontal="right" vertical="center"/>
    </xf>
    <xf numFmtId="4" fontId="56" fillId="34" borderId="42" applyNumberFormat="0" applyProtection="0">
      <alignment horizontal="right" vertical="center"/>
    </xf>
    <xf numFmtId="4" fontId="56" fillId="51" borderId="42" applyNumberFormat="0" applyProtection="0">
      <alignment horizontal="right" vertical="center"/>
    </xf>
    <xf numFmtId="4" fontId="56" fillId="45" borderId="42" applyNumberFormat="0" applyProtection="0">
      <alignment horizontal="right" vertical="center"/>
    </xf>
    <xf numFmtId="4" fontId="56" fillId="63" borderId="42" applyNumberFormat="0" applyProtection="0">
      <alignment horizontal="right" vertical="center"/>
    </xf>
    <xf numFmtId="4" fontId="56" fillId="29" borderId="42" applyNumberFormat="0" applyProtection="0">
      <alignment horizontal="right" vertical="center"/>
    </xf>
    <xf numFmtId="4" fontId="54" fillId="64" borderId="43" applyNumberFormat="0" applyProtection="0">
      <alignment horizontal="left" vertical="center" indent="1"/>
    </xf>
    <xf numFmtId="4" fontId="56" fillId="65" borderId="0" applyNumberFormat="0" applyProtection="0">
      <alignment horizontal="left" vertical="center" indent="1"/>
    </xf>
    <xf numFmtId="4" fontId="57" fillId="66" borderId="0" applyNumberFormat="0" applyProtection="0">
      <alignment horizontal="left" vertical="center" indent="1"/>
    </xf>
    <xf numFmtId="4" fontId="56" fillId="62" borderId="42" applyNumberFormat="0" applyProtection="0">
      <alignment horizontal="right" vertical="center"/>
    </xf>
    <xf numFmtId="4" fontId="56" fillId="65" borderId="0" applyNumberFormat="0" applyProtection="0">
      <alignment horizontal="left" vertical="center" indent="1"/>
    </xf>
    <xf numFmtId="4" fontId="56" fillId="62" borderId="0" applyNumberFormat="0" applyProtection="0">
      <alignment horizontal="left" vertical="center" indent="1"/>
    </xf>
    <xf numFmtId="0" fontId="4" fillId="66" borderId="42" applyNumberFormat="0" applyProtection="0">
      <alignment horizontal="left" vertical="center" indent="1"/>
    </xf>
    <xf numFmtId="0" fontId="4" fillId="66" borderId="42" applyNumberFormat="0" applyProtection="0">
      <alignment horizontal="left" vertical="top" indent="1"/>
    </xf>
    <xf numFmtId="0" fontId="4" fillId="62" borderId="42" applyNumberFormat="0" applyProtection="0">
      <alignment horizontal="left" vertical="center" indent="1"/>
    </xf>
    <xf numFmtId="0" fontId="4" fillId="62" borderId="42" applyNumberFormat="0" applyProtection="0">
      <alignment horizontal="left" vertical="top" indent="1"/>
    </xf>
    <xf numFmtId="0" fontId="4" fillId="27" borderId="42" applyNumberFormat="0" applyProtection="0">
      <alignment horizontal="left" vertical="center" indent="1"/>
    </xf>
    <xf numFmtId="0" fontId="4" fillId="27" borderId="42" applyNumberFormat="0" applyProtection="0">
      <alignment horizontal="left" vertical="top" indent="1"/>
    </xf>
    <xf numFmtId="0" fontId="4" fillId="65" borderId="42" applyNumberFormat="0" applyProtection="0">
      <alignment horizontal="left" vertical="center" indent="1"/>
    </xf>
    <xf numFmtId="0" fontId="4" fillId="65" borderId="42" applyNumberFormat="0" applyProtection="0">
      <alignment horizontal="left" vertical="top" indent="1"/>
    </xf>
    <xf numFmtId="0" fontId="4" fillId="67" borderId="33" applyNumberFormat="0">
      <protection locked="0"/>
    </xf>
    <xf numFmtId="4" fontId="56" fillId="61" borderId="42" applyNumberFormat="0" applyProtection="0">
      <alignment vertical="center"/>
    </xf>
    <xf numFmtId="4" fontId="58" fillId="61" borderId="42" applyNumberFormat="0" applyProtection="0">
      <alignment vertical="center"/>
    </xf>
    <xf numFmtId="4" fontId="56" fillId="61" borderId="42" applyNumberFormat="0" applyProtection="0">
      <alignment horizontal="left" vertical="center" indent="1"/>
    </xf>
    <xf numFmtId="0" fontId="56" fillId="61" borderId="42" applyNumberFormat="0" applyProtection="0">
      <alignment horizontal="left" vertical="top" indent="1"/>
    </xf>
    <xf numFmtId="4" fontId="56" fillId="65" borderId="42" applyNumberFormat="0" applyProtection="0">
      <alignment horizontal="right" vertical="center"/>
    </xf>
    <xf numFmtId="4" fontId="58" fillId="65" borderId="42" applyNumberFormat="0" applyProtection="0">
      <alignment horizontal="right" vertical="center"/>
    </xf>
    <xf numFmtId="4" fontId="56" fillId="62" borderId="42" applyNumberFormat="0" applyProtection="0">
      <alignment horizontal="left" vertical="center" indent="1"/>
    </xf>
    <xf numFmtId="0" fontId="56" fillId="62" borderId="42" applyNumberFormat="0" applyProtection="0">
      <alignment horizontal="left" vertical="top" indent="1"/>
    </xf>
    <xf numFmtId="4" fontId="59" fillId="68" borderId="0" applyNumberFormat="0" applyProtection="0">
      <alignment horizontal="left" vertical="center" indent="1"/>
    </xf>
    <xf numFmtId="4" fontId="60" fillId="65" borderId="42" applyNumberFormat="0" applyProtection="0">
      <alignment horizontal="right" vertical="center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9" fillId="8" borderId="32" applyNumberFormat="0" applyFont="0" applyAlignment="0" applyProtection="0"/>
    <xf numFmtId="0" fontId="39" fillId="8" borderId="32" applyNumberFormat="0" applyFont="0" applyAlignment="0" applyProtection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64" fillId="0" borderId="0"/>
    <xf numFmtId="0" fontId="4" fillId="0" borderId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37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65" fillId="0" borderId="0"/>
    <xf numFmtId="0" fontId="4" fillId="0" borderId="0"/>
    <xf numFmtId="0" fontId="1" fillId="0" borderId="0"/>
  </cellStyleXfs>
  <cellXfs count="213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168" fontId="31" fillId="0" borderId="0" xfId="0" applyNumberFormat="1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2"/>
    </xf>
    <xf numFmtId="0" fontId="31" fillId="0" borderId="29" xfId="0" applyFont="1" applyFill="1" applyBorder="1" applyAlignment="1">
      <alignment horizontal="right" indent="3"/>
    </xf>
    <xf numFmtId="0" fontId="31" fillId="0" borderId="29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2"/>
    </xf>
    <xf numFmtId="0" fontId="31" fillId="0" borderId="25" xfId="0" applyNumberFormat="1" applyFont="1" applyFill="1" applyBorder="1" applyAlignment="1">
      <alignment horizontal="right"/>
    </xf>
    <xf numFmtId="2" fontId="31" fillId="0" borderId="25" xfId="0" applyNumberFormat="1" applyFont="1" applyFill="1" applyBorder="1" applyAlignment="1">
      <alignment horizontal="right"/>
    </xf>
    <xf numFmtId="10" fontId="31" fillId="0" borderId="25" xfId="0" applyNumberFormat="1" applyFont="1" applyFill="1" applyBorder="1" applyAlignment="1">
      <alignment horizontal="right"/>
    </xf>
    <xf numFmtId="4" fontId="31" fillId="0" borderId="25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2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167" fontId="32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49" fontId="32" fillId="0" borderId="0" xfId="0" applyNumberFormat="1" applyFont="1" applyFill="1" applyBorder="1" applyAlignment="1">
      <alignment horizontal="right"/>
    </xf>
    <xf numFmtId="164" fontId="32" fillId="0" borderId="0" xfId="0" applyNumberFormat="1" applyFont="1" applyFill="1" applyBorder="1" applyAlignment="1">
      <alignment horizontal="right"/>
    </xf>
    <xf numFmtId="0" fontId="3" fillId="0" borderId="0" xfId="15" applyAlignment="1">
      <alignment horizontal="left"/>
    </xf>
    <xf numFmtId="164" fontId="3" fillId="0" borderId="0" xfId="15" applyNumberFormat="1" applyAlignment="1">
      <alignment horizontal="right"/>
    </xf>
    <xf numFmtId="14" fontId="3" fillId="0" borderId="0" xfId="15" applyNumberFormat="1" applyAlignment="1">
      <alignment horizontal="right"/>
    </xf>
    <xf numFmtId="164" fontId="8" fillId="0" borderId="31" xfId="13" applyFont="1" applyFill="1" applyBorder="1" applyAlignment="1">
      <alignment horizontal="right"/>
    </xf>
    <xf numFmtId="164" fontId="6" fillId="0" borderId="0" xfId="13" applyFont="1" applyFill="1" applyAlignment="1">
      <alignment horizontal="center"/>
    </xf>
    <xf numFmtId="0" fontId="11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164" fontId="31" fillId="0" borderId="0" xfId="13" applyFont="1" applyFill="1" applyBorder="1" applyAlignment="1">
      <alignment horizontal="right"/>
    </xf>
    <xf numFmtId="0" fontId="2" fillId="0" borderId="0" xfId="172" applyFill="1"/>
    <xf numFmtId="10" fontId="36" fillId="0" borderId="0" xfId="0" applyNumberFormat="1" applyFont="1" applyFill="1" applyBorder="1"/>
    <xf numFmtId="10" fontId="33" fillId="0" borderId="0" xfId="0" applyNumberFormat="1" applyFont="1" applyFill="1" applyBorder="1"/>
    <xf numFmtId="10" fontId="37" fillId="0" borderId="0" xfId="228" applyNumberFormat="1" applyFill="1" applyBorder="1"/>
    <xf numFmtId="0" fontId="4" fillId="0" borderId="0" xfId="0" applyFont="1" applyFill="1" applyBorder="1" applyAlignment="1">
      <alignment horizontal="right"/>
    </xf>
    <xf numFmtId="164" fontId="3" fillId="0" borderId="0" xfId="15" applyNumberFormat="1" applyFill="1" applyAlignment="1">
      <alignment horizontal="right"/>
    </xf>
    <xf numFmtId="0" fontId="3" fillId="0" borderId="0" xfId="15" applyFill="1" applyAlignment="1">
      <alignment horizontal="left"/>
    </xf>
    <xf numFmtId="164" fontId="7" fillId="0" borderId="0" xfId="13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65" fillId="0" borderId="0" xfId="231"/>
    <xf numFmtId="3" fontId="8" fillId="2" borderId="2" xfId="231" applyNumberFormat="1" applyFont="1" applyFill="1" applyBorder="1" applyAlignment="1">
      <alignment horizontal="center" vertical="center" wrapText="1"/>
    </xf>
    <xf numFmtId="0" fontId="8" fillId="2" borderId="2" xfId="231" applyFont="1" applyFill="1" applyBorder="1" applyAlignment="1">
      <alignment horizontal="center" vertical="center" wrapText="1"/>
    </xf>
    <xf numFmtId="3" fontId="8" fillId="7" borderId="2" xfId="231" applyNumberFormat="1" applyFont="1" applyFill="1" applyBorder="1" applyAlignment="1">
      <alignment horizontal="center" vertical="center" wrapText="1"/>
    </xf>
    <xf numFmtId="3" fontId="8" fillId="2" borderId="3" xfId="231" applyNumberFormat="1" applyFont="1" applyFill="1" applyBorder="1" applyAlignment="1">
      <alignment horizontal="center" vertical="center" wrapText="1"/>
    </xf>
    <xf numFmtId="0" fontId="12" fillId="2" borderId="1" xfId="231" applyFont="1" applyFill="1" applyBorder="1" applyAlignment="1">
      <alignment horizontal="center" vertical="center" wrapText="1"/>
    </xf>
    <xf numFmtId="0" fontId="12" fillId="2" borderId="26" xfId="231" applyFont="1" applyFill="1" applyBorder="1" applyAlignment="1">
      <alignment horizontal="center" vertical="center" wrapText="1"/>
    </xf>
    <xf numFmtId="0" fontId="12" fillId="2" borderId="2" xfId="231" applyFont="1" applyFill="1" applyBorder="1" applyAlignment="1">
      <alignment horizontal="center" vertical="center" wrapText="1"/>
    </xf>
    <xf numFmtId="3" fontId="12" fillId="2" borderId="2" xfId="231" applyNumberFormat="1" applyFont="1" applyFill="1" applyBorder="1" applyAlignment="1">
      <alignment horizontal="center" vertical="center" wrapText="1"/>
    </xf>
    <xf numFmtId="0" fontId="12" fillId="2" borderId="3" xfId="231" applyFont="1" applyFill="1" applyBorder="1" applyAlignment="1">
      <alignment horizontal="center" vertical="center" wrapText="1"/>
    </xf>
    <xf numFmtId="49" fontId="8" fillId="2" borderId="1" xfId="231" applyNumberFormat="1" applyFont="1" applyFill="1" applyBorder="1" applyAlignment="1">
      <alignment horizontal="center" wrapText="1"/>
    </xf>
    <xf numFmtId="49" fontId="8" fillId="2" borderId="2" xfId="231" applyNumberFormat="1" applyFont="1" applyFill="1" applyBorder="1" applyAlignment="1">
      <alignment horizontal="center" wrapText="1"/>
    </xf>
    <xf numFmtId="49" fontId="8" fillId="2" borderId="3" xfId="231" applyNumberFormat="1" applyFont="1" applyFill="1" applyBorder="1" applyAlignment="1">
      <alignment horizontal="center" wrapText="1"/>
    </xf>
    <xf numFmtId="0" fontId="30" fillId="0" borderId="28" xfId="231" applyFont="1" applyFill="1" applyBorder="1" applyAlignment="1">
      <alignment horizontal="right"/>
    </xf>
    <xf numFmtId="0" fontId="30" fillId="0" borderId="28" xfId="231" applyNumberFormat="1" applyFont="1" applyFill="1" applyBorder="1" applyAlignment="1">
      <alignment horizontal="right"/>
    </xf>
    <xf numFmtId="4" fontId="30" fillId="0" borderId="28" xfId="231" applyNumberFormat="1" applyFont="1" applyFill="1" applyBorder="1" applyAlignment="1">
      <alignment horizontal="right"/>
    </xf>
    <xf numFmtId="167" fontId="30" fillId="0" borderId="28" xfId="231" applyNumberFormat="1" applyFont="1" applyFill="1" applyBorder="1" applyAlignment="1">
      <alignment horizontal="right"/>
    </xf>
    <xf numFmtId="2" fontId="30" fillId="0" borderId="28" xfId="231" applyNumberFormat="1" applyFont="1" applyFill="1" applyBorder="1" applyAlignment="1">
      <alignment horizontal="right"/>
    </xf>
    <xf numFmtId="10" fontId="30" fillId="0" borderId="28" xfId="231" applyNumberFormat="1" applyFont="1" applyFill="1" applyBorder="1" applyAlignment="1">
      <alignment horizontal="right"/>
    </xf>
    <xf numFmtId="0" fontId="30" fillId="0" borderId="0" xfId="231" applyFont="1" applyFill="1" applyBorder="1" applyAlignment="1">
      <alignment horizontal="right" indent="1"/>
    </xf>
    <xf numFmtId="0" fontId="30" fillId="0" borderId="0" xfId="231" applyNumberFormat="1" applyFont="1" applyFill="1" applyBorder="1" applyAlignment="1">
      <alignment horizontal="right"/>
    </xf>
    <xf numFmtId="4" fontId="30" fillId="0" borderId="0" xfId="231" applyNumberFormat="1" applyFont="1" applyFill="1" applyBorder="1" applyAlignment="1">
      <alignment horizontal="right"/>
    </xf>
    <xf numFmtId="167" fontId="30" fillId="0" borderId="0" xfId="231" applyNumberFormat="1" applyFont="1" applyFill="1" applyBorder="1" applyAlignment="1">
      <alignment horizontal="right"/>
    </xf>
    <xf numFmtId="2" fontId="30" fillId="0" borderId="0" xfId="231" applyNumberFormat="1" applyFont="1" applyFill="1" applyBorder="1" applyAlignment="1">
      <alignment horizontal="right"/>
    </xf>
    <xf numFmtId="10" fontId="30" fillId="0" borderId="0" xfId="231" applyNumberFormat="1" applyFont="1" applyFill="1" applyBorder="1" applyAlignment="1">
      <alignment horizontal="right"/>
    </xf>
    <xf numFmtId="0" fontId="30" fillId="0" borderId="0" xfId="231" applyFont="1" applyFill="1" applyBorder="1" applyAlignment="1">
      <alignment horizontal="right" indent="2"/>
    </xf>
    <xf numFmtId="0" fontId="31" fillId="0" borderId="0" xfId="232" applyFont="1" applyFill="1" applyBorder="1" applyAlignment="1">
      <alignment horizontal="right" indent="3"/>
    </xf>
    <xf numFmtId="49" fontId="31" fillId="0" borderId="0" xfId="231" applyNumberFormat="1" applyFont="1" applyFill="1" applyBorder="1" applyAlignment="1">
      <alignment horizontal="right"/>
    </xf>
    <xf numFmtId="0" fontId="31" fillId="0" borderId="0" xfId="231" applyNumberFormat="1" applyFont="1" applyFill="1" applyBorder="1" applyAlignment="1">
      <alignment horizontal="right"/>
    </xf>
    <xf numFmtId="14" fontId="31" fillId="0" borderId="0" xfId="231" applyNumberFormat="1" applyFont="1" applyFill="1" applyBorder="1" applyAlignment="1">
      <alignment horizontal="right"/>
    </xf>
    <xf numFmtId="4" fontId="31" fillId="0" borderId="0" xfId="231" applyNumberFormat="1" applyFont="1" applyFill="1" applyBorder="1" applyAlignment="1">
      <alignment horizontal="right"/>
    </xf>
    <xf numFmtId="167" fontId="31" fillId="0" borderId="0" xfId="231" applyNumberFormat="1" applyFont="1" applyFill="1" applyBorder="1" applyAlignment="1">
      <alignment horizontal="right"/>
    </xf>
    <xf numFmtId="2" fontId="31" fillId="0" borderId="0" xfId="231" applyNumberFormat="1" applyFont="1" applyFill="1" applyBorder="1" applyAlignment="1">
      <alignment horizontal="right"/>
    </xf>
    <xf numFmtId="10" fontId="31" fillId="0" borderId="0" xfId="231" applyNumberFormat="1" applyFont="1" applyFill="1" applyBorder="1" applyAlignment="1">
      <alignment horizontal="right"/>
    </xf>
    <xf numFmtId="0" fontId="31" fillId="0" borderId="0" xfId="231" applyFont="1" applyFill="1" applyBorder="1" applyAlignment="1">
      <alignment horizontal="right" indent="2"/>
    </xf>
    <xf numFmtId="0" fontId="1" fillId="0" borderId="0" xfId="233" applyFill="1"/>
    <xf numFmtId="0" fontId="7" fillId="0" borderId="0" xfId="231" applyFont="1" applyFill="1" applyAlignment="1">
      <alignment horizontal="right"/>
    </xf>
    <xf numFmtId="0" fontId="7" fillId="0" borderId="0" xfId="231" applyFont="1" applyFill="1" applyAlignment="1">
      <alignment horizontal="center"/>
    </xf>
    <xf numFmtId="0" fontId="8" fillId="0" borderId="0" xfId="231" applyFont="1" applyFill="1" applyAlignment="1">
      <alignment horizontal="right" readingOrder="2"/>
    </xf>
    <xf numFmtId="0" fontId="8" fillId="0" borderId="0" xfId="231" applyFont="1" applyAlignment="1">
      <alignment horizontal="right" readingOrder="2"/>
    </xf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10" fillId="2" borderId="21" xfId="231" applyFont="1" applyFill="1" applyBorder="1" applyAlignment="1">
      <alignment horizontal="center" vertical="center" wrapText="1" readingOrder="2"/>
    </xf>
    <xf numFmtId="0" fontId="10" fillId="2" borderId="22" xfId="231" applyFont="1" applyFill="1" applyBorder="1" applyAlignment="1">
      <alignment horizontal="center" vertical="center" wrapText="1" readingOrder="2"/>
    </xf>
    <xf numFmtId="0" fontId="10" fillId="2" borderId="23" xfId="231" applyFont="1" applyFill="1" applyBorder="1" applyAlignment="1">
      <alignment horizontal="center" vertical="center" wrapText="1" readingOrder="2"/>
    </xf>
  </cellXfs>
  <cellStyles count="234">
    <cellStyle name="20% - Accent1" xfId="31"/>
    <cellStyle name="20% - Accent2" xfId="32"/>
    <cellStyle name="20% - Accent3" xfId="33"/>
    <cellStyle name="20% - Accent4" xfId="34"/>
    <cellStyle name="20% - Accent5" xfId="35"/>
    <cellStyle name="20% - Accent6" xfId="36"/>
    <cellStyle name="20% - הדגשה1 2" xfId="37"/>
    <cellStyle name="20% - הדגשה2 2" xfId="38"/>
    <cellStyle name="20% - הדגשה3 2" xfId="39"/>
    <cellStyle name="20% - הדגשה4 2" xfId="40"/>
    <cellStyle name="20% - הדגשה5 2" xfId="41"/>
    <cellStyle name="20% - הדגשה6 2" xfId="42"/>
    <cellStyle name="40% - Accent1" xfId="43"/>
    <cellStyle name="40% - Accent2" xfId="44"/>
    <cellStyle name="40% - Accent3" xfId="45"/>
    <cellStyle name="40% - Accent4" xfId="46"/>
    <cellStyle name="40% - Accent5" xfId="47"/>
    <cellStyle name="40% - Accent6" xfId="48"/>
    <cellStyle name="40% - הדגשה1 2" xfId="49"/>
    <cellStyle name="40% - הדגשה2 2" xfId="50"/>
    <cellStyle name="40% - הדגשה3 2" xfId="51"/>
    <cellStyle name="40% - הדגשה4 2" xfId="52"/>
    <cellStyle name="40% - הדגשה5 2" xfId="53"/>
    <cellStyle name="40% - הדגשה6 2" xfId="54"/>
    <cellStyle name="60% - Accent1" xfId="55"/>
    <cellStyle name="60% - Accent2" xfId="56"/>
    <cellStyle name="60% - Accent3" xfId="57"/>
    <cellStyle name="60% - Accent4" xfId="58"/>
    <cellStyle name="60% - Accent5" xfId="59"/>
    <cellStyle name="60% - Accent6" xfId="60"/>
    <cellStyle name="Accent1" xfId="61"/>
    <cellStyle name="Accent1 - 20%" xfId="62"/>
    <cellStyle name="Accent1 - 40%" xfId="63"/>
    <cellStyle name="Accent1 - 60%" xfId="64"/>
    <cellStyle name="Accent1_30 6 11 (3)" xfId="65"/>
    <cellStyle name="Accent2" xfId="66"/>
    <cellStyle name="Accent2 - 20%" xfId="67"/>
    <cellStyle name="Accent2 - 40%" xfId="68"/>
    <cellStyle name="Accent2 - 60%" xfId="69"/>
    <cellStyle name="Accent2_30 6 11 (3)" xfId="70"/>
    <cellStyle name="Accent3" xfId="71"/>
    <cellStyle name="Accent3 - 20%" xfId="72"/>
    <cellStyle name="Accent3 - 40%" xfId="73"/>
    <cellStyle name="Accent3 - 60%" xfId="74"/>
    <cellStyle name="Accent3_30 6 11 (3)" xfId="75"/>
    <cellStyle name="Accent4" xfId="76"/>
    <cellStyle name="Accent4 - 20%" xfId="77"/>
    <cellStyle name="Accent4 - 40%" xfId="78"/>
    <cellStyle name="Accent4 - 60%" xfId="79"/>
    <cellStyle name="Accent4_30 6 11 (3)" xfId="80"/>
    <cellStyle name="Accent5" xfId="81"/>
    <cellStyle name="Accent5 - 20%" xfId="82"/>
    <cellStyle name="Accent5 - 40%" xfId="83"/>
    <cellStyle name="Accent5 - 60%" xfId="84"/>
    <cellStyle name="Accent5_30 6 11 (3)" xfId="85"/>
    <cellStyle name="Accent6" xfId="86"/>
    <cellStyle name="Accent6 - 20%" xfId="87"/>
    <cellStyle name="Accent6 - 40%" xfId="88"/>
    <cellStyle name="Accent6 - 60%" xfId="89"/>
    <cellStyle name="Accent6_30 6 11 (3)" xfId="90"/>
    <cellStyle name="Bad" xfId="91"/>
    <cellStyle name="Calculation" xfId="92"/>
    <cellStyle name="Check Cell" xfId="93"/>
    <cellStyle name="Comma" xfId="13" builtinId="3"/>
    <cellStyle name="Comma 2" xfId="1"/>
    <cellStyle name="Comma 2 2" xfId="174"/>
    <cellStyle name="Comma 2 2 2" xfId="221"/>
    <cellStyle name="Comma 2 3" xfId="161"/>
    <cellStyle name="Comma 2 3 2" xfId="212"/>
    <cellStyle name="Comma 2 4" xfId="203"/>
    <cellStyle name="Comma 2 5" xfId="19"/>
    <cellStyle name="Comma 3" xfId="24"/>
    <cellStyle name="Comma 3 2" xfId="196"/>
    <cellStyle name="Comma 3 3" xfId="94"/>
    <cellStyle name="Comma 4" xfId="179"/>
    <cellStyle name="Comma 4 2" xfId="185"/>
    <cellStyle name="Comma 5" xfId="95"/>
    <cellStyle name="Comma 5 2" xfId="170"/>
    <cellStyle name="Comma 5 2 2" xfId="219"/>
    <cellStyle name="Comma 5 3" xfId="210"/>
    <cellStyle name="Comma 6" xfId="165"/>
    <cellStyle name="Comma 7" xfId="207"/>
    <cellStyle name="Currency [0] _1" xfId="2"/>
    <cellStyle name="Emphasis 1" xfId="96"/>
    <cellStyle name="Emphasis 2" xfId="97"/>
    <cellStyle name="Emphasis 3" xfId="98"/>
    <cellStyle name="Explanatory Text" xfId="99"/>
    <cellStyle name="Good" xfId="100"/>
    <cellStyle name="Heading 1" xfId="101"/>
    <cellStyle name="Heading 2" xfId="102"/>
    <cellStyle name="Heading 3" xfId="103"/>
    <cellStyle name="Heading 4" xfId="104"/>
    <cellStyle name="Hyperlink 2" xfId="3"/>
    <cellStyle name="Input" xfId="105"/>
    <cellStyle name="Linked Cell" xfId="106"/>
    <cellStyle name="Neutral" xfId="107"/>
    <cellStyle name="Normal" xfId="0" builtinId="0"/>
    <cellStyle name="Normal 10" xfId="172"/>
    <cellStyle name="Normal 10 2" xfId="220"/>
    <cellStyle name="Normal 11" xfId="4"/>
    <cellStyle name="Normal 11 2" xfId="175"/>
    <cellStyle name="Normal 11 2 2" xfId="222"/>
    <cellStyle name="Normal 11 3" xfId="162"/>
    <cellStyle name="Normal 11 3 2" xfId="213"/>
    <cellStyle name="Normal 11 4" xfId="204"/>
    <cellStyle name="Normal 11 5" xfId="20"/>
    <cellStyle name="Normal 11_הלוואות" xfId="189"/>
    <cellStyle name="Normal 12" xfId="188"/>
    <cellStyle name="Normal 13" xfId="160"/>
    <cellStyle name="Normal 14" xfId="192"/>
    <cellStyle name="Normal 15" xfId="16"/>
    <cellStyle name="Normal 15 2 2 2" xfId="232"/>
    <cellStyle name="Normal 16" xfId="193"/>
    <cellStyle name="Normal 17" xfId="159"/>
    <cellStyle name="Normal 17 2" xfId="198"/>
    <cellStyle name="Normal 17 3" xfId="211"/>
    <cellStyle name="Normal 18" xfId="195"/>
    <cellStyle name="Normal 19" xfId="171"/>
    <cellStyle name="Normal 2" xfId="5"/>
    <cellStyle name="Normal 2 2" xfId="108"/>
    <cellStyle name="Normal 2 2 2" xfId="109"/>
    <cellStyle name="Normal 2 2_גולמי" xfId="110"/>
    <cellStyle name="Normal 2 3" xfId="21"/>
    <cellStyle name="Normal 2 4" xfId="111"/>
    <cellStyle name="Normal 2_IPM באר טוביה" xfId="112"/>
    <cellStyle name="Normal 20" xfId="194"/>
    <cellStyle name="Normal 21" xfId="199"/>
    <cellStyle name="Normal 22" xfId="202"/>
    <cellStyle name="Normal 23" xfId="228"/>
    <cellStyle name="Normal 24" xfId="200"/>
    <cellStyle name="Normal 249" xfId="231"/>
    <cellStyle name="Normal 25" xfId="229"/>
    <cellStyle name="Normal 26" xfId="30"/>
    <cellStyle name="Normal 27" xfId="29"/>
    <cellStyle name="Normal 28" xfId="230"/>
    <cellStyle name="Normal 29" xfId="17"/>
    <cellStyle name="Normal 29 2" xfId="233"/>
    <cellStyle name="Normal 3" xfId="6"/>
    <cellStyle name="Normal 3 2" xfId="176"/>
    <cellStyle name="Normal 3 2 2" xfId="223"/>
    <cellStyle name="Normal 3 3" xfId="163"/>
    <cellStyle name="Normal 3 3 2" xfId="214"/>
    <cellStyle name="Normal 3 4" xfId="205"/>
    <cellStyle name="Normal 3 5" xfId="22"/>
    <cellStyle name="Normal 3_הלוואות" xfId="190"/>
    <cellStyle name="Normal 4" xfId="12"/>
    <cellStyle name="Normal 5" xfId="18"/>
    <cellStyle name="Normal 5 2" xfId="181"/>
    <cellStyle name="Normal 5 2 2" xfId="225"/>
    <cellStyle name="Normal 5 3" xfId="216"/>
    <cellStyle name="Normal 5 4" xfId="167"/>
    <cellStyle name="Normal 5_הלוואות" xfId="191"/>
    <cellStyle name="Normal 6" xfId="26"/>
    <cellStyle name="Normal 6 2" xfId="183"/>
    <cellStyle name="Normal 6 2 2" xfId="227"/>
    <cellStyle name="Normal 6 3" xfId="218"/>
    <cellStyle name="Normal 6 4" xfId="169"/>
    <cellStyle name="Normal 7" xfId="28"/>
    <cellStyle name="Normal 7 2" xfId="182"/>
    <cellStyle name="Normal 7 2 2" xfId="226"/>
    <cellStyle name="Normal 7 3" xfId="217"/>
    <cellStyle name="Normal 7 4" xfId="168"/>
    <cellStyle name="Normal 8" xfId="173"/>
    <cellStyle name="Normal 8 2" xfId="178"/>
    <cellStyle name="Normal 9" xfId="186"/>
    <cellStyle name="Normal 9 2" xfId="187"/>
    <cellStyle name="Normal_2007-16618" xfId="7"/>
    <cellStyle name="Normal_יתרת התחייבות להשקעה" xfId="15"/>
    <cellStyle name="Note" xfId="113"/>
    <cellStyle name="Output" xfId="114"/>
    <cellStyle name="Percent" xfId="14" builtinId="5"/>
    <cellStyle name="Percent 2" xfId="8"/>
    <cellStyle name="Percent 2 2" xfId="27"/>
    <cellStyle name="Percent 2 2 2" xfId="177"/>
    <cellStyle name="Percent 2 2 2 2" xfId="224"/>
    <cellStyle name="Percent 2 2 3" xfId="209"/>
    <cellStyle name="Percent 2 3" xfId="164"/>
    <cellStyle name="Percent 2 3 2" xfId="215"/>
    <cellStyle name="Percent 2 4" xfId="206"/>
    <cellStyle name="Percent 2 5" xfId="23"/>
    <cellStyle name="Percent 3" xfId="25"/>
    <cellStyle name="Percent 3 2" xfId="197"/>
    <cellStyle name="Percent 4" xfId="180"/>
    <cellStyle name="Percent 4 2" xfId="184"/>
    <cellStyle name="Percent 5" xfId="166"/>
    <cellStyle name="Percent 6" xfId="208"/>
    <cellStyle name="Percent 7" xfId="201"/>
    <cellStyle name="SAPBEXaggData" xfId="115"/>
    <cellStyle name="SAPBEXaggDataEmph" xfId="116"/>
    <cellStyle name="SAPBEXaggItem" xfId="117"/>
    <cellStyle name="SAPBEXaggItemX" xfId="118"/>
    <cellStyle name="SAPBEXchaText" xfId="119"/>
    <cellStyle name="SAPBEXexcBad7" xfId="120"/>
    <cellStyle name="SAPBEXexcBad8" xfId="121"/>
    <cellStyle name="SAPBEXexcBad9" xfId="122"/>
    <cellStyle name="SAPBEXexcCritical4" xfId="123"/>
    <cellStyle name="SAPBEXexcCritical5" xfId="124"/>
    <cellStyle name="SAPBEXexcCritical6" xfId="125"/>
    <cellStyle name="SAPBEXexcGood1" xfId="126"/>
    <cellStyle name="SAPBEXexcGood2" xfId="127"/>
    <cellStyle name="SAPBEXexcGood3" xfId="128"/>
    <cellStyle name="SAPBEXfilterDrill" xfId="129"/>
    <cellStyle name="SAPBEXfilterItem" xfId="130"/>
    <cellStyle name="SAPBEXfilterText" xfId="131"/>
    <cellStyle name="SAPBEXformats" xfId="132"/>
    <cellStyle name="SAPBEXheaderItem" xfId="133"/>
    <cellStyle name="SAPBEXheaderText" xfId="134"/>
    <cellStyle name="SAPBEXHLevel0" xfId="135"/>
    <cellStyle name="SAPBEXHLevel0X" xfId="136"/>
    <cellStyle name="SAPBEXHLevel1" xfId="137"/>
    <cellStyle name="SAPBEXHLevel1X" xfId="138"/>
    <cellStyle name="SAPBEXHLevel2" xfId="139"/>
    <cellStyle name="SAPBEXHLevel2X" xfId="140"/>
    <cellStyle name="SAPBEXHLevel3" xfId="141"/>
    <cellStyle name="SAPBEXHLevel3X" xfId="142"/>
    <cellStyle name="SAPBEXinputData" xfId="143"/>
    <cellStyle name="SAPBEXresData" xfId="144"/>
    <cellStyle name="SAPBEXresDataEmph" xfId="145"/>
    <cellStyle name="SAPBEXresItem" xfId="146"/>
    <cellStyle name="SAPBEXresItemX" xfId="147"/>
    <cellStyle name="SAPBEXstdData" xfId="148"/>
    <cellStyle name="SAPBEXstdDataEmph" xfId="149"/>
    <cellStyle name="SAPBEXstdItem" xfId="150"/>
    <cellStyle name="SAPBEXstdItemX" xfId="151"/>
    <cellStyle name="SAPBEXtitle" xfId="152"/>
    <cellStyle name="SAPBEXundefined" xfId="153"/>
    <cellStyle name="Sheet Title" xfId="154"/>
    <cellStyle name="Text" xfId="9"/>
    <cellStyle name="Title" xfId="155"/>
    <cellStyle name="Total" xfId="10"/>
    <cellStyle name="Warning Text" xfId="156"/>
    <cellStyle name="היפר-קישור" xfId="11" builtinId="8"/>
    <cellStyle name="הערה 2" xfId="157"/>
    <cellStyle name="הערה 3" xfId="158"/>
  </cellStyles>
  <dxfs count="1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selection activeCell="C10" sqref="C10:C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7" t="s">
        <v>188</v>
      </c>
      <c r="C1" s="78" t="s" vm="1">
        <v>264</v>
      </c>
    </row>
    <row r="2" spans="1:22">
      <c r="B2" s="57" t="s">
        <v>187</v>
      </c>
      <c r="C2" s="78" t="s">
        <v>265</v>
      </c>
    </row>
    <row r="3" spans="1:22">
      <c r="B3" s="57" t="s">
        <v>189</v>
      </c>
      <c r="C3" s="78" t="s">
        <v>266</v>
      </c>
    </row>
    <row r="4" spans="1:22">
      <c r="B4" s="57" t="s">
        <v>190</v>
      </c>
      <c r="C4" s="78">
        <v>8803</v>
      </c>
    </row>
    <row r="6" spans="1:22" ht="26.25" customHeight="1">
      <c r="B6" s="193" t="s">
        <v>204</v>
      </c>
      <c r="C6" s="194"/>
      <c r="D6" s="195"/>
    </row>
    <row r="7" spans="1:22" s="10" customFormat="1">
      <c r="B7" s="23"/>
      <c r="C7" s="24" t="s">
        <v>121</v>
      </c>
      <c r="D7" s="25" t="s">
        <v>119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251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7" t="s">
        <v>203</v>
      </c>
      <c r="C10" s="117">
        <f>C11+C12+C23+C33+C34+C35+C37</f>
        <v>669284.89172809711</v>
      </c>
      <c r="D10" s="118">
        <f>C10/$C$42</f>
        <v>1</v>
      </c>
    </row>
    <row r="11" spans="1:22">
      <c r="A11" s="45" t="s">
        <v>152</v>
      </c>
      <c r="B11" s="29" t="s">
        <v>205</v>
      </c>
      <c r="C11" s="117">
        <f>מזומנים!J10</f>
        <v>61573.780488060002</v>
      </c>
      <c r="D11" s="118">
        <f t="shared" ref="D11:D13" si="0">C11/$C$42</f>
        <v>9.1999358194200645E-2</v>
      </c>
    </row>
    <row r="12" spans="1:22">
      <c r="B12" s="29" t="s">
        <v>206</v>
      </c>
      <c r="C12" s="117">
        <f>C13+C15+C16+C17+C18+C19+C21+C22</f>
        <v>395517.45032336219</v>
      </c>
      <c r="D12" s="118">
        <f t="shared" si="0"/>
        <v>0.59095529454151285</v>
      </c>
    </row>
    <row r="13" spans="1:22">
      <c r="A13" s="55" t="s">
        <v>152</v>
      </c>
      <c r="B13" s="30" t="s">
        <v>77</v>
      </c>
      <c r="C13" s="117">
        <f>'תעודות התחייבות ממשלתיות'!O11</f>
        <v>109237.36225458795</v>
      </c>
      <c r="D13" s="118">
        <f t="shared" si="0"/>
        <v>0.16321504280865581</v>
      </c>
    </row>
    <row r="14" spans="1:22">
      <c r="A14" s="55" t="s">
        <v>152</v>
      </c>
      <c r="B14" s="30" t="s">
        <v>78</v>
      </c>
      <c r="C14" s="117" t="s" vm="2">
        <v>1829</v>
      </c>
      <c r="D14" s="118" t="s" vm="3">
        <v>1829</v>
      </c>
    </row>
    <row r="15" spans="1:22">
      <c r="A15" s="55" t="s">
        <v>152</v>
      </c>
      <c r="B15" s="30" t="s">
        <v>79</v>
      </c>
      <c r="C15" s="117">
        <f>'אג"ח קונצרני'!R11</f>
        <v>164639.37104868196</v>
      </c>
      <c r="D15" s="118">
        <f t="shared" ref="D15:D19" si="1">C15/$C$42</f>
        <v>0.24599295917704378</v>
      </c>
    </row>
    <row r="16" spans="1:22">
      <c r="A16" s="55" t="s">
        <v>152</v>
      </c>
      <c r="B16" s="30" t="s">
        <v>80</v>
      </c>
      <c r="C16" s="117">
        <f>מניות!L11</f>
        <v>48540.961313858992</v>
      </c>
      <c r="D16" s="118">
        <f t="shared" si="1"/>
        <v>7.2526605506551892E-2</v>
      </c>
    </row>
    <row r="17" spans="1:4">
      <c r="A17" s="55" t="s">
        <v>152</v>
      </c>
      <c r="B17" s="30" t="s">
        <v>81</v>
      </c>
      <c r="C17" s="117">
        <f>'תעודות סל'!K11</f>
        <v>62434.052175124096</v>
      </c>
      <c r="D17" s="118">
        <f t="shared" si="1"/>
        <v>9.3284717684152474E-2</v>
      </c>
    </row>
    <row r="18" spans="1:4">
      <c r="A18" s="55" t="s">
        <v>152</v>
      </c>
      <c r="B18" s="30" t="s">
        <v>82</v>
      </c>
      <c r="C18" s="117">
        <f>'קרנות נאמנות'!L11</f>
        <v>10201.230250000206</v>
      </c>
      <c r="D18" s="118">
        <f t="shared" si="1"/>
        <v>1.5241984954509544E-2</v>
      </c>
    </row>
    <row r="19" spans="1:4">
      <c r="A19" s="55" t="s">
        <v>152</v>
      </c>
      <c r="B19" s="30" t="s">
        <v>83</v>
      </c>
      <c r="C19" s="117">
        <f>'כתבי אופציה'!I11</f>
        <v>0.89139505600000002</v>
      </c>
      <c r="D19" s="118">
        <f t="shared" si="1"/>
        <v>1.3318619126429304E-6</v>
      </c>
    </row>
    <row r="20" spans="1:4">
      <c r="A20" s="55" t="s">
        <v>152</v>
      </c>
      <c r="B20" s="30" t="s">
        <v>84</v>
      </c>
      <c r="C20" s="117"/>
      <c r="D20" s="118" t="s" vm="4">
        <v>1829</v>
      </c>
    </row>
    <row r="21" spans="1:4">
      <c r="A21" s="55" t="s">
        <v>152</v>
      </c>
      <c r="B21" s="30" t="s">
        <v>85</v>
      </c>
      <c r="C21" s="117">
        <f>'חוזים עתידיים'!I11</f>
        <v>-1889.6560100000002</v>
      </c>
      <c r="D21" s="118">
        <f t="shared" ref="D21:D24" si="2">C21/$C$42</f>
        <v>-2.8233955873722153E-3</v>
      </c>
    </row>
    <row r="22" spans="1:4">
      <c r="A22" s="55" t="s">
        <v>152</v>
      </c>
      <c r="B22" s="30" t="s">
        <v>86</v>
      </c>
      <c r="C22" s="117">
        <f>'מוצרים מובנים'!N11</f>
        <v>2353.237896053</v>
      </c>
      <c r="D22" s="118">
        <f t="shared" si="2"/>
        <v>3.5160481360589618E-3</v>
      </c>
    </row>
    <row r="23" spans="1:4">
      <c r="B23" s="29" t="s">
        <v>207</v>
      </c>
      <c r="C23" s="117">
        <f>C24+C26+C27+C28+C29+C31</f>
        <v>197349.67517999993</v>
      </c>
      <c r="D23" s="118">
        <f t="shared" si="2"/>
        <v>0.29486647258754345</v>
      </c>
    </row>
    <row r="24" spans="1:4">
      <c r="A24" s="55" t="s">
        <v>152</v>
      </c>
      <c r="B24" s="30" t="s">
        <v>87</v>
      </c>
      <c r="C24" s="117">
        <f>'לא סחיר- תעודות התחייבות ממשלתי'!M11</f>
        <v>178748.89341999995</v>
      </c>
      <c r="D24" s="118">
        <f t="shared" si="2"/>
        <v>0.26707444860807983</v>
      </c>
    </row>
    <row r="25" spans="1:4">
      <c r="A25" s="55" t="s">
        <v>152</v>
      </c>
      <c r="B25" s="30" t="s">
        <v>88</v>
      </c>
      <c r="C25" s="117" t="s" vm="5">
        <v>1829</v>
      </c>
      <c r="D25" s="118" t="s" vm="6">
        <v>1829</v>
      </c>
    </row>
    <row r="26" spans="1:4">
      <c r="A26" s="55" t="s">
        <v>152</v>
      </c>
      <c r="B26" s="30" t="s">
        <v>79</v>
      </c>
      <c r="C26" s="117">
        <f>'לא סחיר - אג"ח קונצרני'!P11</f>
        <v>4561.5348400000003</v>
      </c>
      <c r="D26" s="118">
        <f t="shared" ref="D26:D29" si="3">C26/$C$42</f>
        <v>6.8155353518022698E-3</v>
      </c>
    </row>
    <row r="27" spans="1:4">
      <c r="A27" s="55" t="s">
        <v>152</v>
      </c>
      <c r="B27" s="30" t="s">
        <v>89</v>
      </c>
      <c r="C27" s="117">
        <f>'לא סחיר - מניות'!J11</f>
        <v>4932.8146299999999</v>
      </c>
      <c r="D27" s="118">
        <f t="shared" si="3"/>
        <v>7.3702763815024219E-3</v>
      </c>
    </row>
    <row r="28" spans="1:4">
      <c r="A28" s="55" t="s">
        <v>152</v>
      </c>
      <c r="B28" s="30" t="s">
        <v>90</v>
      </c>
      <c r="C28" s="117">
        <f>'לא סחיר - קרנות השקעה'!H11</f>
        <v>10493.02169</v>
      </c>
      <c r="D28" s="118">
        <f t="shared" si="3"/>
        <v>1.5677959893741159E-2</v>
      </c>
    </row>
    <row r="29" spans="1:4">
      <c r="A29" s="55" t="s">
        <v>152</v>
      </c>
      <c r="B29" s="30" t="s">
        <v>91</v>
      </c>
      <c r="C29" s="117">
        <f>'לא סחיר - כתבי אופציה'!I11</f>
        <v>0.15918000000000002</v>
      </c>
      <c r="D29" s="118">
        <f t="shared" si="3"/>
        <v>2.378359379800079E-7</v>
      </c>
    </row>
    <row r="30" spans="1:4">
      <c r="A30" s="55" t="s">
        <v>152</v>
      </c>
      <c r="B30" s="30" t="s">
        <v>230</v>
      </c>
      <c r="C30" s="117" t="s" vm="7">
        <v>1829</v>
      </c>
      <c r="D30" s="118" t="s" vm="8">
        <v>1829</v>
      </c>
    </row>
    <row r="31" spans="1:4">
      <c r="A31" s="55" t="s">
        <v>152</v>
      </c>
      <c r="B31" s="30" t="s">
        <v>115</v>
      </c>
      <c r="C31" s="117">
        <f>'לא סחיר - חוזים עתידיים'!I11</f>
        <v>-1386.7485799999997</v>
      </c>
      <c r="D31" s="118">
        <f>C31/$C$42</f>
        <v>-2.0719854835201906E-3</v>
      </c>
    </row>
    <row r="32" spans="1:4">
      <c r="A32" s="55" t="s">
        <v>152</v>
      </c>
      <c r="B32" s="30" t="s">
        <v>92</v>
      </c>
      <c r="C32" s="117" t="s" vm="9">
        <v>1829</v>
      </c>
      <c r="D32" s="118" t="s" vm="10">
        <v>1829</v>
      </c>
    </row>
    <row r="33" spans="1:4">
      <c r="A33" s="55" t="s">
        <v>152</v>
      </c>
      <c r="B33" s="29" t="s">
        <v>208</v>
      </c>
      <c r="C33" s="117">
        <f>הלוואות!O10</f>
        <v>10030.810599999997</v>
      </c>
      <c r="D33" s="118">
        <f t="shared" ref="D33:D35" si="4">C33/$C$42</f>
        <v>1.4987355495356233E-2</v>
      </c>
    </row>
    <row r="34" spans="1:4">
      <c r="A34" s="55" t="s">
        <v>152</v>
      </c>
      <c r="B34" s="29" t="s">
        <v>209</v>
      </c>
      <c r="C34" s="117">
        <f>'פקדונות מעל 3 חודשים'!M10</f>
        <v>3810.3400099999999</v>
      </c>
      <c r="D34" s="118">
        <f t="shared" si="4"/>
        <v>5.6931510887115377E-3</v>
      </c>
    </row>
    <row r="35" spans="1:4">
      <c r="A35" s="55" t="s">
        <v>152</v>
      </c>
      <c r="B35" s="29" t="s">
        <v>210</v>
      </c>
      <c r="C35" s="117">
        <f>'זכויות מקרקעין'!G10</f>
        <v>969.99996999999996</v>
      </c>
      <c r="D35" s="118">
        <f t="shared" si="4"/>
        <v>1.4493080330790897E-3</v>
      </c>
    </row>
    <row r="36" spans="1:4">
      <c r="A36" s="55" t="s">
        <v>152</v>
      </c>
      <c r="B36" s="56" t="s">
        <v>211</v>
      </c>
      <c r="C36" s="117" t="s" vm="11">
        <v>1829</v>
      </c>
      <c r="D36" s="118" t="s" vm="12">
        <v>1829</v>
      </c>
    </row>
    <row r="37" spans="1:4">
      <c r="A37" s="55" t="s">
        <v>152</v>
      </c>
      <c r="B37" s="29" t="s">
        <v>212</v>
      </c>
      <c r="C37" s="117">
        <f>'השקעות אחרות '!I10</f>
        <v>32.835156675</v>
      </c>
      <c r="D37" s="118">
        <f t="shared" ref="D37:D38" si="5">C37/$C$42</f>
        <v>4.9060059596175035E-5</v>
      </c>
    </row>
    <row r="38" spans="1:4">
      <c r="A38" s="55"/>
      <c r="B38" s="68" t="s">
        <v>214</v>
      </c>
      <c r="C38" s="117">
        <v>0</v>
      </c>
      <c r="D38" s="118">
        <f t="shared" si="5"/>
        <v>0</v>
      </c>
    </row>
    <row r="39" spans="1:4">
      <c r="A39" s="55" t="s">
        <v>152</v>
      </c>
      <c r="B39" s="69" t="s">
        <v>215</v>
      </c>
      <c r="C39" s="117" t="s" vm="13">
        <v>1829</v>
      </c>
      <c r="D39" s="118" t="s" vm="14">
        <v>1829</v>
      </c>
    </row>
    <row r="40" spans="1:4">
      <c r="A40" s="55" t="s">
        <v>152</v>
      </c>
      <c r="B40" s="69" t="s">
        <v>249</v>
      </c>
      <c r="C40" s="117" t="s" vm="15">
        <v>1829</v>
      </c>
      <c r="D40" s="118" t="s" vm="16">
        <v>1829</v>
      </c>
    </row>
    <row r="41" spans="1:4">
      <c r="A41" s="55" t="s">
        <v>152</v>
      </c>
      <c r="B41" s="69" t="s">
        <v>216</v>
      </c>
      <c r="C41" s="117" t="s" vm="17">
        <v>1829</v>
      </c>
      <c r="D41" s="118" t="s" vm="18">
        <v>1829</v>
      </c>
    </row>
    <row r="42" spans="1:4">
      <c r="B42" s="69" t="s">
        <v>93</v>
      </c>
      <c r="C42" s="117">
        <f>C38+C10</f>
        <v>669284.89172809711</v>
      </c>
      <c r="D42" s="118">
        <f>C42/$C$42</f>
        <v>1</v>
      </c>
    </row>
    <row r="43" spans="1:4">
      <c r="A43" s="55" t="s">
        <v>152</v>
      </c>
      <c r="B43" s="69" t="s">
        <v>213</v>
      </c>
      <c r="C43" s="138">
        <f>'יתרת התחייבות להשקעה'!C10</f>
        <v>42145.797663547535</v>
      </c>
      <c r="D43" s="118"/>
    </row>
    <row r="44" spans="1:4">
      <c r="B44" s="6" t="s">
        <v>120</v>
      </c>
    </row>
    <row r="45" spans="1:4">
      <c r="C45" s="75" t="s">
        <v>195</v>
      </c>
      <c r="D45" s="36" t="s">
        <v>114</v>
      </c>
    </row>
    <row r="46" spans="1:4">
      <c r="C46" s="76" t="s">
        <v>1</v>
      </c>
      <c r="D46" s="25" t="s">
        <v>2</v>
      </c>
    </row>
    <row r="47" spans="1:4">
      <c r="C47" s="119" t="s">
        <v>176</v>
      </c>
      <c r="D47" s="120" vm="19">
        <v>2.6452</v>
      </c>
    </row>
    <row r="48" spans="1:4">
      <c r="C48" s="119" t="s">
        <v>185</v>
      </c>
      <c r="D48" s="120">
        <v>0.96568071730392657</v>
      </c>
    </row>
    <row r="49" spans="2:4">
      <c r="C49" s="119" t="s">
        <v>181</v>
      </c>
      <c r="D49" s="120" vm="20">
        <v>2.7517</v>
      </c>
    </row>
    <row r="50" spans="2:4">
      <c r="B50" s="12"/>
      <c r="C50" s="119" t="s">
        <v>1265</v>
      </c>
      <c r="D50" s="120" vm="21">
        <v>3.8071999999999999</v>
      </c>
    </row>
    <row r="51" spans="2:4">
      <c r="C51" s="119" t="s">
        <v>174</v>
      </c>
      <c r="D51" s="120" vm="22">
        <v>4.2915999999999999</v>
      </c>
    </row>
    <row r="52" spans="2:4">
      <c r="C52" s="119" t="s">
        <v>175</v>
      </c>
      <c r="D52" s="120" vm="23">
        <v>4.7934000000000001</v>
      </c>
    </row>
    <row r="53" spans="2:4">
      <c r="C53" s="119" t="s">
        <v>177</v>
      </c>
      <c r="D53" s="120">
        <v>0.47864732325296283</v>
      </c>
    </row>
    <row r="54" spans="2:4">
      <c r="C54" s="119" t="s">
        <v>182</v>
      </c>
      <c r="D54" s="120" vm="24">
        <v>3.4113000000000002</v>
      </c>
    </row>
    <row r="55" spans="2:4">
      <c r="C55" s="119" t="s">
        <v>183</v>
      </c>
      <c r="D55" s="120">
        <v>0.19088362617774382</v>
      </c>
    </row>
    <row r="56" spans="2:4">
      <c r="C56" s="119" t="s">
        <v>180</v>
      </c>
      <c r="D56" s="120" vm="25">
        <v>0.5746</v>
      </c>
    </row>
    <row r="57" spans="2:4">
      <c r="C57" s="119" t="s">
        <v>1830</v>
      </c>
      <c r="D57" s="120">
        <v>2.5160324000000003</v>
      </c>
    </row>
    <row r="58" spans="2:4">
      <c r="C58" s="119" t="s">
        <v>179</v>
      </c>
      <c r="D58" s="120" vm="26">
        <v>0.41889999999999999</v>
      </c>
    </row>
    <row r="59" spans="2:4">
      <c r="C59" s="119" t="s">
        <v>172</v>
      </c>
      <c r="D59" s="120" vm="27">
        <v>3.7480000000000002</v>
      </c>
    </row>
    <row r="60" spans="2:4">
      <c r="C60" s="119" t="s">
        <v>186</v>
      </c>
      <c r="D60" s="120" vm="28">
        <v>0.26100000000000001</v>
      </c>
    </row>
    <row r="61" spans="2:4">
      <c r="C61" s="119" t="s">
        <v>1831</v>
      </c>
      <c r="D61" s="120" vm="29">
        <v>0.43149999999999999</v>
      </c>
    </row>
    <row r="62" spans="2:4">
      <c r="C62" s="119" t="s">
        <v>1832</v>
      </c>
      <c r="D62" s="120">
        <v>5.3951501227871679E-2</v>
      </c>
    </row>
    <row r="63" spans="2:4">
      <c r="C63" s="119" t="s">
        <v>173</v>
      </c>
      <c r="D63" s="12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8" t="s" vm="1">
        <v>264</v>
      </c>
    </row>
    <row r="2" spans="2:60">
      <c r="B2" s="57" t="s">
        <v>187</v>
      </c>
      <c r="C2" s="78" t="s">
        <v>265</v>
      </c>
    </row>
    <row r="3" spans="2:60">
      <c r="B3" s="57" t="s">
        <v>189</v>
      </c>
      <c r="C3" s="78" t="s">
        <v>266</v>
      </c>
    </row>
    <row r="4" spans="2:60">
      <c r="B4" s="57" t="s">
        <v>190</v>
      </c>
      <c r="C4" s="78">
        <v>8803</v>
      </c>
    </row>
    <row r="6" spans="2:60" ht="26.25" customHeight="1">
      <c r="B6" s="207" t="s">
        <v>218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60" ht="26.25" customHeight="1">
      <c r="B7" s="207" t="s">
        <v>103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BH7" s="3"/>
    </row>
    <row r="8" spans="2:60" s="3" customFormat="1" ht="78.75">
      <c r="B8" s="23" t="s">
        <v>127</v>
      </c>
      <c r="C8" s="31" t="s">
        <v>48</v>
      </c>
      <c r="D8" s="31" t="s">
        <v>130</v>
      </c>
      <c r="E8" s="31" t="s">
        <v>70</v>
      </c>
      <c r="F8" s="31" t="s">
        <v>112</v>
      </c>
      <c r="G8" s="31" t="s">
        <v>248</v>
      </c>
      <c r="H8" s="31" t="s">
        <v>247</v>
      </c>
      <c r="I8" s="31" t="s">
        <v>67</v>
      </c>
      <c r="J8" s="31" t="s">
        <v>64</v>
      </c>
      <c r="K8" s="31" t="s">
        <v>191</v>
      </c>
      <c r="L8" s="31" t="s">
        <v>193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8" t="s">
        <v>51</v>
      </c>
      <c r="C11" s="124"/>
      <c r="D11" s="124"/>
      <c r="E11" s="124"/>
      <c r="F11" s="124"/>
      <c r="G11" s="125"/>
      <c r="H11" s="127"/>
      <c r="I11" s="125">
        <v>0.89139505600000002</v>
      </c>
      <c r="J11" s="124"/>
      <c r="K11" s="126">
        <f>I11/$I$11</f>
        <v>1</v>
      </c>
      <c r="L11" s="126">
        <f>I11/'סכום נכסי הקרן'!$C$42</f>
        <v>1.3318619126429304E-6</v>
      </c>
      <c r="BC11" s="100"/>
      <c r="BD11" s="3"/>
      <c r="BE11" s="100"/>
      <c r="BG11" s="100"/>
    </row>
    <row r="12" spans="2:60" s="4" customFormat="1" ht="18" customHeight="1">
      <c r="B12" s="129" t="s">
        <v>26</v>
      </c>
      <c r="C12" s="124"/>
      <c r="D12" s="124"/>
      <c r="E12" s="124"/>
      <c r="F12" s="124"/>
      <c r="G12" s="125"/>
      <c r="H12" s="127"/>
      <c r="I12" s="125">
        <v>0.89139505600000002</v>
      </c>
      <c r="J12" s="124"/>
      <c r="K12" s="126">
        <f t="shared" ref="K12:K15" si="0">I12/$I$11</f>
        <v>1</v>
      </c>
      <c r="L12" s="126">
        <f>I12/'סכום נכסי הקרן'!$C$42</f>
        <v>1.3318619126429304E-6</v>
      </c>
      <c r="BC12" s="100"/>
      <c r="BD12" s="3"/>
      <c r="BE12" s="100"/>
      <c r="BG12" s="100"/>
    </row>
    <row r="13" spans="2:60">
      <c r="B13" s="102" t="s">
        <v>1601</v>
      </c>
      <c r="C13" s="82"/>
      <c r="D13" s="82"/>
      <c r="E13" s="82"/>
      <c r="F13" s="82"/>
      <c r="G13" s="91"/>
      <c r="H13" s="93"/>
      <c r="I13" s="91">
        <v>0.89139505600000002</v>
      </c>
      <c r="J13" s="82"/>
      <c r="K13" s="92">
        <f t="shared" si="0"/>
        <v>1</v>
      </c>
      <c r="L13" s="92">
        <f>I13/'סכום נכסי הקרן'!$C$42</f>
        <v>1.3318619126429304E-6</v>
      </c>
      <c r="BD13" s="3"/>
    </row>
    <row r="14" spans="2:60" ht="20.25">
      <c r="B14" s="87" t="s">
        <v>1602</v>
      </c>
      <c r="C14" s="84" t="s">
        <v>1603</v>
      </c>
      <c r="D14" s="97" t="s">
        <v>131</v>
      </c>
      <c r="E14" s="97" t="s">
        <v>1102</v>
      </c>
      <c r="F14" s="97" t="s">
        <v>173</v>
      </c>
      <c r="G14" s="94">
        <v>2452.468014</v>
      </c>
      <c r="H14" s="96">
        <v>34.799999999999997</v>
      </c>
      <c r="I14" s="94">
        <v>0.853458877</v>
      </c>
      <c r="J14" s="95">
        <v>3.8092732417625429E-4</v>
      </c>
      <c r="K14" s="95">
        <f t="shared" si="0"/>
        <v>0.95744178886269249</v>
      </c>
      <c r="L14" s="95">
        <f>I14/'סכום נכסי הקרן'!$C$42</f>
        <v>1.2751802521589345E-6</v>
      </c>
      <c r="BD14" s="4"/>
    </row>
    <row r="15" spans="2:60">
      <c r="B15" s="87" t="s">
        <v>1604</v>
      </c>
      <c r="C15" s="84" t="s">
        <v>1605</v>
      </c>
      <c r="D15" s="97" t="s">
        <v>131</v>
      </c>
      <c r="E15" s="97" t="s">
        <v>199</v>
      </c>
      <c r="F15" s="97" t="s">
        <v>173</v>
      </c>
      <c r="G15" s="94">
        <v>654.07205199999999</v>
      </c>
      <c r="H15" s="96">
        <v>5.8</v>
      </c>
      <c r="I15" s="94">
        <v>3.7936179E-2</v>
      </c>
      <c r="J15" s="95">
        <v>5.4530497615178813E-4</v>
      </c>
      <c r="K15" s="95">
        <f t="shared" si="0"/>
        <v>4.2558211137307449E-2</v>
      </c>
      <c r="L15" s="95">
        <f>I15/'סכום נכסי הקרן'!$C$42</f>
        <v>5.6681660483995965E-8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99" t="s">
        <v>263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123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246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99" t="s">
        <v>254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188</v>
      </c>
      <c r="C1" s="78" t="s" vm="1">
        <v>264</v>
      </c>
    </row>
    <row r="2" spans="2:61">
      <c r="B2" s="57" t="s">
        <v>187</v>
      </c>
      <c r="C2" s="78" t="s">
        <v>265</v>
      </c>
    </row>
    <row r="3" spans="2:61">
      <c r="B3" s="57" t="s">
        <v>189</v>
      </c>
      <c r="C3" s="78" t="s">
        <v>266</v>
      </c>
    </row>
    <row r="4" spans="2:61">
      <c r="B4" s="57" t="s">
        <v>190</v>
      </c>
      <c r="C4" s="78">
        <v>8803</v>
      </c>
    </row>
    <row r="6" spans="2:61" ht="26.25" customHeight="1">
      <c r="B6" s="207" t="s">
        <v>218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61" ht="26.25" customHeight="1">
      <c r="B7" s="207" t="s">
        <v>104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BI7" s="3"/>
    </row>
    <row r="8" spans="2:61" s="3" customFormat="1" ht="78.75">
      <c r="B8" s="23" t="s">
        <v>127</v>
      </c>
      <c r="C8" s="31" t="s">
        <v>48</v>
      </c>
      <c r="D8" s="31" t="s">
        <v>130</v>
      </c>
      <c r="E8" s="31" t="s">
        <v>70</v>
      </c>
      <c r="F8" s="31" t="s">
        <v>112</v>
      </c>
      <c r="G8" s="31" t="s">
        <v>248</v>
      </c>
      <c r="H8" s="31" t="s">
        <v>247</v>
      </c>
      <c r="I8" s="31" t="s">
        <v>67</v>
      </c>
      <c r="J8" s="31" t="s">
        <v>64</v>
      </c>
      <c r="K8" s="31" t="s">
        <v>191</v>
      </c>
      <c r="L8" s="32" t="s">
        <v>193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263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123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246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254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J12" sqref="J12:J20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188</v>
      </c>
      <c r="C1" s="78" t="s" vm="1">
        <v>264</v>
      </c>
    </row>
    <row r="2" spans="1:60">
      <c r="B2" s="57" t="s">
        <v>187</v>
      </c>
      <c r="C2" s="78" t="s">
        <v>265</v>
      </c>
    </row>
    <row r="3" spans="1:60">
      <c r="B3" s="57" t="s">
        <v>189</v>
      </c>
      <c r="C3" s="78" t="s">
        <v>266</v>
      </c>
    </row>
    <row r="4" spans="1:60">
      <c r="B4" s="57" t="s">
        <v>190</v>
      </c>
      <c r="C4" s="78">
        <v>8803</v>
      </c>
    </row>
    <row r="6" spans="1:60" ht="26.25" customHeight="1">
      <c r="B6" s="207" t="s">
        <v>218</v>
      </c>
      <c r="C6" s="208"/>
      <c r="D6" s="208"/>
      <c r="E6" s="208"/>
      <c r="F6" s="208"/>
      <c r="G6" s="208"/>
      <c r="H6" s="208"/>
      <c r="I6" s="208"/>
      <c r="J6" s="208"/>
      <c r="K6" s="209"/>
      <c r="BD6" s="1" t="s">
        <v>131</v>
      </c>
      <c r="BF6" s="1" t="s">
        <v>196</v>
      </c>
      <c r="BH6" s="3" t="s">
        <v>173</v>
      </c>
    </row>
    <row r="7" spans="1:60" ht="26.25" customHeight="1">
      <c r="B7" s="207" t="s">
        <v>105</v>
      </c>
      <c r="C7" s="208"/>
      <c r="D7" s="208"/>
      <c r="E7" s="208"/>
      <c r="F7" s="208"/>
      <c r="G7" s="208"/>
      <c r="H7" s="208"/>
      <c r="I7" s="208"/>
      <c r="J7" s="208"/>
      <c r="K7" s="209"/>
      <c r="BD7" s="3" t="s">
        <v>133</v>
      </c>
      <c r="BF7" s="1" t="s">
        <v>153</v>
      </c>
      <c r="BH7" s="3" t="s">
        <v>172</v>
      </c>
    </row>
    <row r="8" spans="1:60" s="3" customFormat="1" ht="78.75">
      <c r="A8" s="2"/>
      <c r="B8" s="23" t="s">
        <v>127</v>
      </c>
      <c r="C8" s="31" t="s">
        <v>48</v>
      </c>
      <c r="D8" s="31" t="s">
        <v>130</v>
      </c>
      <c r="E8" s="31" t="s">
        <v>70</v>
      </c>
      <c r="F8" s="31" t="s">
        <v>112</v>
      </c>
      <c r="G8" s="31" t="s">
        <v>248</v>
      </c>
      <c r="H8" s="31" t="s">
        <v>247</v>
      </c>
      <c r="I8" s="31" t="s">
        <v>67</v>
      </c>
      <c r="J8" s="31" t="s">
        <v>191</v>
      </c>
      <c r="K8" s="31" t="s">
        <v>193</v>
      </c>
      <c r="BC8" s="1" t="s">
        <v>146</v>
      </c>
      <c r="BD8" s="1" t="s">
        <v>147</v>
      </c>
      <c r="BE8" s="1" t="s">
        <v>154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33" t="s">
        <v>20</v>
      </c>
      <c r="K9" s="58" t="s">
        <v>20</v>
      </c>
      <c r="BC9" s="1" t="s">
        <v>143</v>
      </c>
      <c r="BE9" s="1" t="s">
        <v>155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139</v>
      </c>
      <c r="BD10" s="3"/>
      <c r="BE10" s="1" t="s">
        <v>197</v>
      </c>
      <c r="BG10" s="1" t="s">
        <v>181</v>
      </c>
    </row>
    <row r="11" spans="1:60" s="4" customFormat="1" ht="18" customHeight="1">
      <c r="A11" s="116"/>
      <c r="B11" s="128" t="s">
        <v>52</v>
      </c>
      <c r="C11" s="124"/>
      <c r="D11" s="124"/>
      <c r="E11" s="124"/>
      <c r="F11" s="124"/>
      <c r="G11" s="125"/>
      <c r="H11" s="127"/>
      <c r="I11" s="125">
        <v>-1889.6560100000002</v>
      </c>
      <c r="J11" s="126">
        <f>I11/$I$11</f>
        <v>1</v>
      </c>
      <c r="K11" s="126">
        <f>I11/'סכום נכסי הקרן'!$C$42</f>
        <v>-2.8233955873722153E-3</v>
      </c>
      <c r="L11" s="3"/>
      <c r="M11" s="3"/>
      <c r="N11" s="3"/>
      <c r="O11" s="3"/>
      <c r="BC11" s="100" t="s">
        <v>138</v>
      </c>
      <c r="BD11" s="3"/>
      <c r="BE11" s="100" t="s">
        <v>156</v>
      </c>
      <c r="BG11" s="100" t="s">
        <v>176</v>
      </c>
    </row>
    <row r="12" spans="1:60" s="100" customFormat="1" ht="20.25">
      <c r="A12" s="116"/>
      <c r="B12" s="129" t="s">
        <v>244</v>
      </c>
      <c r="C12" s="124"/>
      <c r="D12" s="124"/>
      <c r="E12" s="124"/>
      <c r="F12" s="124"/>
      <c r="G12" s="125"/>
      <c r="H12" s="127"/>
      <c r="I12" s="125">
        <v>-1889.6560100000002</v>
      </c>
      <c r="J12" s="126">
        <f t="shared" ref="J12:J20" si="0">I12/$I$11</f>
        <v>1</v>
      </c>
      <c r="K12" s="126">
        <f>I12/'סכום נכסי הקרן'!$C$42</f>
        <v>-2.8233955873722153E-3</v>
      </c>
      <c r="L12" s="3"/>
      <c r="M12" s="3"/>
      <c r="N12" s="3"/>
      <c r="O12" s="3"/>
      <c r="BC12" s="100" t="s">
        <v>136</v>
      </c>
      <c r="BD12" s="4"/>
      <c r="BE12" s="100" t="s">
        <v>157</v>
      </c>
      <c r="BG12" s="100" t="s">
        <v>177</v>
      </c>
    </row>
    <row r="13" spans="1:60">
      <c r="B13" s="83" t="s">
        <v>1606</v>
      </c>
      <c r="C13" s="84" t="s">
        <v>1607</v>
      </c>
      <c r="D13" s="97" t="s">
        <v>28</v>
      </c>
      <c r="E13" s="97" t="s">
        <v>1608</v>
      </c>
      <c r="F13" s="97" t="s">
        <v>172</v>
      </c>
      <c r="G13" s="94">
        <v>4</v>
      </c>
      <c r="H13" s="96">
        <v>134900</v>
      </c>
      <c r="I13" s="94">
        <v>-50.243510000000001</v>
      </c>
      <c r="J13" s="95">
        <f t="shared" si="0"/>
        <v>2.6588707010224574E-2</v>
      </c>
      <c r="K13" s="95">
        <f>I13/'סכום נכסי הקרן'!$C$42</f>
        <v>-7.507043804660074E-5</v>
      </c>
      <c r="P13" s="1"/>
      <c r="BC13" s="1" t="s">
        <v>140</v>
      </c>
      <c r="BE13" s="1" t="s">
        <v>158</v>
      </c>
      <c r="BG13" s="1" t="s">
        <v>178</v>
      </c>
    </row>
    <row r="14" spans="1:60">
      <c r="B14" s="83" t="s">
        <v>1609</v>
      </c>
      <c r="C14" s="84" t="s">
        <v>1610</v>
      </c>
      <c r="D14" s="97" t="s">
        <v>28</v>
      </c>
      <c r="E14" s="97" t="s">
        <v>1608</v>
      </c>
      <c r="F14" s="97" t="s">
        <v>174</v>
      </c>
      <c r="G14" s="94">
        <v>20</v>
      </c>
      <c r="H14" s="96">
        <v>297400</v>
      </c>
      <c r="I14" s="94">
        <v>-50.88138</v>
      </c>
      <c r="J14" s="95">
        <f t="shared" si="0"/>
        <v>2.6926265802208093E-2</v>
      </c>
      <c r="K14" s="95">
        <f>I14/'סכום נכסי הקרן'!$C$42</f>
        <v>-7.6023500050365712E-5</v>
      </c>
      <c r="P14" s="1"/>
      <c r="BC14" s="1" t="s">
        <v>137</v>
      </c>
      <c r="BE14" s="1" t="s">
        <v>159</v>
      </c>
      <c r="BG14" s="1" t="s">
        <v>180</v>
      </c>
    </row>
    <row r="15" spans="1:60">
      <c r="B15" s="83" t="s">
        <v>1611</v>
      </c>
      <c r="C15" s="84" t="s">
        <v>1612</v>
      </c>
      <c r="D15" s="97" t="s">
        <v>28</v>
      </c>
      <c r="E15" s="97" t="s">
        <v>1608</v>
      </c>
      <c r="F15" s="97" t="s">
        <v>175</v>
      </c>
      <c r="G15" s="94">
        <v>5</v>
      </c>
      <c r="H15" s="96">
        <v>665900</v>
      </c>
      <c r="I15" s="94">
        <v>-30.802820000000001</v>
      </c>
      <c r="J15" s="95">
        <f t="shared" si="0"/>
        <v>1.6300755183479135E-2</v>
      </c>
      <c r="K15" s="95">
        <f>I15/'סכום נכסי הקרן'!$C$42</f>
        <v>-4.602348025586975E-5</v>
      </c>
      <c r="P15" s="1"/>
      <c r="BC15" s="1" t="s">
        <v>148</v>
      </c>
      <c r="BE15" s="1" t="s">
        <v>198</v>
      </c>
      <c r="BG15" s="1" t="s">
        <v>182</v>
      </c>
    </row>
    <row r="16" spans="1:60" ht="20.25">
      <c r="B16" s="83" t="s">
        <v>1613</v>
      </c>
      <c r="C16" s="84" t="s">
        <v>1614</v>
      </c>
      <c r="D16" s="97" t="s">
        <v>28</v>
      </c>
      <c r="E16" s="97" t="s">
        <v>1608</v>
      </c>
      <c r="F16" s="97" t="s">
        <v>172</v>
      </c>
      <c r="G16" s="94">
        <v>96</v>
      </c>
      <c r="H16" s="96">
        <v>250525</v>
      </c>
      <c r="I16" s="94">
        <v>-1711.1632999999999</v>
      </c>
      <c r="J16" s="95">
        <f t="shared" si="0"/>
        <v>0.90554222088283665</v>
      </c>
      <c r="K16" s="95">
        <f>I16/'סכום נכסי הקרן'!$C$42</f>
        <v>-2.5567039106198369E-3</v>
      </c>
      <c r="P16" s="1"/>
      <c r="BC16" s="4" t="s">
        <v>134</v>
      </c>
      <c r="BD16" s="1" t="s">
        <v>149</v>
      </c>
      <c r="BE16" s="1" t="s">
        <v>160</v>
      </c>
      <c r="BG16" s="1" t="s">
        <v>183</v>
      </c>
    </row>
    <row r="17" spans="2:60">
      <c r="B17" s="83" t="s">
        <v>1615</v>
      </c>
      <c r="C17" s="84" t="s">
        <v>1616</v>
      </c>
      <c r="D17" s="97" t="s">
        <v>28</v>
      </c>
      <c r="E17" s="97" t="s">
        <v>1608</v>
      </c>
      <c r="F17" s="97" t="s">
        <v>176</v>
      </c>
      <c r="G17" s="94">
        <v>1</v>
      </c>
      <c r="H17" s="96">
        <v>556100</v>
      </c>
      <c r="I17" s="94">
        <v>1.23994</v>
      </c>
      <c r="J17" s="95">
        <f t="shared" si="0"/>
        <v>-6.561723368900353E-4</v>
      </c>
      <c r="K17" s="95">
        <f>I17/'סכום נכסי הקרן'!$C$42</f>
        <v>1.8526340805310403E-6</v>
      </c>
      <c r="P17" s="1"/>
      <c r="BC17" s="1" t="s">
        <v>144</v>
      </c>
      <c r="BE17" s="1" t="s">
        <v>161</v>
      </c>
      <c r="BG17" s="1" t="s">
        <v>184</v>
      </c>
    </row>
    <row r="18" spans="2:60">
      <c r="B18" s="83" t="s">
        <v>1617</v>
      </c>
      <c r="C18" s="84" t="s">
        <v>1618</v>
      </c>
      <c r="D18" s="97" t="s">
        <v>28</v>
      </c>
      <c r="E18" s="97" t="s">
        <v>1608</v>
      </c>
      <c r="F18" s="97" t="s">
        <v>174</v>
      </c>
      <c r="G18" s="94">
        <v>5</v>
      </c>
      <c r="H18" s="96">
        <v>11920</v>
      </c>
      <c r="I18" s="94">
        <v>-0.64373999999999998</v>
      </c>
      <c r="J18" s="95">
        <f t="shared" si="0"/>
        <v>3.4066517746793497E-4</v>
      </c>
      <c r="K18" s="95">
        <f>I18/'סכום נכסי הקרן'!$C$42</f>
        <v>-9.6183255883434015E-7</v>
      </c>
      <c r="BD18" s="1" t="s">
        <v>132</v>
      </c>
      <c r="BF18" s="1" t="s">
        <v>162</v>
      </c>
      <c r="BH18" s="1" t="s">
        <v>28</v>
      </c>
    </row>
    <row r="19" spans="2:60">
      <c r="B19" s="83" t="s">
        <v>1619</v>
      </c>
      <c r="C19" s="84" t="s">
        <v>1620</v>
      </c>
      <c r="D19" s="97" t="s">
        <v>28</v>
      </c>
      <c r="E19" s="97" t="s">
        <v>1608</v>
      </c>
      <c r="F19" s="97" t="s">
        <v>174</v>
      </c>
      <c r="G19" s="94">
        <v>5</v>
      </c>
      <c r="H19" s="96">
        <v>11600</v>
      </c>
      <c r="I19" s="94">
        <v>-16.800630000000002</v>
      </c>
      <c r="J19" s="95">
        <f t="shared" si="0"/>
        <v>8.8908404022169096E-3</v>
      </c>
      <c r="K19" s="95">
        <f>I19/'סכום נכסי הקרן'!$C$42</f>
        <v>-2.5102359559649833E-5</v>
      </c>
      <c r="BD19" s="1" t="s">
        <v>145</v>
      </c>
      <c r="BF19" s="1" t="s">
        <v>163</v>
      </c>
    </row>
    <row r="20" spans="2:60">
      <c r="B20" s="83" t="s">
        <v>1621</v>
      </c>
      <c r="C20" s="84" t="s">
        <v>1622</v>
      </c>
      <c r="D20" s="97" t="s">
        <v>28</v>
      </c>
      <c r="E20" s="97" t="s">
        <v>1608</v>
      </c>
      <c r="F20" s="97" t="s">
        <v>182</v>
      </c>
      <c r="G20" s="94">
        <v>1</v>
      </c>
      <c r="H20" s="96">
        <v>149350</v>
      </c>
      <c r="I20" s="94">
        <v>-30.360569999999999</v>
      </c>
      <c r="J20" s="95">
        <f t="shared" si="0"/>
        <v>1.6066717878456618E-2</v>
      </c>
      <c r="K20" s="95">
        <f>I20/'סכום נכסי הקרן'!$C$42</f>
        <v>-4.5362700361588694E-5</v>
      </c>
      <c r="BD20" s="1" t="s">
        <v>150</v>
      </c>
      <c r="BF20" s="1" t="s">
        <v>164</v>
      </c>
    </row>
    <row r="21" spans="2:60">
      <c r="B21" s="105"/>
      <c r="C21" s="84"/>
      <c r="D21" s="84"/>
      <c r="E21" s="84"/>
      <c r="F21" s="84"/>
      <c r="G21" s="94"/>
      <c r="H21" s="96"/>
      <c r="I21" s="84"/>
      <c r="J21" s="95"/>
      <c r="K21" s="84"/>
      <c r="BD21" s="1" t="s">
        <v>135</v>
      </c>
      <c r="BE21" s="1" t="s">
        <v>151</v>
      </c>
      <c r="BF21" s="1" t="s">
        <v>165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141</v>
      </c>
      <c r="BF22" s="1" t="s">
        <v>166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28</v>
      </c>
      <c r="BE23" s="1" t="s">
        <v>142</v>
      </c>
      <c r="BF23" s="1" t="s">
        <v>199</v>
      </c>
    </row>
    <row r="24" spans="2:60">
      <c r="B24" s="99" t="s">
        <v>263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202</v>
      </c>
    </row>
    <row r="25" spans="2:60">
      <c r="B25" s="99" t="s">
        <v>123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167</v>
      </c>
    </row>
    <row r="26" spans="2:60">
      <c r="B26" s="99" t="s">
        <v>246</v>
      </c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168</v>
      </c>
    </row>
    <row r="27" spans="2:60">
      <c r="B27" s="99" t="s">
        <v>254</v>
      </c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169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170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200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28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workbookViewId="0">
      <selection activeCell="M22" sqref="M22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1.710937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9.57031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188</v>
      </c>
      <c r="C1" s="78" t="s" vm="1">
        <v>264</v>
      </c>
    </row>
    <row r="2" spans="2:81">
      <c r="B2" s="57" t="s">
        <v>187</v>
      </c>
      <c r="C2" s="78" t="s">
        <v>265</v>
      </c>
    </row>
    <row r="3" spans="2:81">
      <c r="B3" s="57" t="s">
        <v>189</v>
      </c>
      <c r="C3" s="78" t="s">
        <v>266</v>
      </c>
      <c r="E3" s="2"/>
    </row>
    <row r="4" spans="2:81">
      <c r="B4" s="57" t="s">
        <v>190</v>
      </c>
      <c r="C4" s="78">
        <v>8803</v>
      </c>
    </row>
    <row r="6" spans="2:81" ht="26.25" customHeight="1">
      <c r="B6" s="207" t="s">
        <v>218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2:81" ht="26.25" customHeight="1">
      <c r="B7" s="207" t="s">
        <v>106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</row>
    <row r="8" spans="2:81" s="3" customFormat="1" ht="47.25">
      <c r="B8" s="23" t="s">
        <v>127</v>
      </c>
      <c r="C8" s="31" t="s">
        <v>48</v>
      </c>
      <c r="D8" s="14" t="s">
        <v>55</v>
      </c>
      <c r="E8" s="31" t="s">
        <v>15</v>
      </c>
      <c r="F8" s="31" t="s">
        <v>71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67</v>
      </c>
      <c r="O8" s="31" t="s">
        <v>64</v>
      </c>
      <c r="P8" s="31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33" t="s">
        <v>251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8" t="s">
        <v>54</v>
      </c>
      <c r="C11" s="124"/>
      <c r="D11" s="124"/>
      <c r="E11" s="124"/>
      <c r="F11" s="124"/>
      <c r="G11" s="124"/>
      <c r="H11" s="125">
        <v>3.7999999999994056</v>
      </c>
      <c r="I11" s="124"/>
      <c r="J11" s="124"/>
      <c r="K11" s="130">
        <v>7.2999999999970692E-3</v>
      </c>
      <c r="L11" s="125"/>
      <c r="M11" s="124"/>
      <c r="N11" s="125">
        <v>2353.237896053</v>
      </c>
      <c r="O11" s="124"/>
      <c r="P11" s="126">
        <f>N11/$N$11</f>
        <v>1</v>
      </c>
      <c r="Q11" s="126">
        <f>N11/'סכום נכסי הקרן'!$C$42</f>
        <v>3.5160481360589618E-3</v>
      </c>
      <c r="R11" s="100"/>
      <c r="S11" s="100"/>
      <c r="T11" s="100"/>
      <c r="U11" s="100"/>
      <c r="V11" s="100"/>
      <c r="W11" s="100"/>
      <c r="X11" s="100"/>
      <c r="CC11" s="100"/>
    </row>
    <row r="12" spans="2:81" s="100" customFormat="1" ht="21.75" customHeight="1">
      <c r="B12" s="129" t="s">
        <v>242</v>
      </c>
      <c r="C12" s="124"/>
      <c r="D12" s="124"/>
      <c r="E12" s="124"/>
      <c r="F12" s="124"/>
      <c r="G12" s="124"/>
      <c r="H12" s="125">
        <v>3.7999999999994056</v>
      </c>
      <c r="I12" s="124"/>
      <c r="J12" s="124"/>
      <c r="K12" s="130">
        <v>7.2999999999970692E-3</v>
      </c>
      <c r="L12" s="125"/>
      <c r="M12" s="124"/>
      <c r="N12" s="125">
        <v>2353.237896053</v>
      </c>
      <c r="O12" s="124"/>
      <c r="P12" s="126">
        <f t="shared" ref="P12:P14" si="0">N12/$N$11</f>
        <v>1</v>
      </c>
      <c r="Q12" s="126">
        <f>N12/'סכום נכסי הקרן'!$C$42</f>
        <v>3.5160481360589618E-3</v>
      </c>
    </row>
    <row r="13" spans="2:81" s="100" customFormat="1">
      <c r="B13" s="123" t="s">
        <v>53</v>
      </c>
      <c r="C13" s="124"/>
      <c r="D13" s="124"/>
      <c r="E13" s="124"/>
      <c r="F13" s="124"/>
      <c r="G13" s="124"/>
      <c r="H13" s="125">
        <v>3.7999999999994056</v>
      </c>
      <c r="I13" s="124"/>
      <c r="J13" s="124"/>
      <c r="K13" s="130">
        <v>7.2999999999970692E-3</v>
      </c>
      <c r="L13" s="125"/>
      <c r="M13" s="124"/>
      <c r="N13" s="125">
        <v>2353.237896053</v>
      </c>
      <c r="O13" s="124"/>
      <c r="P13" s="126">
        <f t="shared" si="0"/>
        <v>1</v>
      </c>
      <c r="Q13" s="126">
        <f>N13/'סכום נכסי הקרן'!$C$42</f>
        <v>3.5160481360589618E-3</v>
      </c>
    </row>
    <row r="14" spans="2:81">
      <c r="B14" s="87" t="s">
        <v>1623</v>
      </c>
      <c r="C14" s="84" t="s">
        <v>1624</v>
      </c>
      <c r="D14" s="97" t="s">
        <v>1625</v>
      </c>
      <c r="E14" s="84" t="s">
        <v>327</v>
      </c>
      <c r="F14" s="84" t="s">
        <v>376</v>
      </c>
      <c r="G14" s="84"/>
      <c r="H14" s="94">
        <v>3.7999999999994056</v>
      </c>
      <c r="I14" s="97" t="s">
        <v>173</v>
      </c>
      <c r="J14" s="98">
        <v>6.1999999999999998E-3</v>
      </c>
      <c r="K14" s="98">
        <v>7.2999999999970692E-3</v>
      </c>
      <c r="L14" s="94">
        <v>2332710.0969290002</v>
      </c>
      <c r="M14" s="106">
        <v>100.88</v>
      </c>
      <c r="N14" s="94">
        <v>2353.237896053</v>
      </c>
      <c r="O14" s="95">
        <v>4.9487142922310598E-4</v>
      </c>
      <c r="P14" s="95">
        <f t="shared" si="0"/>
        <v>1</v>
      </c>
      <c r="Q14" s="95">
        <f>N14/'סכום נכסי הקרן'!$C$42</f>
        <v>3.5160481360589618E-3</v>
      </c>
    </row>
    <row r="15" spans="2:8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94"/>
      <c r="M15" s="84"/>
      <c r="N15" s="84"/>
      <c r="O15" s="84"/>
      <c r="P15" s="95"/>
      <c r="Q15" s="84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99" t="s">
        <v>263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99" t="s">
        <v>123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99" t="s">
        <v>246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99" t="s">
        <v>254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</sheetData>
  <sheetProtection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56"/>
  <sheetViews>
    <sheetView rightToLeft="1" topLeftCell="A40" workbookViewId="0">
      <selection activeCell="O12" sqref="O12:O50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188</v>
      </c>
      <c r="C1" s="78" t="s" vm="1">
        <v>264</v>
      </c>
    </row>
    <row r="2" spans="2:72">
      <c r="B2" s="57" t="s">
        <v>187</v>
      </c>
      <c r="C2" s="78" t="s">
        <v>265</v>
      </c>
    </row>
    <row r="3" spans="2:72">
      <c r="B3" s="57" t="s">
        <v>189</v>
      </c>
      <c r="C3" s="78" t="s">
        <v>266</v>
      </c>
    </row>
    <row r="4" spans="2:72">
      <c r="B4" s="57" t="s">
        <v>190</v>
      </c>
      <c r="C4" s="78">
        <v>8803</v>
      </c>
    </row>
    <row r="6" spans="2:72" ht="26.25" customHeight="1">
      <c r="B6" s="207" t="s">
        <v>219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72" ht="26.25" customHeight="1">
      <c r="B7" s="207" t="s">
        <v>97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9"/>
    </row>
    <row r="8" spans="2:72" s="3" customFormat="1" ht="78.75">
      <c r="B8" s="23" t="s">
        <v>127</v>
      </c>
      <c r="C8" s="31" t="s">
        <v>48</v>
      </c>
      <c r="D8" s="31" t="s">
        <v>15</v>
      </c>
      <c r="E8" s="31" t="s">
        <v>71</v>
      </c>
      <c r="F8" s="31" t="s">
        <v>113</v>
      </c>
      <c r="G8" s="31" t="s">
        <v>18</v>
      </c>
      <c r="H8" s="31" t="s">
        <v>112</v>
      </c>
      <c r="I8" s="31" t="s">
        <v>17</v>
      </c>
      <c r="J8" s="31" t="s">
        <v>19</v>
      </c>
      <c r="K8" s="31" t="s">
        <v>248</v>
      </c>
      <c r="L8" s="31" t="s">
        <v>247</v>
      </c>
      <c r="M8" s="31" t="s">
        <v>121</v>
      </c>
      <c r="N8" s="31" t="s">
        <v>64</v>
      </c>
      <c r="O8" s="31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255</v>
      </c>
      <c r="L9" s="33"/>
      <c r="M9" s="33" t="s">
        <v>251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 t="s">
        <v>27</v>
      </c>
      <c r="C11" s="80"/>
      <c r="D11" s="80"/>
      <c r="E11" s="80"/>
      <c r="F11" s="80"/>
      <c r="G11" s="88">
        <v>9.7442285564376867</v>
      </c>
      <c r="H11" s="80"/>
      <c r="I11" s="80"/>
      <c r="J11" s="103">
        <v>4.8515716852167594E-2</v>
      </c>
      <c r="K11" s="88"/>
      <c r="L11" s="80"/>
      <c r="M11" s="88">
        <v>178748.89341999995</v>
      </c>
      <c r="N11" s="80"/>
      <c r="O11" s="89">
        <f>M11/$M$11</f>
        <v>1</v>
      </c>
      <c r="P11" s="89">
        <f>M11/'סכום נכסי הקרן'!$C$42</f>
        <v>0.26707444860807983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242</v>
      </c>
      <c r="C12" s="82"/>
      <c r="D12" s="82"/>
      <c r="E12" s="82"/>
      <c r="F12" s="82"/>
      <c r="G12" s="91">
        <v>9.7442285564376867</v>
      </c>
      <c r="H12" s="82"/>
      <c r="I12" s="82"/>
      <c r="J12" s="104">
        <v>4.8515716852167594E-2</v>
      </c>
      <c r="K12" s="91"/>
      <c r="L12" s="82"/>
      <c r="M12" s="91">
        <v>178748.89341999995</v>
      </c>
      <c r="N12" s="82"/>
      <c r="O12" s="92">
        <f t="shared" ref="O12:O50" si="0">M12/$M$11</f>
        <v>1</v>
      </c>
      <c r="P12" s="92">
        <f>M12/'סכום נכסי הקרן'!$C$42</f>
        <v>0.26707444860807983</v>
      </c>
    </row>
    <row r="13" spans="2:72">
      <c r="B13" s="102" t="s">
        <v>76</v>
      </c>
      <c r="C13" s="82"/>
      <c r="D13" s="82"/>
      <c r="E13" s="82"/>
      <c r="F13" s="82"/>
      <c r="G13" s="91">
        <v>9.7442285564376867</v>
      </c>
      <c r="H13" s="82"/>
      <c r="I13" s="82"/>
      <c r="J13" s="104">
        <v>4.8515716852167594E-2</v>
      </c>
      <c r="K13" s="91"/>
      <c r="L13" s="82"/>
      <c r="M13" s="91">
        <v>178748.89341999995</v>
      </c>
      <c r="N13" s="82"/>
      <c r="O13" s="92">
        <f t="shared" si="0"/>
        <v>1</v>
      </c>
      <c r="P13" s="92">
        <f>M13/'סכום נכסי הקרן'!$C$42</f>
        <v>0.26707444860807983</v>
      </c>
    </row>
    <row r="14" spans="2:72">
      <c r="B14" s="87" t="s">
        <v>1626</v>
      </c>
      <c r="C14" s="84" t="s">
        <v>1627</v>
      </c>
      <c r="D14" s="84" t="s">
        <v>269</v>
      </c>
      <c r="E14" s="84"/>
      <c r="F14" s="107">
        <v>40909</v>
      </c>
      <c r="G14" s="94">
        <v>6.59</v>
      </c>
      <c r="H14" s="97" t="s">
        <v>173</v>
      </c>
      <c r="I14" s="98">
        <v>4.8000000000000001E-2</v>
      </c>
      <c r="J14" s="98">
        <v>4.8599999999999997E-2</v>
      </c>
      <c r="K14" s="94">
        <v>28000</v>
      </c>
      <c r="L14" s="106">
        <v>106.0566</v>
      </c>
      <c r="M14" s="94">
        <v>29.685549999999999</v>
      </c>
      <c r="N14" s="84"/>
      <c r="O14" s="95">
        <f t="shared" si="0"/>
        <v>1.6607403510045186E-4</v>
      </c>
      <c r="P14" s="95">
        <f>M14/'סכום נכסי הקרן'!$C$42</f>
        <v>4.4354131352572078E-5</v>
      </c>
    </row>
    <row r="15" spans="2:72">
      <c r="B15" s="87" t="s">
        <v>1628</v>
      </c>
      <c r="C15" s="84">
        <v>8790</v>
      </c>
      <c r="D15" s="84" t="s">
        <v>269</v>
      </c>
      <c r="E15" s="84"/>
      <c r="F15" s="107">
        <v>41030</v>
      </c>
      <c r="G15" s="94">
        <v>6.92</v>
      </c>
      <c r="H15" s="97" t="s">
        <v>173</v>
      </c>
      <c r="I15" s="98">
        <v>4.8000000000000001E-2</v>
      </c>
      <c r="J15" s="98">
        <v>4.8600000000000004E-2</v>
      </c>
      <c r="K15" s="94">
        <v>1074000</v>
      </c>
      <c r="L15" s="106">
        <v>103.9447</v>
      </c>
      <c r="M15" s="94">
        <v>1116.3820499999999</v>
      </c>
      <c r="N15" s="84"/>
      <c r="O15" s="95">
        <f t="shared" si="0"/>
        <v>6.2455326499665457E-3</v>
      </c>
      <c r="P15" s="95">
        <f>M15/'סכום נכסי הקרן'!$C$42</f>
        <v>1.668022188753575E-3</v>
      </c>
    </row>
    <row r="16" spans="2:72">
      <c r="B16" s="87" t="s">
        <v>1629</v>
      </c>
      <c r="C16" s="84">
        <v>8805</v>
      </c>
      <c r="D16" s="84" t="s">
        <v>269</v>
      </c>
      <c r="E16" s="84"/>
      <c r="F16" s="107">
        <v>41487</v>
      </c>
      <c r="G16" s="94">
        <v>7.65</v>
      </c>
      <c r="H16" s="97" t="s">
        <v>173</v>
      </c>
      <c r="I16" s="98">
        <v>4.8000000000000001E-2</v>
      </c>
      <c r="J16" s="98">
        <v>4.8600000000000004E-2</v>
      </c>
      <c r="K16" s="94">
        <v>507000</v>
      </c>
      <c r="L16" s="106">
        <v>102.5744</v>
      </c>
      <c r="M16" s="94">
        <v>520.02746999999999</v>
      </c>
      <c r="N16" s="84"/>
      <c r="O16" s="95">
        <f t="shared" si="0"/>
        <v>2.9092625976604503E-3</v>
      </c>
      <c r="P16" s="95">
        <f>M16/'סכום נכסי הקרן'!$C$42</f>
        <v>7.7698970412627471E-4</v>
      </c>
    </row>
    <row r="17" spans="2:16">
      <c r="B17" s="87" t="s">
        <v>1630</v>
      </c>
      <c r="C17" s="84" t="s">
        <v>1631</v>
      </c>
      <c r="D17" s="84" t="s">
        <v>269</v>
      </c>
      <c r="E17" s="84"/>
      <c r="F17" s="107">
        <v>42218</v>
      </c>
      <c r="G17" s="94">
        <v>8.85</v>
      </c>
      <c r="H17" s="97" t="s">
        <v>173</v>
      </c>
      <c r="I17" s="98">
        <v>4.8000000000000001E-2</v>
      </c>
      <c r="J17" s="98">
        <v>4.8499999999999995E-2</v>
      </c>
      <c r="K17" s="94">
        <v>3000</v>
      </c>
      <c r="L17" s="106">
        <v>102.4652</v>
      </c>
      <c r="M17" s="94">
        <v>3.07402</v>
      </c>
      <c r="N17" s="84"/>
      <c r="O17" s="95">
        <f t="shared" si="0"/>
        <v>1.71974211486562E-5</v>
      </c>
      <c r="P17" s="95">
        <f>M17/'סכום נכסי הקרן'!$C$42</f>
        <v>4.5929917707582854E-6</v>
      </c>
    </row>
    <row r="18" spans="2:16">
      <c r="B18" s="87" t="s">
        <v>1632</v>
      </c>
      <c r="C18" s="84" t="s">
        <v>1633</v>
      </c>
      <c r="D18" s="84" t="s">
        <v>269</v>
      </c>
      <c r="E18" s="84"/>
      <c r="F18" s="107">
        <v>42309</v>
      </c>
      <c r="G18" s="94">
        <v>9.1</v>
      </c>
      <c r="H18" s="97" t="s">
        <v>173</v>
      </c>
      <c r="I18" s="98">
        <v>4.8000000000000001E-2</v>
      </c>
      <c r="J18" s="98">
        <v>4.8499999999999995E-2</v>
      </c>
      <c r="K18" s="94">
        <v>180000</v>
      </c>
      <c r="L18" s="106">
        <v>101.67749999999999</v>
      </c>
      <c r="M18" s="94">
        <v>183.01951</v>
      </c>
      <c r="N18" s="84"/>
      <c r="O18" s="95">
        <f t="shared" si="0"/>
        <v>1.0238917091920986E-3</v>
      </c>
      <c r="P18" s="95">
        <f>M18/'סכום נכסי הקרן'!$C$42</f>
        <v>2.7345531366686416E-4</v>
      </c>
    </row>
    <row r="19" spans="2:16">
      <c r="B19" s="87" t="s">
        <v>1634</v>
      </c>
      <c r="C19" s="84" t="s">
        <v>1635</v>
      </c>
      <c r="D19" s="84" t="s">
        <v>269</v>
      </c>
      <c r="E19" s="84"/>
      <c r="F19" s="107">
        <v>42370</v>
      </c>
      <c r="G19" s="94">
        <v>9.0500000000000007</v>
      </c>
      <c r="H19" s="97" t="s">
        <v>173</v>
      </c>
      <c r="I19" s="98">
        <v>4.8000000000000001E-2</v>
      </c>
      <c r="J19" s="98">
        <v>4.8500000000000008E-2</v>
      </c>
      <c r="K19" s="94">
        <v>107000</v>
      </c>
      <c r="L19" s="106">
        <v>103.6103</v>
      </c>
      <c r="M19" s="94">
        <v>110.86314</v>
      </c>
      <c r="N19" s="84"/>
      <c r="O19" s="95">
        <f t="shared" si="0"/>
        <v>6.2021721018159712E-4</v>
      </c>
      <c r="P19" s="95">
        <f>M19/'סכום נכסי הקרן'!$C$42</f>
        <v>1.6564416942649161E-4</v>
      </c>
    </row>
    <row r="20" spans="2:16">
      <c r="B20" s="87" t="s">
        <v>1636</v>
      </c>
      <c r="C20" s="84" t="s">
        <v>1637</v>
      </c>
      <c r="D20" s="84" t="s">
        <v>269</v>
      </c>
      <c r="E20" s="84"/>
      <c r="F20" s="107">
        <v>42461</v>
      </c>
      <c r="G20" s="94">
        <v>9.2999999999999989</v>
      </c>
      <c r="H20" s="97" t="s">
        <v>173</v>
      </c>
      <c r="I20" s="98">
        <v>4.8000000000000001E-2</v>
      </c>
      <c r="J20" s="98">
        <v>4.8499999999999995E-2</v>
      </c>
      <c r="K20" s="94">
        <v>1612000</v>
      </c>
      <c r="L20" s="106">
        <v>103.3261</v>
      </c>
      <c r="M20" s="94">
        <v>1665.6163600000002</v>
      </c>
      <c r="N20" s="84"/>
      <c r="O20" s="95">
        <f t="shared" si="0"/>
        <v>9.3181911682460629E-3</v>
      </c>
      <c r="P20" s="95">
        <f>M20/'סכום נכסי הקרן'!$C$42</f>
        <v>2.4886507682839966E-3</v>
      </c>
    </row>
    <row r="21" spans="2:16">
      <c r="B21" s="87" t="s">
        <v>1638</v>
      </c>
      <c r="C21" s="84" t="s">
        <v>1639</v>
      </c>
      <c r="D21" s="84" t="s">
        <v>269</v>
      </c>
      <c r="E21" s="84"/>
      <c r="F21" s="107">
        <v>42491</v>
      </c>
      <c r="G21" s="94">
        <v>9.379999999999999</v>
      </c>
      <c r="H21" s="97" t="s">
        <v>173</v>
      </c>
      <c r="I21" s="98">
        <v>4.8000000000000001E-2</v>
      </c>
      <c r="J21" s="98">
        <v>4.8599999999999997E-2</v>
      </c>
      <c r="K21" s="94">
        <v>2873000</v>
      </c>
      <c r="L21" s="106">
        <v>103.12820000000001</v>
      </c>
      <c r="M21" s="94">
        <v>2962.8726799999999</v>
      </c>
      <c r="N21" s="84"/>
      <c r="O21" s="95">
        <f t="shared" si="0"/>
        <v>1.6575614110450703E-2</v>
      </c>
      <c r="P21" s="95">
        <f>M21/'סכום נכסי הקרן'!$C$42</f>
        <v>4.4269229988889288E-3</v>
      </c>
    </row>
    <row r="22" spans="2:16">
      <c r="B22" s="87" t="s">
        <v>1640</v>
      </c>
      <c r="C22" s="84" t="s">
        <v>1641</v>
      </c>
      <c r="D22" s="84" t="s">
        <v>269</v>
      </c>
      <c r="E22" s="84"/>
      <c r="F22" s="107">
        <v>42522</v>
      </c>
      <c r="G22" s="94">
        <v>9.4699999999999989</v>
      </c>
      <c r="H22" s="97" t="s">
        <v>173</v>
      </c>
      <c r="I22" s="98">
        <v>4.8000000000000001E-2</v>
      </c>
      <c r="J22" s="98">
        <v>4.8599999999999997E-2</v>
      </c>
      <c r="K22" s="94">
        <v>3590000</v>
      </c>
      <c r="L22" s="106">
        <v>102.30410000000001</v>
      </c>
      <c r="M22" s="94">
        <v>3672.71722</v>
      </c>
      <c r="N22" s="84"/>
      <c r="O22" s="95">
        <f t="shared" si="0"/>
        <v>2.0546796960417238E-2</v>
      </c>
      <c r="P22" s="95">
        <f>M22/'סכום נכסי הקרן'!$C$42</f>
        <v>5.4875244688656049E-3</v>
      </c>
    </row>
    <row r="23" spans="2:16">
      <c r="B23" s="87" t="s">
        <v>1642</v>
      </c>
      <c r="C23" s="84" t="s">
        <v>1643</v>
      </c>
      <c r="D23" s="84" t="s">
        <v>269</v>
      </c>
      <c r="E23" s="84"/>
      <c r="F23" s="107">
        <v>42552</v>
      </c>
      <c r="G23" s="94">
        <v>9.32</v>
      </c>
      <c r="H23" s="97" t="s">
        <v>173</v>
      </c>
      <c r="I23" s="98">
        <v>4.8000000000000001E-2</v>
      </c>
      <c r="J23" s="98">
        <v>4.8600000000000011E-2</v>
      </c>
      <c r="K23" s="94">
        <v>4923000</v>
      </c>
      <c r="L23" s="106">
        <v>104.02889999999999</v>
      </c>
      <c r="M23" s="94">
        <v>5121.3705499999996</v>
      </c>
      <c r="N23" s="84"/>
      <c r="O23" s="95">
        <f t="shared" si="0"/>
        <v>2.8651201425714545E-2</v>
      </c>
      <c r="P23" s="95">
        <f>M23/'סכום נכסי הקרן'!$C$42</f>
        <v>7.6520038227317431E-3</v>
      </c>
    </row>
    <row r="24" spans="2:16">
      <c r="B24" s="87" t="s">
        <v>1644</v>
      </c>
      <c r="C24" s="84" t="s">
        <v>1645</v>
      </c>
      <c r="D24" s="84" t="s">
        <v>269</v>
      </c>
      <c r="E24" s="84"/>
      <c r="F24" s="107">
        <v>42583</v>
      </c>
      <c r="G24" s="94">
        <v>9.4100000000000019</v>
      </c>
      <c r="H24" s="97" t="s">
        <v>173</v>
      </c>
      <c r="I24" s="98">
        <v>4.8000000000000001E-2</v>
      </c>
      <c r="J24" s="98">
        <v>4.8499999999999995E-2</v>
      </c>
      <c r="K24" s="94">
        <v>37044000</v>
      </c>
      <c r="L24" s="106">
        <v>103.3173</v>
      </c>
      <c r="M24" s="94">
        <v>38272.8292</v>
      </c>
      <c r="N24" s="84"/>
      <c r="O24" s="95">
        <f t="shared" si="0"/>
        <v>0.21411505530314914</v>
      </c>
      <c r="P24" s="95">
        <f>M24/'סכום נכסי הקרן'!$C$42</f>
        <v>5.7184660333777074E-2</v>
      </c>
    </row>
    <row r="25" spans="2:16">
      <c r="B25" s="87" t="s">
        <v>1646</v>
      </c>
      <c r="C25" s="84" t="s">
        <v>1647</v>
      </c>
      <c r="D25" s="84" t="s">
        <v>269</v>
      </c>
      <c r="E25" s="84"/>
      <c r="F25" s="107">
        <v>42614</v>
      </c>
      <c r="G25" s="94">
        <v>9.49</v>
      </c>
      <c r="H25" s="97" t="s">
        <v>173</v>
      </c>
      <c r="I25" s="98">
        <v>4.8000000000000001E-2</v>
      </c>
      <c r="J25" s="98">
        <v>4.8499999999999995E-2</v>
      </c>
      <c r="K25" s="94">
        <v>27007000</v>
      </c>
      <c r="L25" s="106">
        <v>102.48480000000001</v>
      </c>
      <c r="M25" s="94">
        <v>27677.851640000001</v>
      </c>
      <c r="N25" s="84"/>
      <c r="O25" s="95">
        <f t="shared" si="0"/>
        <v>0.15484208663024465</v>
      </c>
      <c r="P25" s="95">
        <f>M25/'סכום נכסי הקרן'!$C$42</f>
        <v>4.1354364908097123E-2</v>
      </c>
    </row>
    <row r="26" spans="2:16">
      <c r="B26" s="87" t="s">
        <v>1648</v>
      </c>
      <c r="C26" s="84" t="s">
        <v>1649</v>
      </c>
      <c r="D26" s="84" t="s">
        <v>269</v>
      </c>
      <c r="E26" s="84"/>
      <c r="F26" s="107">
        <v>42644</v>
      </c>
      <c r="G26" s="94">
        <v>9.57</v>
      </c>
      <c r="H26" s="97" t="s">
        <v>173</v>
      </c>
      <c r="I26" s="98">
        <v>4.8000000000000001E-2</v>
      </c>
      <c r="J26" s="98">
        <v>4.8600000000000004E-2</v>
      </c>
      <c r="K26" s="94">
        <v>4931000</v>
      </c>
      <c r="L26" s="106">
        <v>102.3888</v>
      </c>
      <c r="M26" s="94">
        <v>5048.7673500000001</v>
      </c>
      <c r="N26" s="84"/>
      <c r="O26" s="95">
        <f t="shared" si="0"/>
        <v>2.8245027162977117E-2</v>
      </c>
      <c r="P26" s="95">
        <f>M26/'סכום נכסי הקרן'!$C$42</f>
        <v>7.5435250554723512E-3</v>
      </c>
    </row>
    <row r="27" spans="2:16">
      <c r="B27" s="87" t="s">
        <v>1650</v>
      </c>
      <c r="C27" s="84" t="s">
        <v>1651</v>
      </c>
      <c r="D27" s="84" t="s">
        <v>269</v>
      </c>
      <c r="E27" s="84"/>
      <c r="F27" s="107">
        <v>42675</v>
      </c>
      <c r="G27" s="94">
        <v>9.66</v>
      </c>
      <c r="H27" s="97" t="s">
        <v>173</v>
      </c>
      <c r="I27" s="98">
        <v>4.8000000000000001E-2</v>
      </c>
      <c r="J27" s="98">
        <v>4.8499999999999995E-2</v>
      </c>
      <c r="K27" s="94">
        <v>1958000</v>
      </c>
      <c r="L27" s="106">
        <v>102.0872</v>
      </c>
      <c r="M27" s="94">
        <v>1998.86724</v>
      </c>
      <c r="N27" s="84"/>
      <c r="O27" s="95">
        <f t="shared" si="0"/>
        <v>1.1182543297223846E-2</v>
      </c>
      <c r="P27" s="95">
        <f>M27/'סכום נכסי הקרן'!$C$42</f>
        <v>2.9865715851420376E-3</v>
      </c>
    </row>
    <row r="28" spans="2:16">
      <c r="B28" s="87" t="s">
        <v>1652</v>
      </c>
      <c r="C28" s="84" t="s">
        <v>1653</v>
      </c>
      <c r="D28" s="84" t="s">
        <v>269</v>
      </c>
      <c r="E28" s="84"/>
      <c r="F28" s="107">
        <v>42705</v>
      </c>
      <c r="G28" s="94">
        <v>9.74</v>
      </c>
      <c r="H28" s="97" t="s">
        <v>173</v>
      </c>
      <c r="I28" s="98">
        <v>4.8000000000000001E-2</v>
      </c>
      <c r="J28" s="98">
        <v>4.8499999999999995E-2</v>
      </c>
      <c r="K28" s="94">
        <v>2986000</v>
      </c>
      <c r="L28" s="106">
        <v>101.4794</v>
      </c>
      <c r="M28" s="94">
        <v>3030.1797099999999</v>
      </c>
      <c r="N28" s="84"/>
      <c r="O28" s="95">
        <f t="shared" si="0"/>
        <v>1.6952159266687566E-2</v>
      </c>
      <c r="P28" s="95">
        <f>M28/'סכום נכסי הקרן'!$C$42</f>
        <v>4.5274885888669323E-3</v>
      </c>
    </row>
    <row r="29" spans="2:16">
      <c r="B29" s="87" t="s">
        <v>1654</v>
      </c>
      <c r="C29" s="84" t="s">
        <v>1655</v>
      </c>
      <c r="D29" s="84" t="s">
        <v>269</v>
      </c>
      <c r="E29" s="84"/>
      <c r="F29" s="107">
        <v>42736</v>
      </c>
      <c r="G29" s="94">
        <v>9.6</v>
      </c>
      <c r="H29" s="97" t="s">
        <v>173</v>
      </c>
      <c r="I29" s="98">
        <v>4.8000000000000001E-2</v>
      </c>
      <c r="J29" s="98">
        <v>4.8499999999999995E-2</v>
      </c>
      <c r="K29" s="94">
        <v>936000</v>
      </c>
      <c r="L29" s="106">
        <v>103.9239</v>
      </c>
      <c r="M29" s="94">
        <v>972.72804000000008</v>
      </c>
      <c r="N29" s="84"/>
      <c r="O29" s="95">
        <f t="shared" si="0"/>
        <v>5.4418688775567155E-3</v>
      </c>
      <c r="P29" s="95">
        <f>M29/'סכום נכסי הקרן'!$C$42</f>
        <v>1.45338412987093E-3</v>
      </c>
    </row>
    <row r="30" spans="2:16">
      <c r="B30" s="87" t="s">
        <v>1656</v>
      </c>
      <c r="C30" s="84" t="s">
        <v>1657</v>
      </c>
      <c r="D30" s="84" t="s">
        <v>269</v>
      </c>
      <c r="E30" s="84"/>
      <c r="F30" s="107">
        <v>42767</v>
      </c>
      <c r="G30" s="94">
        <v>9.68</v>
      </c>
      <c r="H30" s="97" t="s">
        <v>173</v>
      </c>
      <c r="I30" s="98">
        <v>4.8000000000000001E-2</v>
      </c>
      <c r="J30" s="98">
        <v>4.8500000000000008E-2</v>
      </c>
      <c r="K30" s="94">
        <v>2040000</v>
      </c>
      <c r="L30" s="106">
        <v>103.51390000000001</v>
      </c>
      <c r="M30" s="94">
        <v>2111.6827599999997</v>
      </c>
      <c r="N30" s="84"/>
      <c r="O30" s="95">
        <f t="shared" si="0"/>
        <v>1.1813682980617135E-2</v>
      </c>
      <c r="P30" s="95">
        <f>M30/'סכום נכסי הקרן'!$C$42</f>
        <v>3.1551328680789787E-3</v>
      </c>
    </row>
    <row r="31" spans="2:16">
      <c r="B31" s="87" t="s">
        <v>1658</v>
      </c>
      <c r="C31" s="84" t="s">
        <v>1659</v>
      </c>
      <c r="D31" s="84" t="s">
        <v>269</v>
      </c>
      <c r="E31" s="84"/>
      <c r="F31" s="107">
        <v>42795</v>
      </c>
      <c r="G31" s="94">
        <v>9.7600000000000016</v>
      </c>
      <c r="H31" s="97" t="s">
        <v>173</v>
      </c>
      <c r="I31" s="98">
        <v>4.8000000000000001E-2</v>
      </c>
      <c r="J31" s="98">
        <v>4.8500000000000008E-2</v>
      </c>
      <c r="K31" s="94">
        <v>3984000</v>
      </c>
      <c r="L31" s="106">
        <v>103.3121</v>
      </c>
      <c r="M31" s="94">
        <v>4115.9527099999996</v>
      </c>
      <c r="N31" s="84"/>
      <c r="O31" s="95">
        <f t="shared" si="0"/>
        <v>2.3026451416003405E-2</v>
      </c>
      <c r="P31" s="95">
        <f>M31/'סכום נכסי הקרן'!$C$42</f>
        <v>6.1497768153298488E-3</v>
      </c>
    </row>
    <row r="32" spans="2:16">
      <c r="B32" s="87" t="s">
        <v>1660</v>
      </c>
      <c r="C32" s="84" t="s">
        <v>1661</v>
      </c>
      <c r="D32" s="84" t="s">
        <v>269</v>
      </c>
      <c r="E32" s="84"/>
      <c r="F32" s="107">
        <v>42826</v>
      </c>
      <c r="G32" s="94">
        <v>9.85</v>
      </c>
      <c r="H32" s="97" t="s">
        <v>173</v>
      </c>
      <c r="I32" s="98">
        <v>4.8000000000000001E-2</v>
      </c>
      <c r="J32" s="98">
        <v>4.8499999999999995E-2</v>
      </c>
      <c r="K32" s="94">
        <v>4341000</v>
      </c>
      <c r="L32" s="106">
        <v>102.9044</v>
      </c>
      <c r="M32" s="94">
        <v>4467.08</v>
      </c>
      <c r="N32" s="84"/>
      <c r="O32" s="95">
        <f t="shared" si="0"/>
        <v>2.4990812052211479E-2</v>
      </c>
      <c r="P32" s="95">
        <f>M32/'סכום נכסי הקרן'!$C$42</f>
        <v>6.6744073491125369E-3</v>
      </c>
    </row>
    <row r="33" spans="2:16">
      <c r="B33" s="87" t="s">
        <v>1662</v>
      </c>
      <c r="C33" s="84" t="s">
        <v>1663</v>
      </c>
      <c r="D33" s="84" t="s">
        <v>269</v>
      </c>
      <c r="E33" s="84"/>
      <c r="F33" s="107">
        <v>42856</v>
      </c>
      <c r="G33" s="94">
        <v>9.93</v>
      </c>
      <c r="H33" s="97" t="s">
        <v>173</v>
      </c>
      <c r="I33" s="98">
        <v>4.8000000000000001E-2</v>
      </c>
      <c r="J33" s="98">
        <v>4.8599999999999997E-2</v>
      </c>
      <c r="K33" s="94">
        <v>3371731</v>
      </c>
      <c r="L33" s="106">
        <v>102.1872</v>
      </c>
      <c r="M33" s="94">
        <v>3445.2415000000001</v>
      </c>
      <c r="N33" s="84"/>
      <c r="O33" s="95">
        <f t="shared" si="0"/>
        <v>1.927419764163148E-2</v>
      </c>
      <c r="P33" s="95">
        <f>M33/'סכום נכסי הקרן'!$C$42</f>
        <v>5.147645707501881E-3</v>
      </c>
    </row>
    <row r="34" spans="2:16">
      <c r="B34" s="87" t="s">
        <v>1664</v>
      </c>
      <c r="C34" s="84" t="s">
        <v>1665</v>
      </c>
      <c r="D34" s="84" t="s">
        <v>269</v>
      </c>
      <c r="E34" s="84"/>
      <c r="F34" s="107">
        <v>42887</v>
      </c>
      <c r="G34" s="94">
        <v>10.009999999999998</v>
      </c>
      <c r="H34" s="97" t="s">
        <v>173</v>
      </c>
      <c r="I34" s="98">
        <v>4.8000000000000001E-2</v>
      </c>
      <c r="J34" s="98">
        <v>4.8499999999999995E-2</v>
      </c>
      <c r="K34" s="94">
        <v>4416000</v>
      </c>
      <c r="L34" s="106">
        <v>101.5849</v>
      </c>
      <c r="M34" s="94">
        <v>4485.9907300000004</v>
      </c>
      <c r="N34" s="84"/>
      <c r="O34" s="95">
        <f t="shared" si="0"/>
        <v>2.5096607000858053E-2</v>
      </c>
      <c r="P34" s="95">
        <f>M34/'סכום נכסי הקרן'!$C$42</f>
        <v>6.7026624766878401E-3</v>
      </c>
    </row>
    <row r="35" spans="2:16">
      <c r="B35" s="87" t="s">
        <v>1666</v>
      </c>
      <c r="C35" s="84" t="s">
        <v>1667</v>
      </c>
      <c r="D35" s="84" t="s">
        <v>269</v>
      </c>
      <c r="E35" s="84"/>
      <c r="F35" s="107">
        <v>42949</v>
      </c>
      <c r="G35" s="94">
        <v>9.9500000000000011</v>
      </c>
      <c r="H35" s="97" t="s">
        <v>173</v>
      </c>
      <c r="I35" s="98">
        <v>4.8000000000000001E-2</v>
      </c>
      <c r="J35" s="98">
        <v>4.8500000000000008E-2</v>
      </c>
      <c r="K35" s="94">
        <v>2609000</v>
      </c>
      <c r="L35" s="106">
        <v>103.5125</v>
      </c>
      <c r="M35" s="94">
        <v>2700.6415899999997</v>
      </c>
      <c r="N35" s="84"/>
      <c r="O35" s="95">
        <f t="shared" si="0"/>
        <v>1.5108577951609456E-2</v>
      </c>
      <c r="P35" s="95">
        <f>M35/'סכום נכסי הקרן'!$C$42</f>
        <v>4.0351151256782878E-3</v>
      </c>
    </row>
    <row r="36" spans="2:16">
      <c r="B36" s="87" t="s">
        <v>1668</v>
      </c>
      <c r="C36" s="84" t="s">
        <v>1669</v>
      </c>
      <c r="D36" s="84" t="s">
        <v>269</v>
      </c>
      <c r="E36" s="84"/>
      <c r="F36" s="107">
        <v>42979</v>
      </c>
      <c r="G36" s="94">
        <v>10.029999999999999</v>
      </c>
      <c r="H36" s="97" t="s">
        <v>173</v>
      </c>
      <c r="I36" s="98">
        <v>4.8000000000000001E-2</v>
      </c>
      <c r="J36" s="98">
        <v>4.8500000000000008E-2</v>
      </c>
      <c r="K36" s="94">
        <v>4767000</v>
      </c>
      <c r="L36" s="106">
        <v>103.221</v>
      </c>
      <c r="M36" s="94">
        <v>4920.5448299999998</v>
      </c>
      <c r="N36" s="84"/>
      <c r="O36" s="95">
        <f t="shared" si="0"/>
        <v>2.752769393899614E-2</v>
      </c>
      <c r="P36" s="95">
        <f>M36/'סכום נכסי הקרן'!$C$42</f>
        <v>7.3519436802093755E-3</v>
      </c>
    </row>
    <row r="37" spans="2:16">
      <c r="B37" s="87" t="s">
        <v>1670</v>
      </c>
      <c r="C37" s="84" t="s">
        <v>1671</v>
      </c>
      <c r="D37" s="84" t="s">
        <v>269</v>
      </c>
      <c r="E37" s="84"/>
      <c r="F37" s="107">
        <v>43009</v>
      </c>
      <c r="G37" s="94">
        <v>10.110000000000001</v>
      </c>
      <c r="H37" s="97" t="s">
        <v>173</v>
      </c>
      <c r="I37" s="98">
        <v>4.8000000000000001E-2</v>
      </c>
      <c r="J37" s="98">
        <v>4.8500000000000008E-2</v>
      </c>
      <c r="K37" s="94">
        <v>4151000</v>
      </c>
      <c r="L37" s="106">
        <v>102.5059</v>
      </c>
      <c r="M37" s="94">
        <v>4255.0199699999994</v>
      </c>
      <c r="N37" s="84"/>
      <c r="O37" s="95">
        <f t="shared" si="0"/>
        <v>2.3804454889698977E-2</v>
      </c>
      <c r="P37" s="95">
        <f>M37/'סכום נכסי הקרן'!$C$42</f>
        <v>6.3575616640822643E-3</v>
      </c>
    </row>
    <row r="38" spans="2:16">
      <c r="B38" s="87" t="s">
        <v>1672</v>
      </c>
      <c r="C38" s="84" t="s">
        <v>1673</v>
      </c>
      <c r="D38" s="84" t="s">
        <v>269</v>
      </c>
      <c r="E38" s="84"/>
      <c r="F38" s="107">
        <v>43040</v>
      </c>
      <c r="G38" s="94">
        <v>10.199999999999999</v>
      </c>
      <c r="H38" s="97" t="s">
        <v>173</v>
      </c>
      <c r="I38" s="98">
        <v>4.8000000000000001E-2</v>
      </c>
      <c r="J38" s="98">
        <v>4.8500000000000008E-2</v>
      </c>
      <c r="K38" s="94">
        <v>2418000</v>
      </c>
      <c r="L38" s="106">
        <v>101.9997</v>
      </c>
      <c r="M38" s="94">
        <v>2466.35529</v>
      </c>
      <c r="N38" s="84"/>
      <c r="O38" s="95">
        <f t="shared" si="0"/>
        <v>1.3797877250097948E-2</v>
      </c>
      <c r="P38" s="95">
        <f>M38/'סכום נכסי הקרן'!$C$42</f>
        <v>3.6850604585318783E-3</v>
      </c>
    </row>
    <row r="39" spans="2:16">
      <c r="B39" s="87" t="s">
        <v>1674</v>
      </c>
      <c r="C39" s="84" t="s">
        <v>1675</v>
      </c>
      <c r="D39" s="84" t="s">
        <v>269</v>
      </c>
      <c r="E39" s="84"/>
      <c r="F39" s="107">
        <v>43070</v>
      </c>
      <c r="G39" s="94">
        <v>10.28</v>
      </c>
      <c r="H39" s="97" t="s">
        <v>173</v>
      </c>
      <c r="I39" s="98">
        <v>4.8000000000000001E-2</v>
      </c>
      <c r="J39" s="98">
        <v>4.8499999999999995E-2</v>
      </c>
      <c r="K39" s="94">
        <v>5183000</v>
      </c>
      <c r="L39" s="106">
        <v>101.2944</v>
      </c>
      <c r="M39" s="94">
        <v>5250.0877399999999</v>
      </c>
      <c r="N39" s="84"/>
      <c r="O39" s="95">
        <f t="shared" si="0"/>
        <v>2.9371302051442939E-2</v>
      </c>
      <c r="P39" s="95">
        <f>M39/'סכום נכסי הקרן'!$C$42</f>
        <v>7.8443243002904867E-3</v>
      </c>
    </row>
    <row r="40" spans="2:16">
      <c r="B40" s="87" t="s">
        <v>1676</v>
      </c>
      <c r="C40" s="84" t="s">
        <v>1677</v>
      </c>
      <c r="D40" s="84" t="s">
        <v>269</v>
      </c>
      <c r="E40" s="84"/>
      <c r="F40" s="107">
        <v>43101</v>
      </c>
      <c r="G40" s="94">
        <v>10.120000000000001</v>
      </c>
      <c r="H40" s="97" t="s">
        <v>173</v>
      </c>
      <c r="I40" s="98">
        <v>4.8000000000000001E-2</v>
      </c>
      <c r="J40" s="98">
        <v>4.8500000000000015E-2</v>
      </c>
      <c r="K40" s="94">
        <v>4713000</v>
      </c>
      <c r="L40" s="106">
        <v>103.6253</v>
      </c>
      <c r="M40" s="94">
        <v>4883.8622699999996</v>
      </c>
      <c r="N40" s="84"/>
      <c r="O40" s="95">
        <f t="shared" si="0"/>
        <v>2.7322475549678291E-2</v>
      </c>
      <c r="P40" s="95">
        <f>M40/'סכום נכסי הקרן'!$C$42</f>
        <v>7.2971350920380731E-3</v>
      </c>
    </row>
    <row r="41" spans="2:16">
      <c r="B41" s="87" t="s">
        <v>1678</v>
      </c>
      <c r="C41" s="84" t="s">
        <v>1679</v>
      </c>
      <c r="D41" s="84" t="s">
        <v>269</v>
      </c>
      <c r="E41" s="84"/>
      <c r="F41" s="107">
        <v>43132</v>
      </c>
      <c r="G41" s="94">
        <v>10.200000000000001</v>
      </c>
      <c r="H41" s="97" t="s">
        <v>173</v>
      </c>
      <c r="I41" s="98">
        <v>4.8000000000000001E-2</v>
      </c>
      <c r="J41" s="98">
        <v>4.8500000000000008E-2</v>
      </c>
      <c r="K41" s="94">
        <v>8828000</v>
      </c>
      <c r="L41" s="106">
        <v>103.11069999999999</v>
      </c>
      <c r="M41" s="94">
        <v>9102.8789499999984</v>
      </c>
      <c r="N41" s="84"/>
      <c r="O41" s="95">
        <f t="shared" si="0"/>
        <v>5.0925512185472865E-2</v>
      </c>
      <c r="P41" s="95">
        <f>M41/'סכום נכסי הקרן'!$C$42</f>
        <v>1.3600903087019217E-2</v>
      </c>
    </row>
    <row r="42" spans="2:16">
      <c r="B42" s="87" t="s">
        <v>1680</v>
      </c>
      <c r="C42" s="84" t="s">
        <v>1681</v>
      </c>
      <c r="D42" s="84" t="s">
        <v>269</v>
      </c>
      <c r="E42" s="84"/>
      <c r="F42" s="107">
        <v>43161</v>
      </c>
      <c r="G42" s="94">
        <v>10.290000000000001</v>
      </c>
      <c r="H42" s="97" t="s">
        <v>173</v>
      </c>
      <c r="I42" s="98">
        <v>4.8000000000000001E-2</v>
      </c>
      <c r="J42" s="98">
        <v>4.8499999999999995E-2</v>
      </c>
      <c r="K42" s="94">
        <v>3485000</v>
      </c>
      <c r="L42" s="106">
        <v>103.20740000000001</v>
      </c>
      <c r="M42" s="94">
        <v>3596.7778800000001</v>
      </c>
      <c r="N42" s="84"/>
      <c r="O42" s="95">
        <f t="shared" si="0"/>
        <v>2.0121958861858677E-2</v>
      </c>
      <c r="P42" s="95">
        <f>M42/'סכום נכסי הקרן'!$C$42</f>
        <v>5.3740610679453718E-3</v>
      </c>
    </row>
    <row r="43" spans="2:16">
      <c r="B43" s="87" t="s">
        <v>1682</v>
      </c>
      <c r="C43" s="84" t="s">
        <v>1683</v>
      </c>
      <c r="D43" s="84" t="s">
        <v>269</v>
      </c>
      <c r="E43" s="84"/>
      <c r="F43" s="107">
        <v>43221</v>
      </c>
      <c r="G43" s="94">
        <v>10.45</v>
      </c>
      <c r="H43" s="97" t="s">
        <v>173</v>
      </c>
      <c r="I43" s="98">
        <v>4.8000000000000001E-2</v>
      </c>
      <c r="J43" s="98">
        <v>4.8499999999999995E-2</v>
      </c>
      <c r="K43" s="94">
        <v>6824000</v>
      </c>
      <c r="L43" s="106">
        <v>101.9935</v>
      </c>
      <c r="M43" s="94">
        <v>6960.4669100000001</v>
      </c>
      <c r="N43" s="84"/>
      <c r="O43" s="95">
        <f t="shared" si="0"/>
        <v>3.8939916084656467E-2</v>
      </c>
      <c r="P43" s="95">
        <f>M43/'סכום נכסי הקרן'!$C$42</f>
        <v>1.0399856617154524E-2</v>
      </c>
    </row>
    <row r="44" spans="2:16">
      <c r="B44" s="87" t="s">
        <v>1684</v>
      </c>
      <c r="C44" s="84" t="s">
        <v>1685</v>
      </c>
      <c r="D44" s="84" t="s">
        <v>269</v>
      </c>
      <c r="E44" s="84"/>
      <c r="F44" s="107">
        <v>43252</v>
      </c>
      <c r="G44" s="94">
        <v>10.54</v>
      </c>
      <c r="H44" s="97" t="s">
        <v>173</v>
      </c>
      <c r="I44" s="98">
        <v>4.8000000000000001E-2</v>
      </c>
      <c r="J44" s="98">
        <v>4.8499999999999995E-2</v>
      </c>
      <c r="K44" s="94">
        <v>2416000</v>
      </c>
      <c r="L44" s="106">
        <v>101.1939</v>
      </c>
      <c r="M44" s="94">
        <v>2444.8439399999997</v>
      </c>
      <c r="N44" s="84"/>
      <c r="O44" s="95">
        <f t="shared" si="0"/>
        <v>1.3677533288306499E-2</v>
      </c>
      <c r="P44" s="95">
        <f>M44/'סכום נכסי הקרן'!$C$42</f>
        <v>3.652919661293115E-3</v>
      </c>
    </row>
    <row r="45" spans="2:16">
      <c r="B45" s="87" t="s">
        <v>1686</v>
      </c>
      <c r="C45" s="84" t="s">
        <v>1687</v>
      </c>
      <c r="D45" s="84" t="s">
        <v>269</v>
      </c>
      <c r="E45" s="84"/>
      <c r="F45" s="107">
        <v>43282</v>
      </c>
      <c r="G45" s="94">
        <v>10.37</v>
      </c>
      <c r="H45" s="97" t="s">
        <v>173</v>
      </c>
      <c r="I45" s="98">
        <v>4.8000000000000001E-2</v>
      </c>
      <c r="J45" s="98">
        <v>4.8499999999999995E-2</v>
      </c>
      <c r="K45" s="94">
        <v>2594000</v>
      </c>
      <c r="L45" s="106">
        <v>102.7038</v>
      </c>
      <c r="M45" s="94">
        <v>2664.1359900000002</v>
      </c>
      <c r="N45" s="84"/>
      <c r="O45" s="95">
        <f t="shared" si="0"/>
        <v>1.49043495544343E-2</v>
      </c>
      <c r="P45" s="95">
        <f>M45/'סכום נכסי הקרן'!$C$42</f>
        <v>3.9805709391126211E-3</v>
      </c>
    </row>
    <row r="46" spans="2:16">
      <c r="B46" s="87" t="s">
        <v>1688</v>
      </c>
      <c r="C46" s="84" t="s">
        <v>1689</v>
      </c>
      <c r="D46" s="84" t="s">
        <v>269</v>
      </c>
      <c r="E46" s="84"/>
      <c r="F46" s="107">
        <v>43313</v>
      </c>
      <c r="G46" s="94">
        <v>10.450000000000001</v>
      </c>
      <c r="H46" s="97" t="s">
        <v>173</v>
      </c>
      <c r="I46" s="98">
        <v>4.8000000000000001E-2</v>
      </c>
      <c r="J46" s="98">
        <v>4.8499999999999995E-2</v>
      </c>
      <c r="K46" s="94">
        <v>768000</v>
      </c>
      <c r="L46" s="106">
        <v>102.18989999999999</v>
      </c>
      <c r="M46" s="94">
        <v>784.87764000000004</v>
      </c>
      <c r="N46" s="84"/>
      <c r="O46" s="95">
        <f t="shared" si="0"/>
        <v>4.3909510430131769E-3</v>
      </c>
      <c r="P46" s="95">
        <f>M46/'סכום נכסי הקרן'!$C$42</f>
        <v>1.1727108286778173E-3</v>
      </c>
    </row>
    <row r="47" spans="2:16">
      <c r="B47" s="87" t="s">
        <v>1690</v>
      </c>
      <c r="C47" s="84" t="s">
        <v>1691</v>
      </c>
      <c r="D47" s="84" t="s">
        <v>269</v>
      </c>
      <c r="E47" s="84"/>
      <c r="F47" s="107">
        <v>43345</v>
      </c>
      <c r="G47" s="94">
        <v>10.540000000000001</v>
      </c>
      <c r="H47" s="97" t="s">
        <v>173</v>
      </c>
      <c r="I47" s="98">
        <v>4.8000000000000001E-2</v>
      </c>
      <c r="J47" s="98">
        <v>4.8499999999999995E-2</v>
      </c>
      <c r="K47" s="94">
        <v>6994000</v>
      </c>
      <c r="L47" s="106">
        <v>101.78100000000001</v>
      </c>
      <c r="M47" s="94">
        <v>7118.5655099999994</v>
      </c>
      <c r="N47" s="84"/>
      <c r="O47" s="95">
        <f t="shared" si="0"/>
        <v>3.9824389252434464E-2</v>
      </c>
      <c r="P47" s="95">
        <f>M47/'סכום נכסי הקרן'!$C$42</f>
        <v>1.0636076800747475E-2</v>
      </c>
    </row>
    <row r="48" spans="2:16">
      <c r="B48" s="87" t="s">
        <v>1692</v>
      </c>
      <c r="C48" s="84" t="s">
        <v>1693</v>
      </c>
      <c r="D48" s="84" t="s">
        <v>269</v>
      </c>
      <c r="E48" s="84"/>
      <c r="F48" s="107">
        <v>43375</v>
      </c>
      <c r="G48" s="94">
        <v>10.620000000000001</v>
      </c>
      <c r="H48" s="97" t="s">
        <v>173</v>
      </c>
      <c r="I48" s="98">
        <v>4.8000000000000001E-2</v>
      </c>
      <c r="J48" s="98">
        <v>4.8499999999999995E-2</v>
      </c>
      <c r="K48" s="94">
        <v>2401000</v>
      </c>
      <c r="L48" s="106">
        <v>101.2795</v>
      </c>
      <c r="M48" s="94">
        <v>2431.72109</v>
      </c>
      <c r="N48" s="84"/>
      <c r="O48" s="95">
        <f t="shared" si="0"/>
        <v>1.3604118288364846E-2</v>
      </c>
      <c r="P48" s="95">
        <f>M48/'סכום נכסי הקרן'!$C$42</f>
        <v>3.6333123906641361E-3</v>
      </c>
    </row>
    <row r="49" spans="2:16">
      <c r="B49" s="87" t="s">
        <v>1694</v>
      </c>
      <c r="C49" s="84" t="s">
        <v>1695</v>
      </c>
      <c r="D49" s="84" t="s">
        <v>269</v>
      </c>
      <c r="E49" s="84"/>
      <c r="F49" s="107">
        <v>43435</v>
      </c>
      <c r="G49" s="94">
        <v>10.79</v>
      </c>
      <c r="H49" s="97" t="s">
        <v>173</v>
      </c>
      <c r="I49" s="98">
        <v>4.8000000000000001E-2</v>
      </c>
      <c r="J49" s="98">
        <v>4.8499999999999995E-2</v>
      </c>
      <c r="K49" s="94">
        <v>5047000</v>
      </c>
      <c r="L49" s="106">
        <v>100.39619999999999</v>
      </c>
      <c r="M49" s="94">
        <v>5066.9969099999998</v>
      </c>
      <c r="N49" s="84"/>
      <c r="O49" s="95">
        <f t="shared" si="0"/>
        <v>2.8347011346773802E-2</v>
      </c>
      <c r="P49" s="95">
        <f>M49/'סכום נכסי הקרן'!$C$42</f>
        <v>7.5707624251265962E-3</v>
      </c>
    </row>
    <row r="50" spans="2:16">
      <c r="B50" s="87" t="s">
        <v>1696</v>
      </c>
      <c r="C50" s="84" t="s">
        <v>1697</v>
      </c>
      <c r="D50" s="84" t="s">
        <v>269</v>
      </c>
      <c r="E50" s="84"/>
      <c r="F50" s="107">
        <v>40969</v>
      </c>
      <c r="G50" s="94">
        <v>6.7499999999999991</v>
      </c>
      <c r="H50" s="97" t="s">
        <v>173</v>
      </c>
      <c r="I50" s="98">
        <v>4.8000000000000001E-2</v>
      </c>
      <c r="J50" s="98">
        <v>4.87E-2</v>
      </c>
      <c r="K50" s="94">
        <v>2937000</v>
      </c>
      <c r="L50" s="106">
        <v>105.20489999999999</v>
      </c>
      <c r="M50" s="94">
        <v>3088.3174800000002</v>
      </c>
      <c r="N50" s="84"/>
      <c r="O50" s="95">
        <f t="shared" si="0"/>
        <v>1.7277407545922479E-2</v>
      </c>
      <c r="P50" s="95">
        <f>M50/'סכום נכסי הקרן'!$C$42</f>
        <v>4.614354093704324E-3</v>
      </c>
    </row>
    <row r="54" spans="2:16">
      <c r="B54" s="99" t="s">
        <v>123</v>
      </c>
    </row>
    <row r="55" spans="2:16">
      <c r="B55" s="99" t="s">
        <v>246</v>
      </c>
    </row>
    <row r="56" spans="2:16">
      <c r="B56" s="99" t="s">
        <v>254</v>
      </c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topLeftCell="A13" workbookViewId="0">
      <selection activeCell="I12" sqref="I12:I15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188</v>
      </c>
      <c r="C1" s="78" t="s" vm="1">
        <v>264</v>
      </c>
    </row>
    <row r="2" spans="2:65">
      <c r="B2" s="57" t="s">
        <v>187</v>
      </c>
      <c r="C2" s="78" t="s">
        <v>265</v>
      </c>
    </row>
    <row r="3" spans="2:65">
      <c r="B3" s="57" t="s">
        <v>189</v>
      </c>
      <c r="C3" s="78" t="s">
        <v>266</v>
      </c>
    </row>
    <row r="4" spans="2:65">
      <c r="B4" s="57" t="s">
        <v>190</v>
      </c>
      <c r="C4" s="78">
        <v>8803</v>
      </c>
    </row>
    <row r="6" spans="2:65" ht="26.25" customHeight="1">
      <c r="B6" s="207" t="s">
        <v>219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9"/>
    </row>
    <row r="7" spans="2:65" ht="26.25" customHeight="1">
      <c r="B7" s="207" t="s">
        <v>98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2:65" s="3" customFormat="1" ht="78.75">
      <c r="B8" s="23" t="s">
        <v>127</v>
      </c>
      <c r="C8" s="31" t="s">
        <v>48</v>
      </c>
      <c r="D8" s="31" t="s">
        <v>129</v>
      </c>
      <c r="E8" s="31" t="s">
        <v>128</v>
      </c>
      <c r="F8" s="31" t="s">
        <v>70</v>
      </c>
      <c r="G8" s="31" t="s">
        <v>15</v>
      </c>
      <c r="H8" s="31" t="s">
        <v>71</v>
      </c>
      <c r="I8" s="31" t="s">
        <v>113</v>
      </c>
      <c r="J8" s="31" t="s">
        <v>18</v>
      </c>
      <c r="K8" s="31" t="s">
        <v>112</v>
      </c>
      <c r="L8" s="31" t="s">
        <v>17</v>
      </c>
      <c r="M8" s="71" t="s">
        <v>19</v>
      </c>
      <c r="N8" s="31" t="s">
        <v>248</v>
      </c>
      <c r="O8" s="31" t="s">
        <v>247</v>
      </c>
      <c r="P8" s="31" t="s">
        <v>121</v>
      </c>
      <c r="Q8" s="31" t="s">
        <v>64</v>
      </c>
      <c r="R8" s="31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194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263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123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246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254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AH32:XFD35 J32:AF35 D1:XFD31 D32:I1048576 J36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4" workbookViewId="0">
      <selection activeCell="R27" activeCellId="2" sqref="R12:R19 R21:R25 R27:R29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188</v>
      </c>
      <c r="C1" s="78" t="s" vm="1">
        <v>264</v>
      </c>
    </row>
    <row r="2" spans="2:81">
      <c r="B2" s="57" t="s">
        <v>187</v>
      </c>
      <c r="C2" s="78" t="s">
        <v>265</v>
      </c>
    </row>
    <row r="3" spans="2:81">
      <c r="B3" s="57" t="s">
        <v>189</v>
      </c>
      <c r="C3" s="78" t="s">
        <v>266</v>
      </c>
    </row>
    <row r="4" spans="2:81">
      <c r="B4" s="57" t="s">
        <v>190</v>
      </c>
      <c r="C4" s="78">
        <v>8803</v>
      </c>
    </row>
    <row r="6" spans="2:81" ht="26.25" customHeight="1">
      <c r="B6" s="207" t="s">
        <v>219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9"/>
    </row>
    <row r="7" spans="2:81" ht="26.25" customHeight="1">
      <c r="B7" s="207" t="s">
        <v>99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2:81" s="3" customFormat="1" ht="78.75">
      <c r="B8" s="23" t="s">
        <v>127</v>
      </c>
      <c r="C8" s="31" t="s">
        <v>48</v>
      </c>
      <c r="D8" s="31" t="s">
        <v>129</v>
      </c>
      <c r="E8" s="31" t="s">
        <v>128</v>
      </c>
      <c r="F8" s="31" t="s">
        <v>70</v>
      </c>
      <c r="G8" s="31" t="s">
        <v>15</v>
      </c>
      <c r="H8" s="31" t="s">
        <v>71</v>
      </c>
      <c r="I8" s="31" t="s">
        <v>113</v>
      </c>
      <c r="J8" s="31" t="s">
        <v>18</v>
      </c>
      <c r="K8" s="31" t="s">
        <v>112</v>
      </c>
      <c r="L8" s="31" t="s">
        <v>17</v>
      </c>
      <c r="M8" s="71" t="s">
        <v>19</v>
      </c>
      <c r="N8" s="71" t="s">
        <v>248</v>
      </c>
      <c r="O8" s="31" t="s">
        <v>247</v>
      </c>
      <c r="P8" s="31" t="s">
        <v>121</v>
      </c>
      <c r="Q8" s="31" t="s">
        <v>64</v>
      </c>
      <c r="R8" s="31" t="s">
        <v>191</v>
      </c>
      <c r="S8" s="32" t="s">
        <v>193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21" t="s">
        <v>194</v>
      </c>
      <c r="T10" s="5"/>
      <c r="BZ10" s="1"/>
    </row>
    <row r="11" spans="2:81" s="4" customFormat="1" ht="18" customHeight="1">
      <c r="B11" s="131" t="s">
        <v>56</v>
      </c>
      <c r="C11" s="82"/>
      <c r="D11" s="82"/>
      <c r="E11" s="82"/>
      <c r="F11" s="82"/>
      <c r="G11" s="82"/>
      <c r="H11" s="82"/>
      <c r="I11" s="82"/>
      <c r="J11" s="93">
        <v>7.4668522382479479</v>
      </c>
      <c r="K11" s="82"/>
      <c r="L11" s="82"/>
      <c r="M11" s="92">
        <v>2.8470343672306581E-2</v>
      </c>
      <c r="N11" s="91"/>
      <c r="O11" s="93"/>
      <c r="P11" s="91">
        <v>4561.5348400000003</v>
      </c>
      <c r="Q11" s="82"/>
      <c r="R11" s="92">
        <f>P11/$P$11</f>
        <v>1</v>
      </c>
      <c r="S11" s="92">
        <f>P11/'סכום נכסי הקרן'!$C$42</f>
        <v>6.8155353518022698E-3</v>
      </c>
      <c r="T11" s="5"/>
      <c r="BZ11" s="100"/>
      <c r="CC11" s="100"/>
    </row>
    <row r="12" spans="2:81" s="100" customFormat="1" ht="17.25" customHeight="1">
      <c r="B12" s="132" t="s">
        <v>242</v>
      </c>
      <c r="C12" s="82"/>
      <c r="D12" s="82"/>
      <c r="E12" s="82"/>
      <c r="F12" s="82"/>
      <c r="G12" s="82"/>
      <c r="H12" s="82"/>
      <c r="I12" s="82"/>
      <c r="J12" s="93">
        <v>7.4668522382479479</v>
      </c>
      <c r="K12" s="82"/>
      <c r="L12" s="82"/>
      <c r="M12" s="92">
        <v>2.8470343672306581E-2</v>
      </c>
      <c r="N12" s="91"/>
      <c r="O12" s="93"/>
      <c r="P12" s="91">
        <v>4561.5348400000003</v>
      </c>
      <c r="Q12" s="82"/>
      <c r="R12" s="92">
        <f t="shared" ref="R12:R19" si="0">P12/$P$11</f>
        <v>1</v>
      </c>
      <c r="S12" s="92">
        <f>P12/'סכום נכסי הקרן'!$C$42</f>
        <v>6.8155353518022698E-3</v>
      </c>
    </row>
    <row r="13" spans="2:81">
      <c r="B13" s="108" t="s">
        <v>65</v>
      </c>
      <c r="C13" s="82"/>
      <c r="D13" s="82"/>
      <c r="E13" s="82"/>
      <c r="F13" s="82"/>
      <c r="G13" s="82"/>
      <c r="H13" s="82"/>
      <c r="I13" s="82"/>
      <c r="J13" s="93">
        <v>9.3713050186102897</v>
      </c>
      <c r="K13" s="82"/>
      <c r="L13" s="82"/>
      <c r="M13" s="92">
        <v>2.4000390848909984E-2</v>
      </c>
      <c r="N13" s="91"/>
      <c r="O13" s="93"/>
      <c r="P13" s="91">
        <v>2672.3037300000001</v>
      </c>
      <c r="Q13" s="82"/>
      <c r="R13" s="92">
        <f t="shared" si="0"/>
        <v>0.58583433509410621</v>
      </c>
      <c r="S13" s="92">
        <f>P13/'סכום נכסי הקרן'!$C$42</f>
        <v>3.9927746211334573E-3</v>
      </c>
    </row>
    <row r="14" spans="2:81">
      <c r="B14" s="109" t="s">
        <v>1698</v>
      </c>
      <c r="C14" s="84" t="s">
        <v>1699</v>
      </c>
      <c r="D14" s="97" t="s">
        <v>1700</v>
      </c>
      <c r="E14" s="84" t="s">
        <v>1701</v>
      </c>
      <c r="F14" s="97" t="s">
        <v>584</v>
      </c>
      <c r="G14" s="84" t="s">
        <v>327</v>
      </c>
      <c r="H14" s="84" t="s">
        <v>376</v>
      </c>
      <c r="I14" s="107">
        <v>42639</v>
      </c>
      <c r="J14" s="96">
        <v>8.34</v>
      </c>
      <c r="K14" s="97" t="s">
        <v>173</v>
      </c>
      <c r="L14" s="98">
        <v>4.9000000000000002E-2</v>
      </c>
      <c r="M14" s="95">
        <v>2.3200000000000002E-2</v>
      </c>
      <c r="N14" s="94">
        <v>242358</v>
      </c>
      <c r="O14" s="96">
        <v>148.15</v>
      </c>
      <c r="P14" s="94">
        <v>359.05336</v>
      </c>
      <c r="Q14" s="95">
        <v>1.2345703765386773E-4</v>
      </c>
      <c r="R14" s="95">
        <f t="shared" si="0"/>
        <v>7.8713278007101664E-2</v>
      </c>
      <c r="S14" s="95">
        <f>P14/'סכום נכסי הקרן'!$C$42</f>
        <v>5.3647312891364147E-4</v>
      </c>
    </row>
    <row r="15" spans="2:81">
      <c r="B15" s="109" t="s">
        <v>1702</v>
      </c>
      <c r="C15" s="84" t="s">
        <v>1703</v>
      </c>
      <c r="D15" s="97" t="s">
        <v>1700</v>
      </c>
      <c r="E15" s="84" t="s">
        <v>1701</v>
      </c>
      <c r="F15" s="97" t="s">
        <v>584</v>
      </c>
      <c r="G15" s="84" t="s">
        <v>327</v>
      </c>
      <c r="H15" s="84" t="s">
        <v>376</v>
      </c>
      <c r="I15" s="107">
        <v>42639</v>
      </c>
      <c r="J15" s="96">
        <v>11.25</v>
      </c>
      <c r="K15" s="97" t="s">
        <v>173</v>
      </c>
      <c r="L15" s="98">
        <v>4.0999999999999995E-2</v>
      </c>
      <c r="M15" s="95">
        <v>2.8300000000000002E-2</v>
      </c>
      <c r="N15" s="94">
        <v>1354248.46</v>
      </c>
      <c r="O15" s="96">
        <v>120.95</v>
      </c>
      <c r="P15" s="94">
        <v>1637.96363</v>
      </c>
      <c r="Q15" s="95">
        <v>3.1078289030680317E-4</v>
      </c>
      <c r="R15" s="95">
        <f t="shared" si="0"/>
        <v>0.35908168795220685</v>
      </c>
      <c r="S15" s="95">
        <f>P15/'סכום נכסי הקרן'!$C$42</f>
        <v>2.4473339384230969E-3</v>
      </c>
    </row>
    <row r="16" spans="2:81">
      <c r="B16" s="109" t="s">
        <v>1704</v>
      </c>
      <c r="C16" s="84" t="s">
        <v>1705</v>
      </c>
      <c r="D16" s="97" t="s">
        <v>1700</v>
      </c>
      <c r="E16" s="84" t="s">
        <v>1706</v>
      </c>
      <c r="F16" s="97" t="s">
        <v>584</v>
      </c>
      <c r="G16" s="84" t="s">
        <v>327</v>
      </c>
      <c r="H16" s="84" t="s">
        <v>171</v>
      </c>
      <c r="I16" s="107">
        <v>42796</v>
      </c>
      <c r="J16" s="96">
        <v>7.8299999999999992</v>
      </c>
      <c r="K16" s="97" t="s">
        <v>173</v>
      </c>
      <c r="L16" s="98">
        <v>2.1400000000000002E-2</v>
      </c>
      <c r="M16" s="95">
        <v>1.9199999999999998E-2</v>
      </c>
      <c r="N16" s="94">
        <v>318000</v>
      </c>
      <c r="O16" s="96">
        <v>104.14</v>
      </c>
      <c r="P16" s="94">
        <v>331.16520000000003</v>
      </c>
      <c r="Q16" s="95">
        <v>1.2247444597644486E-3</v>
      </c>
      <c r="R16" s="95">
        <f t="shared" si="0"/>
        <v>7.259951126450237E-2</v>
      </c>
      <c r="S16" s="95">
        <f>P16/'סכום נכסי הקרן'!$C$42</f>
        <v>4.9480453554678297E-4</v>
      </c>
    </row>
    <row r="17" spans="2:19">
      <c r="B17" s="109" t="s">
        <v>1707</v>
      </c>
      <c r="C17" s="84" t="s">
        <v>1708</v>
      </c>
      <c r="D17" s="97" t="s">
        <v>1700</v>
      </c>
      <c r="E17" s="84" t="s">
        <v>445</v>
      </c>
      <c r="F17" s="97" t="s">
        <v>446</v>
      </c>
      <c r="G17" s="84" t="s">
        <v>361</v>
      </c>
      <c r="H17" s="84" t="s">
        <v>376</v>
      </c>
      <c r="I17" s="107">
        <v>42768</v>
      </c>
      <c r="J17" s="96">
        <v>1.07</v>
      </c>
      <c r="K17" s="97" t="s">
        <v>173</v>
      </c>
      <c r="L17" s="98">
        <v>6.8499999999999991E-2</v>
      </c>
      <c r="M17" s="95">
        <v>1.3999999999999999E-2</v>
      </c>
      <c r="N17" s="94">
        <v>25700</v>
      </c>
      <c r="O17" s="96">
        <v>122.65</v>
      </c>
      <c r="P17" s="94">
        <v>31.521060000000002</v>
      </c>
      <c r="Q17" s="95">
        <v>5.0885950131768874E-5</v>
      </c>
      <c r="R17" s="95">
        <f t="shared" si="0"/>
        <v>6.9101872737203519E-3</v>
      </c>
      <c r="S17" s="95">
        <f>P17/'סכום נכסי הקרן'!$C$42</f>
        <v>4.7096625651615203E-5</v>
      </c>
    </row>
    <row r="18" spans="2:19">
      <c r="B18" s="109" t="s">
        <v>1709</v>
      </c>
      <c r="C18" s="84" t="s">
        <v>1710</v>
      </c>
      <c r="D18" s="97" t="s">
        <v>1700</v>
      </c>
      <c r="E18" s="84" t="s">
        <v>1711</v>
      </c>
      <c r="F18" s="97" t="s">
        <v>584</v>
      </c>
      <c r="G18" s="84" t="s">
        <v>361</v>
      </c>
      <c r="H18" s="84" t="s">
        <v>171</v>
      </c>
      <c r="I18" s="107">
        <v>42835</v>
      </c>
      <c r="J18" s="96">
        <v>4.3</v>
      </c>
      <c r="K18" s="97" t="s">
        <v>173</v>
      </c>
      <c r="L18" s="98">
        <v>5.5999999999999994E-2</v>
      </c>
      <c r="M18" s="95">
        <v>9.4000000000000004E-3</v>
      </c>
      <c r="N18" s="94">
        <v>73678.39</v>
      </c>
      <c r="O18" s="96">
        <v>146.83000000000001</v>
      </c>
      <c r="P18" s="94">
        <v>108.18199</v>
      </c>
      <c r="Q18" s="95">
        <v>8.9855521433045613E-5</v>
      </c>
      <c r="R18" s="95">
        <f t="shared" si="0"/>
        <v>2.3716138053217192E-2</v>
      </c>
      <c r="S18" s="95">
        <f>P18/'סכום נכסי הקרן'!$C$42</f>
        <v>1.6163817730992483E-4</v>
      </c>
    </row>
    <row r="19" spans="2:19">
      <c r="B19" s="109" t="s">
        <v>1712</v>
      </c>
      <c r="C19" s="84" t="s">
        <v>1713</v>
      </c>
      <c r="D19" s="97" t="s">
        <v>1700</v>
      </c>
      <c r="E19" s="84" t="s">
        <v>445</v>
      </c>
      <c r="F19" s="97" t="s">
        <v>446</v>
      </c>
      <c r="G19" s="84" t="s">
        <v>390</v>
      </c>
      <c r="H19" s="84" t="s">
        <v>171</v>
      </c>
      <c r="I19" s="107">
        <v>42935</v>
      </c>
      <c r="J19" s="96">
        <v>2.5900000000000003</v>
      </c>
      <c r="K19" s="97" t="s">
        <v>173</v>
      </c>
      <c r="L19" s="98">
        <v>0.06</v>
      </c>
      <c r="M19" s="95">
        <v>8.0000000000000002E-3</v>
      </c>
      <c r="N19" s="94">
        <v>165000</v>
      </c>
      <c r="O19" s="96">
        <v>123.89</v>
      </c>
      <c r="P19" s="94">
        <v>204.41848999999999</v>
      </c>
      <c r="Q19" s="95">
        <v>4.4585571583520302E-5</v>
      </c>
      <c r="R19" s="95">
        <f t="shared" si="0"/>
        <v>4.4813532543357702E-2</v>
      </c>
      <c r="S19" s="95">
        <f>P19/'סכום נכסי הקרן'!$C$42</f>
        <v>3.0542821528839589E-4</v>
      </c>
    </row>
    <row r="20" spans="2:19">
      <c r="B20" s="110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8" t="s">
        <v>66</v>
      </c>
      <c r="C21" s="82"/>
      <c r="D21" s="82"/>
      <c r="E21" s="82"/>
      <c r="F21" s="82"/>
      <c r="G21" s="82"/>
      <c r="H21" s="82"/>
      <c r="I21" s="82"/>
      <c r="J21" s="93">
        <v>5.1739726141833833</v>
      </c>
      <c r="K21" s="82"/>
      <c r="L21" s="82"/>
      <c r="M21" s="92">
        <v>3.1769845329982949E-2</v>
      </c>
      <c r="N21" s="91"/>
      <c r="O21" s="93"/>
      <c r="P21" s="91">
        <v>1528.7526599999999</v>
      </c>
      <c r="Q21" s="82"/>
      <c r="R21" s="92">
        <f t="shared" ref="R21:R25" si="1">P21/$P$11</f>
        <v>0.3351399723168616</v>
      </c>
      <c r="S21" s="92">
        <f>P21/'סכום נכסי הקרן'!$C$42</f>
        <v>2.2841583291276042E-3</v>
      </c>
    </row>
    <row r="22" spans="2:19">
      <c r="B22" s="109" t="s">
        <v>1714</v>
      </c>
      <c r="C22" s="84" t="s">
        <v>1715</v>
      </c>
      <c r="D22" s="97" t="s">
        <v>1700</v>
      </c>
      <c r="E22" s="84" t="s">
        <v>1706</v>
      </c>
      <c r="F22" s="97" t="s">
        <v>584</v>
      </c>
      <c r="G22" s="84" t="s">
        <v>327</v>
      </c>
      <c r="H22" s="84" t="s">
        <v>171</v>
      </c>
      <c r="I22" s="107">
        <v>42796</v>
      </c>
      <c r="J22" s="96">
        <v>7.2299999999999995</v>
      </c>
      <c r="K22" s="97" t="s">
        <v>173</v>
      </c>
      <c r="L22" s="98">
        <v>3.7400000000000003E-2</v>
      </c>
      <c r="M22" s="95">
        <v>3.5700000000000003E-2</v>
      </c>
      <c r="N22" s="94">
        <v>318000</v>
      </c>
      <c r="O22" s="96">
        <v>102.52</v>
      </c>
      <c r="P22" s="94">
        <v>326.01360999999997</v>
      </c>
      <c r="Q22" s="95">
        <v>6.1740619503046262E-4</v>
      </c>
      <c r="R22" s="95">
        <f t="shared" si="1"/>
        <v>7.1470156742242483E-2</v>
      </c>
      <c r="S22" s="95">
        <f>P22/'סכום נכסי הקרן'!$C$42</f>
        <v>4.8710737987560295E-4</v>
      </c>
    </row>
    <row r="23" spans="2:19">
      <c r="B23" s="109" t="s">
        <v>1716</v>
      </c>
      <c r="C23" s="84" t="s">
        <v>1717</v>
      </c>
      <c r="D23" s="97" t="s">
        <v>1700</v>
      </c>
      <c r="E23" s="84" t="s">
        <v>1706</v>
      </c>
      <c r="F23" s="97" t="s">
        <v>584</v>
      </c>
      <c r="G23" s="84" t="s">
        <v>327</v>
      </c>
      <c r="H23" s="84" t="s">
        <v>171</v>
      </c>
      <c r="I23" s="107">
        <v>42796</v>
      </c>
      <c r="J23" s="96">
        <v>3.9600000000000004</v>
      </c>
      <c r="K23" s="97" t="s">
        <v>173</v>
      </c>
      <c r="L23" s="98">
        <v>2.5000000000000001E-2</v>
      </c>
      <c r="M23" s="95">
        <v>2.2300000000000004E-2</v>
      </c>
      <c r="N23" s="94">
        <v>538740</v>
      </c>
      <c r="O23" s="96">
        <v>101.83</v>
      </c>
      <c r="P23" s="94">
        <v>548.59893999999997</v>
      </c>
      <c r="Q23" s="95">
        <v>7.4278639341730822E-4</v>
      </c>
      <c r="R23" s="95">
        <f t="shared" si="1"/>
        <v>0.12026630492643567</v>
      </c>
      <c r="S23" s="95">
        <f>P23/'סכום נכסי הקרן'!$C$42</f>
        <v>8.1967925285675379E-4</v>
      </c>
    </row>
    <row r="24" spans="2:19">
      <c r="B24" s="109" t="s">
        <v>1718</v>
      </c>
      <c r="C24" s="84" t="s">
        <v>1719</v>
      </c>
      <c r="D24" s="97" t="s">
        <v>1700</v>
      </c>
      <c r="E24" s="84" t="s">
        <v>1720</v>
      </c>
      <c r="F24" s="97" t="s">
        <v>375</v>
      </c>
      <c r="G24" s="84" t="s">
        <v>390</v>
      </c>
      <c r="H24" s="84" t="s">
        <v>171</v>
      </c>
      <c r="I24" s="107">
        <v>42598</v>
      </c>
      <c r="J24" s="96">
        <v>5.4</v>
      </c>
      <c r="K24" s="97" t="s">
        <v>173</v>
      </c>
      <c r="L24" s="98">
        <v>3.1E-2</v>
      </c>
      <c r="M24" s="95">
        <v>3.4700000000000002E-2</v>
      </c>
      <c r="N24" s="94">
        <v>343000.42</v>
      </c>
      <c r="O24" s="96">
        <v>98.29</v>
      </c>
      <c r="P24" s="94">
        <v>337.13511</v>
      </c>
      <c r="Q24" s="95">
        <v>4.8309918309859154E-4</v>
      </c>
      <c r="R24" s="95">
        <f t="shared" si="1"/>
        <v>7.3908261544704104E-2</v>
      </c>
      <c r="S24" s="95">
        <f>P24/'סכום נכסי הקרן'!$C$42</f>
        <v>5.0372436934817898E-4</v>
      </c>
    </row>
    <row r="25" spans="2:19">
      <c r="B25" s="109" t="s">
        <v>1721</v>
      </c>
      <c r="C25" s="84" t="s">
        <v>1722</v>
      </c>
      <c r="D25" s="97" t="s">
        <v>1700</v>
      </c>
      <c r="E25" s="84" t="s">
        <v>1723</v>
      </c>
      <c r="F25" s="97" t="s">
        <v>375</v>
      </c>
      <c r="G25" s="84" t="s">
        <v>588</v>
      </c>
      <c r="H25" s="84" t="s">
        <v>376</v>
      </c>
      <c r="I25" s="107">
        <v>43312</v>
      </c>
      <c r="J25" s="96">
        <v>4.92</v>
      </c>
      <c r="K25" s="97" t="s">
        <v>173</v>
      </c>
      <c r="L25" s="98">
        <v>3.5499999999999997E-2</v>
      </c>
      <c r="M25" s="95">
        <v>4.0999999999999995E-2</v>
      </c>
      <c r="N25" s="94">
        <v>325000</v>
      </c>
      <c r="O25" s="96">
        <v>97.54</v>
      </c>
      <c r="P25" s="94">
        <v>317.005</v>
      </c>
      <c r="Q25" s="95">
        <v>1.015625E-3</v>
      </c>
      <c r="R25" s="95">
        <f t="shared" si="1"/>
        <v>6.9495249103479387E-2</v>
      </c>
      <c r="S25" s="95">
        <f>P25/'סכום נכסי הקרן'!$C$42</f>
        <v>4.7364732704706873E-4</v>
      </c>
    </row>
    <row r="26" spans="2:19">
      <c r="B26" s="110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19">
      <c r="B27" s="108" t="s">
        <v>50</v>
      </c>
      <c r="C27" s="82"/>
      <c r="D27" s="82"/>
      <c r="E27" s="82"/>
      <c r="F27" s="82"/>
      <c r="G27" s="82"/>
      <c r="H27" s="82"/>
      <c r="I27" s="82"/>
      <c r="J27" s="93">
        <v>3.0726077439580655</v>
      </c>
      <c r="K27" s="82"/>
      <c r="L27" s="82"/>
      <c r="M27" s="92">
        <v>4.7614205578724617E-2</v>
      </c>
      <c r="N27" s="91"/>
      <c r="O27" s="93"/>
      <c r="P27" s="91">
        <v>360.47844999999995</v>
      </c>
      <c r="Q27" s="82"/>
      <c r="R27" s="92">
        <f t="shared" ref="R27:R29" si="2">P27/$P$11</f>
        <v>7.9025692589032151E-2</v>
      </c>
      <c r="S27" s="92">
        <f>P27/'סכום נכסי הקרן'!$C$42</f>
        <v>5.3860240154120719E-4</v>
      </c>
    </row>
    <row r="28" spans="2:19">
      <c r="B28" s="109" t="s">
        <v>1724</v>
      </c>
      <c r="C28" s="84" t="s">
        <v>1725</v>
      </c>
      <c r="D28" s="97" t="s">
        <v>1700</v>
      </c>
      <c r="E28" s="84" t="s">
        <v>910</v>
      </c>
      <c r="F28" s="97" t="s">
        <v>199</v>
      </c>
      <c r="G28" s="84" t="s">
        <v>491</v>
      </c>
      <c r="H28" s="84" t="s">
        <v>376</v>
      </c>
      <c r="I28" s="107">
        <v>42954</v>
      </c>
      <c r="J28" s="96">
        <v>1.6600000000000001</v>
      </c>
      <c r="K28" s="97" t="s">
        <v>172</v>
      </c>
      <c r="L28" s="98">
        <v>3.7000000000000005E-2</v>
      </c>
      <c r="M28" s="95">
        <v>3.9300000000000002E-2</v>
      </c>
      <c r="N28" s="94">
        <v>18403</v>
      </c>
      <c r="O28" s="96">
        <v>100.76</v>
      </c>
      <c r="P28" s="94">
        <v>69.498649999999998</v>
      </c>
      <c r="Q28" s="95">
        <v>2.7383786679364324E-4</v>
      </c>
      <c r="R28" s="95">
        <f t="shared" si="2"/>
        <v>1.5235803833080007E-2</v>
      </c>
      <c r="S28" s="95">
        <f>P28/'סכום נכסי הקרן'!$C$42</f>
        <v>1.0384015963748132E-4</v>
      </c>
    </row>
    <row r="29" spans="2:19">
      <c r="B29" s="109" t="s">
        <v>1726</v>
      </c>
      <c r="C29" s="84" t="s">
        <v>1727</v>
      </c>
      <c r="D29" s="97" t="s">
        <v>1700</v>
      </c>
      <c r="E29" s="84" t="s">
        <v>910</v>
      </c>
      <c r="F29" s="97" t="s">
        <v>199</v>
      </c>
      <c r="G29" s="84" t="s">
        <v>491</v>
      </c>
      <c r="H29" s="84" t="s">
        <v>376</v>
      </c>
      <c r="I29" s="107">
        <v>42625</v>
      </c>
      <c r="J29" s="96">
        <v>3.41</v>
      </c>
      <c r="K29" s="97" t="s">
        <v>172</v>
      </c>
      <c r="L29" s="98">
        <v>4.4500000000000005E-2</v>
      </c>
      <c r="M29" s="95">
        <v>4.9599999999999991E-2</v>
      </c>
      <c r="N29" s="94">
        <v>77815</v>
      </c>
      <c r="O29" s="96">
        <v>99.77</v>
      </c>
      <c r="P29" s="94">
        <v>290.97980000000001</v>
      </c>
      <c r="Q29" s="95">
        <v>5.6746172637834919E-4</v>
      </c>
      <c r="R29" s="95">
        <f t="shared" si="2"/>
        <v>6.3789888755952151E-2</v>
      </c>
      <c r="S29" s="95">
        <f>P29/'סכום נכסי הקרן'!$C$42</f>
        <v>4.34762241903726E-4</v>
      </c>
    </row>
    <row r="30" spans="2:19">
      <c r="B30" s="111"/>
      <c r="C30" s="112"/>
      <c r="D30" s="112"/>
      <c r="E30" s="112"/>
      <c r="F30" s="112"/>
      <c r="G30" s="112"/>
      <c r="H30" s="112"/>
      <c r="I30" s="112"/>
      <c r="J30" s="113"/>
      <c r="K30" s="112"/>
      <c r="L30" s="112"/>
      <c r="M30" s="114"/>
      <c r="N30" s="115"/>
      <c r="O30" s="113"/>
      <c r="P30" s="112"/>
      <c r="Q30" s="112"/>
      <c r="R30" s="114"/>
      <c r="S30" s="112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99" t="s">
        <v>263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99" t="s">
        <v>123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99" t="s">
        <v>246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99" t="s">
        <v>254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2:19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32 B37:B129">
    <cfRule type="cellIs" dxfId="11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E12" sqref="E12:E2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.28515625" style="1" bestFit="1" customWidth="1"/>
    <col min="8" max="8" width="11.28515625" style="1" bestFit="1" customWidth="1"/>
    <col min="9" max="9" width="10.140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188</v>
      </c>
      <c r="C1" s="78" t="s" vm="1">
        <v>264</v>
      </c>
    </row>
    <row r="2" spans="2:98">
      <c r="B2" s="57" t="s">
        <v>187</v>
      </c>
      <c r="C2" s="78" t="s">
        <v>265</v>
      </c>
    </row>
    <row r="3" spans="2:98">
      <c r="B3" s="57" t="s">
        <v>189</v>
      </c>
      <c r="C3" s="78" t="s">
        <v>266</v>
      </c>
    </row>
    <row r="4" spans="2:98">
      <c r="B4" s="57" t="s">
        <v>190</v>
      </c>
      <c r="C4" s="78">
        <v>8803</v>
      </c>
    </row>
    <row r="6" spans="2:98" ht="26.25" customHeight="1">
      <c r="B6" s="207" t="s">
        <v>219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9"/>
    </row>
    <row r="7" spans="2:98" ht="26.25" customHeight="1">
      <c r="B7" s="207" t="s">
        <v>100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9"/>
    </row>
    <row r="8" spans="2:98" s="3" customFormat="1" ht="63">
      <c r="B8" s="23" t="s">
        <v>127</v>
      </c>
      <c r="C8" s="31" t="s">
        <v>48</v>
      </c>
      <c r="D8" s="31" t="s">
        <v>129</v>
      </c>
      <c r="E8" s="31" t="s">
        <v>128</v>
      </c>
      <c r="F8" s="31" t="s">
        <v>70</v>
      </c>
      <c r="G8" s="31" t="s">
        <v>112</v>
      </c>
      <c r="H8" s="31" t="s">
        <v>248</v>
      </c>
      <c r="I8" s="31" t="s">
        <v>247</v>
      </c>
      <c r="J8" s="31" t="s">
        <v>121</v>
      </c>
      <c r="K8" s="31" t="s">
        <v>64</v>
      </c>
      <c r="L8" s="31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255</v>
      </c>
      <c r="I9" s="33"/>
      <c r="J9" s="33" t="s">
        <v>251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8" t="s">
        <v>30</v>
      </c>
      <c r="C11" s="124"/>
      <c r="D11" s="124"/>
      <c r="E11" s="124"/>
      <c r="F11" s="124"/>
      <c r="G11" s="124"/>
      <c r="H11" s="125"/>
      <c r="I11" s="125"/>
      <c r="J11" s="125">
        <v>4932.8146299999999</v>
      </c>
      <c r="K11" s="124"/>
      <c r="L11" s="126">
        <f>J11/$J$11</f>
        <v>1</v>
      </c>
      <c r="M11" s="126">
        <f>J11/'סכום נכסי הקרן'!$C$42</f>
        <v>7.3702763815024219E-3</v>
      </c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CT11" s="100"/>
    </row>
    <row r="12" spans="2:98" s="100" customFormat="1">
      <c r="B12" s="129" t="s">
        <v>241</v>
      </c>
      <c r="C12" s="124"/>
      <c r="D12" s="124"/>
      <c r="E12" s="124"/>
      <c r="F12" s="124"/>
      <c r="G12" s="124"/>
      <c r="H12" s="125"/>
      <c r="I12" s="125"/>
      <c r="J12" s="125">
        <v>4932.8146299999999</v>
      </c>
      <c r="K12" s="124"/>
      <c r="L12" s="126">
        <f t="shared" ref="L12:L21" si="0">J12/$J$11</f>
        <v>1</v>
      </c>
      <c r="M12" s="126">
        <f>J12/'סכום נכסי הקרן'!$C$42</f>
        <v>7.3702763815024219E-3</v>
      </c>
    </row>
    <row r="13" spans="2:98">
      <c r="B13" s="102" t="s">
        <v>68</v>
      </c>
      <c r="C13" s="82"/>
      <c r="D13" s="82"/>
      <c r="E13" s="82"/>
      <c r="F13" s="82"/>
      <c r="G13" s="82"/>
      <c r="H13" s="91"/>
      <c r="I13" s="91"/>
      <c r="J13" s="91">
        <v>4932.8146299999999</v>
      </c>
      <c r="K13" s="82"/>
      <c r="L13" s="92">
        <f t="shared" si="0"/>
        <v>1</v>
      </c>
      <c r="M13" s="92">
        <f>J13/'סכום נכסי הקרן'!$C$42</f>
        <v>7.3702763815024219E-3</v>
      </c>
    </row>
    <row r="14" spans="2:98">
      <c r="B14" s="87" t="s">
        <v>1728</v>
      </c>
      <c r="C14" s="84" t="s">
        <v>1729</v>
      </c>
      <c r="D14" s="97" t="s">
        <v>28</v>
      </c>
      <c r="E14" s="84"/>
      <c r="F14" s="97" t="s">
        <v>1273</v>
      </c>
      <c r="G14" s="97" t="s">
        <v>172</v>
      </c>
      <c r="H14" s="94">
        <v>47629.440000000002</v>
      </c>
      <c r="I14" s="94">
        <v>104.2174</v>
      </c>
      <c r="J14" s="94">
        <v>186.04382000000001</v>
      </c>
      <c r="K14" s="95">
        <v>1.1028223687803451E-3</v>
      </c>
      <c r="L14" s="95">
        <f t="shared" si="0"/>
        <v>3.7715550644967177E-2</v>
      </c>
      <c r="M14" s="95">
        <f>J14/'סכום נכסי הקרן'!$C$42</f>
        <v>2.7797403213395999E-4</v>
      </c>
    </row>
    <row r="15" spans="2:98">
      <c r="B15" s="87" t="s">
        <v>1730</v>
      </c>
      <c r="C15" s="84">
        <v>5771</v>
      </c>
      <c r="D15" s="97" t="s">
        <v>28</v>
      </c>
      <c r="E15" s="84"/>
      <c r="F15" s="97" t="s">
        <v>1273</v>
      </c>
      <c r="G15" s="97" t="s">
        <v>174</v>
      </c>
      <c r="H15" s="94">
        <v>125725.02</v>
      </c>
      <c r="I15" s="94">
        <v>104.12179999999999</v>
      </c>
      <c r="J15" s="94">
        <v>561.80113000000006</v>
      </c>
      <c r="K15" s="95">
        <v>1.209712935553821E-3</v>
      </c>
      <c r="L15" s="95">
        <f t="shared" si="0"/>
        <v>0.11389058218066468</v>
      </c>
      <c r="M15" s="95">
        <f>J15/'סכום נכסי הקרן'!$C$42</f>
        <v>8.394050679217136E-4</v>
      </c>
    </row>
    <row r="16" spans="2:98">
      <c r="B16" s="87" t="s">
        <v>1731</v>
      </c>
      <c r="C16" s="84" t="s">
        <v>1732</v>
      </c>
      <c r="D16" s="97" t="s">
        <v>28</v>
      </c>
      <c r="E16" s="84"/>
      <c r="F16" s="97" t="s">
        <v>1273</v>
      </c>
      <c r="G16" s="97" t="s">
        <v>172</v>
      </c>
      <c r="H16" s="94">
        <v>1434.41</v>
      </c>
      <c r="I16" s="94">
        <v>10623.663500000001</v>
      </c>
      <c r="J16" s="94">
        <v>571.14558</v>
      </c>
      <c r="K16" s="95">
        <v>1.7219808750050841E-3</v>
      </c>
      <c r="L16" s="95">
        <f t="shared" si="0"/>
        <v>0.11578492662717391</v>
      </c>
      <c r="M16" s="95">
        <f>J16/'סכום נכסי הקרן'!$C$42</f>
        <v>8.5336691005425075E-4</v>
      </c>
    </row>
    <row r="17" spans="2:13">
      <c r="B17" s="87" t="s">
        <v>1733</v>
      </c>
      <c r="C17" s="84" t="s">
        <v>1734</v>
      </c>
      <c r="D17" s="97" t="s">
        <v>28</v>
      </c>
      <c r="E17" s="84"/>
      <c r="F17" s="97" t="s">
        <v>1273</v>
      </c>
      <c r="G17" s="97" t="s">
        <v>174</v>
      </c>
      <c r="H17" s="94">
        <v>213837.04</v>
      </c>
      <c r="I17" s="94">
        <v>106.455</v>
      </c>
      <c r="J17" s="94">
        <v>976.94077000000004</v>
      </c>
      <c r="K17" s="95">
        <v>3.8332518941266128E-3</v>
      </c>
      <c r="L17" s="95">
        <f t="shared" si="0"/>
        <v>0.19804935787745181</v>
      </c>
      <c r="M17" s="95">
        <f>J17/'סכום נכסי הקרן'!$C$42</f>
        <v>1.4596785047359037E-3</v>
      </c>
    </row>
    <row r="18" spans="2:13">
      <c r="B18" s="87" t="s">
        <v>1735</v>
      </c>
      <c r="C18" s="84">
        <v>5691</v>
      </c>
      <c r="D18" s="97" t="s">
        <v>28</v>
      </c>
      <c r="E18" s="84"/>
      <c r="F18" s="97" t="s">
        <v>1273</v>
      </c>
      <c r="G18" s="97" t="s">
        <v>172</v>
      </c>
      <c r="H18" s="94">
        <v>91207.21</v>
      </c>
      <c r="I18" s="94">
        <v>118.2774</v>
      </c>
      <c r="J18" s="94">
        <v>404.32495</v>
      </c>
      <c r="K18" s="95">
        <v>1.0382638145908383E-3</v>
      </c>
      <c r="L18" s="95">
        <f t="shared" si="0"/>
        <v>8.1966378290602826E-2</v>
      </c>
      <c r="M18" s="95">
        <f>J18/'סכום נכסי הקרן'!$C$42</f>
        <v>6.0411486199252293E-4</v>
      </c>
    </row>
    <row r="19" spans="2:13">
      <c r="B19" s="87" t="s">
        <v>1736</v>
      </c>
      <c r="C19" s="84">
        <v>6629</v>
      </c>
      <c r="D19" s="97" t="s">
        <v>28</v>
      </c>
      <c r="E19" s="84"/>
      <c r="F19" s="97" t="s">
        <v>1273</v>
      </c>
      <c r="G19" s="97" t="s">
        <v>175</v>
      </c>
      <c r="H19" s="94">
        <v>3185.4</v>
      </c>
      <c r="I19" s="94">
        <v>9696.1769000000004</v>
      </c>
      <c r="J19" s="94">
        <v>1480.4998799999998</v>
      </c>
      <c r="K19" s="95">
        <v>4.6982300884955757E-3</v>
      </c>
      <c r="L19" s="95">
        <f t="shared" si="0"/>
        <v>0.30013288376903796</v>
      </c>
      <c r="M19" s="95">
        <f>J19/'סכום נכסי הקרן'!$C$42</f>
        <v>2.2120623045551518E-3</v>
      </c>
    </row>
    <row r="20" spans="2:13">
      <c r="B20" s="87" t="s">
        <v>1737</v>
      </c>
      <c r="C20" s="84">
        <v>5356</v>
      </c>
      <c r="D20" s="97" t="s">
        <v>28</v>
      </c>
      <c r="E20" s="84"/>
      <c r="F20" s="97" t="s">
        <v>1273</v>
      </c>
      <c r="G20" s="97" t="s">
        <v>172</v>
      </c>
      <c r="H20" s="94">
        <v>26121</v>
      </c>
      <c r="I20" s="94">
        <v>311.1943</v>
      </c>
      <c r="J20" s="94">
        <v>304.66390000000001</v>
      </c>
      <c r="K20" s="95">
        <v>1.1022470984673306E-3</v>
      </c>
      <c r="L20" s="95">
        <f t="shared" si="0"/>
        <v>6.1762689833734952E-2</v>
      </c>
      <c r="M20" s="95">
        <f>J20/'סכום נכסי הקרן'!$C$42</f>
        <v>4.5520809413963643E-4</v>
      </c>
    </row>
    <row r="21" spans="2:13">
      <c r="B21" s="87" t="s">
        <v>1738</v>
      </c>
      <c r="C21" s="84" t="s">
        <v>1739</v>
      </c>
      <c r="D21" s="97" t="s">
        <v>28</v>
      </c>
      <c r="E21" s="84"/>
      <c r="F21" s="97" t="s">
        <v>1273</v>
      </c>
      <c r="G21" s="97" t="s">
        <v>172</v>
      </c>
      <c r="H21" s="94">
        <v>116081.58</v>
      </c>
      <c r="I21" s="94">
        <v>102.8319</v>
      </c>
      <c r="J21" s="94">
        <v>447.39459999999997</v>
      </c>
      <c r="K21" s="95">
        <v>3.1369122777718554E-3</v>
      </c>
      <c r="L21" s="95">
        <f t="shared" si="0"/>
        <v>9.0697630776366708E-2</v>
      </c>
      <c r="M21" s="95">
        <f>J21/'סכום נכסי הקרן'!$C$42</f>
        <v>6.6846660596928272E-4</v>
      </c>
    </row>
    <row r="22" spans="2:13">
      <c r="B22" s="83"/>
      <c r="C22" s="84"/>
      <c r="D22" s="84"/>
      <c r="E22" s="84"/>
      <c r="F22" s="84"/>
      <c r="G22" s="84"/>
      <c r="H22" s="94"/>
      <c r="I22" s="94"/>
      <c r="J22" s="84"/>
      <c r="K22" s="84"/>
      <c r="L22" s="95"/>
      <c r="M22" s="84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99" t="s">
        <v>263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99" t="s">
        <v>123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99" t="s">
        <v>246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99" t="s">
        <v>254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2:13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2:13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</row>
    <row r="117" spans="2:13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</row>
    <row r="118" spans="2:13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</row>
    <row r="119" spans="2:13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</row>
    <row r="120" spans="2:13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</row>
    <row r="121" spans="2:13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Y637"/>
  <sheetViews>
    <sheetView rightToLeft="1" topLeftCell="A37" workbookViewId="0">
      <selection activeCell="L37" sqref="L1:O1048576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6" style="3" customWidth="1"/>
    <col min="13" max="13" width="7.85546875" style="3" customWidth="1"/>
    <col min="14" max="14" width="8.140625" style="3" customWidth="1"/>
    <col min="15" max="15" width="6.28515625" style="3" customWidth="1"/>
    <col min="16" max="16" width="8" style="3" customWidth="1"/>
    <col min="17" max="17" width="8.7109375" style="3" customWidth="1"/>
    <col min="18" max="18" width="10" style="3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188</v>
      </c>
      <c r="C1" s="78" t="s" vm="1">
        <v>264</v>
      </c>
    </row>
    <row r="2" spans="2:51">
      <c r="B2" s="57" t="s">
        <v>187</v>
      </c>
      <c r="C2" s="78" t="s">
        <v>265</v>
      </c>
    </row>
    <row r="3" spans="2:51">
      <c r="B3" s="57" t="s">
        <v>189</v>
      </c>
      <c r="C3" s="78" t="s">
        <v>266</v>
      </c>
    </row>
    <row r="4" spans="2:51">
      <c r="B4" s="57" t="s">
        <v>190</v>
      </c>
      <c r="C4" s="78">
        <v>8803</v>
      </c>
    </row>
    <row r="6" spans="2:51" ht="26.25" customHeight="1">
      <c r="B6" s="207" t="s">
        <v>219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51" ht="26.25" customHeight="1">
      <c r="B7" s="207" t="s">
        <v>107</v>
      </c>
      <c r="C7" s="208"/>
      <c r="D7" s="208"/>
      <c r="E7" s="208"/>
      <c r="F7" s="208"/>
      <c r="G7" s="208"/>
      <c r="H7" s="208"/>
      <c r="I7" s="208"/>
      <c r="J7" s="208"/>
      <c r="K7" s="209"/>
    </row>
    <row r="8" spans="2:51" s="3" customFormat="1" ht="78.75">
      <c r="B8" s="23" t="s">
        <v>127</v>
      </c>
      <c r="C8" s="31" t="s">
        <v>48</v>
      </c>
      <c r="D8" s="31" t="s">
        <v>112</v>
      </c>
      <c r="E8" s="31" t="s">
        <v>113</v>
      </c>
      <c r="F8" s="31" t="s">
        <v>248</v>
      </c>
      <c r="G8" s="31" t="s">
        <v>247</v>
      </c>
      <c r="H8" s="31" t="s">
        <v>121</v>
      </c>
      <c r="I8" s="31" t="s">
        <v>64</v>
      </c>
      <c r="J8" s="31" t="s">
        <v>191</v>
      </c>
      <c r="K8" s="32" t="s">
        <v>193</v>
      </c>
      <c r="AY8" s="1"/>
    </row>
    <row r="9" spans="2:51" s="3" customFormat="1" ht="21" customHeight="1">
      <c r="B9" s="16"/>
      <c r="C9" s="17"/>
      <c r="D9" s="17"/>
      <c r="E9" s="33" t="s">
        <v>22</v>
      </c>
      <c r="F9" s="33" t="s">
        <v>255</v>
      </c>
      <c r="G9" s="33"/>
      <c r="H9" s="33" t="s">
        <v>251</v>
      </c>
      <c r="I9" s="33" t="s">
        <v>20</v>
      </c>
      <c r="J9" s="33" t="s">
        <v>20</v>
      </c>
      <c r="K9" s="34" t="s">
        <v>20</v>
      </c>
      <c r="AY9" s="1"/>
    </row>
    <row r="10" spans="2:5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AY10" s="1"/>
    </row>
    <row r="11" spans="2:51" s="4" customFormat="1" ht="18" customHeight="1">
      <c r="B11" s="79" t="s">
        <v>1740</v>
      </c>
      <c r="C11" s="80"/>
      <c r="D11" s="80"/>
      <c r="E11" s="80"/>
      <c r="F11" s="88"/>
      <c r="G11" s="90"/>
      <c r="H11" s="88">
        <v>10493.02169</v>
      </c>
      <c r="I11" s="80"/>
      <c r="J11" s="89">
        <f>H11/$H$11</f>
        <v>1</v>
      </c>
      <c r="K11" s="89">
        <f>H11/'סכום נכסי הקרן'!$C$42</f>
        <v>1.5677959893741159E-2</v>
      </c>
      <c r="L11" s="3"/>
      <c r="M11" s="3"/>
      <c r="N11" s="3"/>
      <c r="O11" s="3"/>
      <c r="P11" s="3"/>
      <c r="Q11" s="3"/>
      <c r="AY11" s="1"/>
    </row>
    <row r="12" spans="2:51" ht="21" customHeight="1">
      <c r="B12" s="81" t="s">
        <v>1741</v>
      </c>
      <c r="C12" s="82"/>
      <c r="D12" s="82"/>
      <c r="E12" s="82"/>
      <c r="F12" s="91"/>
      <c r="G12" s="93"/>
      <c r="H12" s="91">
        <v>59.886480000000006</v>
      </c>
      <c r="I12" s="82"/>
      <c r="J12" s="92">
        <f t="shared" ref="J12:J14" si="0">H12/$H$11</f>
        <v>5.7072673410246246E-3</v>
      </c>
      <c r="K12" s="92">
        <f>H12/'סכום נכסי הקרן'!$C$42</f>
        <v>8.9478308475442794E-5</v>
      </c>
      <c r="R12" s="1"/>
    </row>
    <row r="13" spans="2:51">
      <c r="B13" s="102" t="s">
        <v>240</v>
      </c>
      <c r="C13" s="82"/>
      <c r="D13" s="82"/>
      <c r="E13" s="82"/>
      <c r="F13" s="91"/>
      <c r="G13" s="93"/>
      <c r="H13" s="91">
        <v>59.886480000000006</v>
      </c>
      <c r="I13" s="82"/>
      <c r="J13" s="92">
        <f t="shared" si="0"/>
        <v>5.7072673410246246E-3</v>
      </c>
      <c r="K13" s="92">
        <f>H13/'סכום נכסי הקרן'!$C$42</f>
        <v>8.9478308475442794E-5</v>
      </c>
      <c r="R13" s="1"/>
    </row>
    <row r="14" spans="2:51">
      <c r="B14" s="87" t="s">
        <v>1742</v>
      </c>
      <c r="C14" s="84">
        <v>5310</v>
      </c>
      <c r="D14" s="97" t="s">
        <v>172</v>
      </c>
      <c r="E14" s="107">
        <v>43116</v>
      </c>
      <c r="F14" s="94">
        <v>16238.67</v>
      </c>
      <c r="G14" s="96">
        <v>98.396299999999997</v>
      </c>
      <c r="H14" s="94">
        <v>59.886480000000006</v>
      </c>
      <c r="I14" s="95">
        <v>2.3430738152824371E-4</v>
      </c>
      <c r="J14" s="95">
        <f t="shared" si="0"/>
        <v>5.7072673410246246E-3</v>
      </c>
      <c r="K14" s="95">
        <f>H14/'סכום נכסי הקרן'!$C$42</f>
        <v>8.9478308475442794E-5</v>
      </c>
      <c r="R14" s="1"/>
    </row>
    <row r="15" spans="2:51">
      <c r="B15" s="83"/>
      <c r="C15" s="84"/>
      <c r="D15" s="84"/>
      <c r="E15" s="84"/>
      <c r="F15" s="94"/>
      <c r="G15" s="96"/>
      <c r="H15" s="84"/>
      <c r="I15" s="84"/>
      <c r="J15" s="95"/>
      <c r="K15" s="84"/>
      <c r="R15" s="1"/>
    </row>
    <row r="16" spans="2:51">
      <c r="B16" s="81" t="s">
        <v>1743</v>
      </c>
      <c r="C16" s="82"/>
      <c r="D16" s="82"/>
      <c r="E16" s="82"/>
      <c r="F16" s="91"/>
      <c r="G16" s="93"/>
      <c r="H16" s="91">
        <v>10433.135210000002</v>
      </c>
      <c r="I16" s="82"/>
      <c r="J16" s="92">
        <f t="shared" ref="J16:J21" si="1">H16/$H$11</f>
        <v>0.99429273265897566</v>
      </c>
      <c r="K16" s="92">
        <f>H16/'סכום נכסי הקרן'!$C$42</f>
        <v>1.5588481585265719E-2</v>
      </c>
      <c r="R16" s="1"/>
    </row>
    <row r="17" spans="2:18">
      <c r="B17" s="102" t="s">
        <v>237</v>
      </c>
      <c r="C17" s="82"/>
      <c r="D17" s="82"/>
      <c r="E17" s="82"/>
      <c r="F17" s="91"/>
      <c r="G17" s="93"/>
      <c r="H17" s="91">
        <v>187.29071999999999</v>
      </c>
      <c r="I17" s="82"/>
      <c r="J17" s="92">
        <f t="shared" si="1"/>
        <v>1.7849073940111145E-2</v>
      </c>
      <c r="K17" s="92">
        <f>H17/'סכום נכסי הקרן'!$C$42</f>
        <v>2.7983706537348301E-4</v>
      </c>
      <c r="R17" s="1"/>
    </row>
    <row r="18" spans="2:18">
      <c r="B18" s="87" t="s">
        <v>1744</v>
      </c>
      <c r="C18" s="84">
        <v>5295</v>
      </c>
      <c r="D18" s="97" t="s">
        <v>172</v>
      </c>
      <c r="E18" s="107">
        <v>43003</v>
      </c>
      <c r="F18" s="94">
        <v>19519.02</v>
      </c>
      <c r="G18" s="96">
        <v>98.068600000000004</v>
      </c>
      <c r="H18" s="94">
        <v>71.744330000000005</v>
      </c>
      <c r="I18" s="95">
        <v>7.1637827287120907E-5</v>
      </c>
      <c r="J18" s="95">
        <f t="shared" si="1"/>
        <v>6.8373374343039224E-3</v>
      </c>
      <c r="K18" s="95">
        <f>H18/'סכום נכסי הקרן'!$C$42</f>
        <v>1.0719550207499197E-4</v>
      </c>
      <c r="R18" s="1"/>
    </row>
    <row r="19" spans="2:18">
      <c r="B19" s="87" t="s">
        <v>1745</v>
      </c>
      <c r="C19" s="84">
        <v>5327</v>
      </c>
      <c r="D19" s="97" t="s">
        <v>172</v>
      </c>
      <c r="E19" s="107">
        <v>43348</v>
      </c>
      <c r="F19" s="94">
        <v>10301.14</v>
      </c>
      <c r="G19" s="96">
        <v>98.347899999999996</v>
      </c>
      <c r="H19" s="94">
        <v>37.970800000000004</v>
      </c>
      <c r="I19" s="95">
        <v>2.6707649983871316E-4</v>
      </c>
      <c r="J19" s="95">
        <f t="shared" si="1"/>
        <v>3.6186716392844894E-3</v>
      </c>
      <c r="K19" s="95">
        <f>H19/'סכום נכסי הקרן'!$C$42</f>
        <v>5.6733388829320799E-5</v>
      </c>
      <c r="R19" s="1"/>
    </row>
    <row r="20" spans="2:18">
      <c r="B20" s="87" t="s">
        <v>1746</v>
      </c>
      <c r="C20" s="84">
        <v>5288</v>
      </c>
      <c r="D20" s="97" t="s">
        <v>172</v>
      </c>
      <c r="E20" s="107">
        <v>42768</v>
      </c>
      <c r="F20" s="94">
        <v>7014.06</v>
      </c>
      <c r="G20" s="96">
        <v>117.65940000000001</v>
      </c>
      <c r="H20" s="94">
        <v>30.93113</v>
      </c>
      <c r="I20" s="95">
        <v>3.4343479914655243E-5</v>
      </c>
      <c r="J20" s="95">
        <f t="shared" si="1"/>
        <v>2.947781002823792E-3</v>
      </c>
      <c r="K20" s="95">
        <f>H20/'סכום נכסי הקרן'!$C$42</f>
        <v>4.6215192337803505E-5</v>
      </c>
      <c r="R20" s="1"/>
    </row>
    <row r="21" spans="2:18">
      <c r="B21" s="87" t="s">
        <v>1747</v>
      </c>
      <c r="C21" s="84">
        <v>5333</v>
      </c>
      <c r="D21" s="97" t="s">
        <v>172</v>
      </c>
      <c r="E21" s="107">
        <v>43340</v>
      </c>
      <c r="F21" s="94">
        <v>12445.16</v>
      </c>
      <c r="G21" s="96">
        <v>100</v>
      </c>
      <c r="H21" s="94">
        <v>46.644460000000002</v>
      </c>
      <c r="I21" s="95">
        <v>1.2920866037817421E-3</v>
      </c>
      <c r="J21" s="95">
        <f t="shared" si="1"/>
        <v>4.4452838636989426E-3</v>
      </c>
      <c r="K21" s="95">
        <f>H21/'סכום נכסי הקרן'!$C$42</f>
        <v>6.9692982131366749E-5</v>
      </c>
      <c r="R21" s="1"/>
    </row>
    <row r="22" spans="2:18" ht="16.5" customHeight="1">
      <c r="B22" s="83"/>
      <c r="C22" s="84"/>
      <c r="D22" s="84"/>
      <c r="E22" s="84"/>
      <c r="F22" s="94"/>
      <c r="G22" s="96"/>
      <c r="H22" s="84"/>
      <c r="I22" s="84"/>
      <c r="J22" s="95"/>
      <c r="K22" s="84"/>
      <c r="R22" s="1"/>
    </row>
    <row r="23" spans="2:18" s="100" customFormat="1" ht="16.5" customHeight="1">
      <c r="B23" s="123" t="s">
        <v>1748</v>
      </c>
      <c r="C23" s="124"/>
      <c r="D23" s="124"/>
      <c r="E23" s="124"/>
      <c r="F23" s="125"/>
      <c r="G23" s="127"/>
      <c r="H23" s="125">
        <v>3038.3907500000005</v>
      </c>
      <c r="I23" s="124"/>
      <c r="J23" s="126">
        <f t="shared" ref="J23:J24" si="2">H23/$H$11</f>
        <v>0.2895629914589456</v>
      </c>
      <c r="K23" s="126">
        <f>H23/'סכום נכסי הקרן'!$C$42</f>
        <v>4.539756966805062E-3</v>
      </c>
      <c r="L23" s="3"/>
      <c r="M23" s="3"/>
      <c r="N23" s="3"/>
      <c r="O23" s="3"/>
      <c r="P23" s="3"/>
      <c r="Q23" s="3"/>
    </row>
    <row r="24" spans="2:18" ht="16.5" customHeight="1">
      <c r="B24" s="87" t="s">
        <v>1749</v>
      </c>
      <c r="C24" s="84">
        <v>6213</v>
      </c>
      <c r="D24" s="97" t="s">
        <v>172</v>
      </c>
      <c r="E24" s="107">
        <v>43272</v>
      </c>
      <c r="F24" s="94">
        <v>803956.85000000009</v>
      </c>
      <c r="G24" s="96">
        <v>100.83499999999999</v>
      </c>
      <c r="H24" s="94">
        <v>3038.3907500000005</v>
      </c>
      <c r="I24" s="95">
        <v>8.2848225918070984E-5</v>
      </c>
      <c r="J24" s="95">
        <f t="shared" si="2"/>
        <v>0.2895629914589456</v>
      </c>
      <c r="K24" s="95">
        <f>H24/'סכום נכסי הקרן'!$C$42</f>
        <v>4.539756966805062E-3</v>
      </c>
      <c r="R24" s="1"/>
    </row>
    <row r="25" spans="2:18">
      <c r="B25" s="83"/>
      <c r="C25" s="84"/>
      <c r="D25" s="84"/>
      <c r="E25" s="84"/>
      <c r="F25" s="94"/>
      <c r="G25" s="96"/>
      <c r="H25" s="84"/>
      <c r="I25" s="84"/>
      <c r="J25" s="95"/>
      <c r="K25" s="84"/>
      <c r="R25" s="1"/>
    </row>
    <row r="26" spans="2:18">
      <c r="B26" s="102" t="s">
        <v>239</v>
      </c>
      <c r="C26" s="82"/>
      <c r="D26" s="82"/>
      <c r="E26" s="82"/>
      <c r="F26" s="91"/>
      <c r="G26" s="93"/>
      <c r="H26" s="91">
        <v>1290.3333399999999</v>
      </c>
      <c r="I26" s="82"/>
      <c r="J26" s="92">
        <f t="shared" ref="J26:J29" si="3">H26/$H$11</f>
        <v>0.12297061591225968</v>
      </c>
      <c r="K26" s="92">
        <f>H26/'סכום נכסי הקרן'!$C$42</f>
        <v>1.9279283843810554E-3</v>
      </c>
      <c r="R26" s="1"/>
    </row>
    <row r="27" spans="2:18">
      <c r="B27" s="87" t="s">
        <v>1750</v>
      </c>
      <c r="C27" s="84">
        <v>5344</v>
      </c>
      <c r="D27" s="97" t="s">
        <v>172</v>
      </c>
      <c r="E27" s="107">
        <v>43437</v>
      </c>
      <c r="F27" s="94">
        <v>274387.39</v>
      </c>
      <c r="G27" s="96">
        <v>100</v>
      </c>
      <c r="H27" s="94">
        <v>1028.4039399999999</v>
      </c>
      <c r="I27" s="95">
        <v>7.839639714285716E-5</v>
      </c>
      <c r="J27" s="95">
        <f t="shared" si="3"/>
        <v>9.8008368836222229E-2</v>
      </c>
      <c r="K27" s="95">
        <f>H27/'סכום נכסי הקרן'!$C$42</f>
        <v>1.5365712758652829E-3</v>
      </c>
      <c r="R27" s="1"/>
    </row>
    <row r="28" spans="2:18">
      <c r="B28" s="87" t="s">
        <v>1751</v>
      </c>
      <c r="C28" s="84">
        <v>5343</v>
      </c>
      <c r="D28" s="97" t="s">
        <v>172</v>
      </c>
      <c r="E28" s="107">
        <v>43437</v>
      </c>
      <c r="F28" s="94">
        <v>37486.050000000003</v>
      </c>
      <c r="G28" s="96">
        <v>100</v>
      </c>
      <c r="H28" s="94">
        <v>140.49772000000002</v>
      </c>
      <c r="I28" s="95">
        <v>3.4731770451421427E-7</v>
      </c>
      <c r="J28" s="95">
        <f t="shared" si="3"/>
        <v>1.3389634001604738E-2</v>
      </c>
      <c r="K28" s="95">
        <f>H28/'סכום נכסי הקרן'!$C$42</f>
        <v>2.0992214486903203E-4</v>
      </c>
      <c r="R28" s="1"/>
    </row>
    <row r="29" spans="2:18">
      <c r="B29" s="87" t="s">
        <v>1752</v>
      </c>
      <c r="C29" s="84">
        <v>5299</v>
      </c>
      <c r="D29" s="97" t="s">
        <v>172</v>
      </c>
      <c r="E29" s="107">
        <v>43002</v>
      </c>
      <c r="F29" s="94">
        <v>33438.699999999997</v>
      </c>
      <c r="G29" s="96">
        <v>96.890900000000002</v>
      </c>
      <c r="H29" s="94">
        <v>121.43168</v>
      </c>
      <c r="I29" s="95">
        <v>1.5131999999999998E-4</v>
      </c>
      <c r="J29" s="95">
        <f t="shared" si="3"/>
        <v>1.1572613074432709E-2</v>
      </c>
      <c r="K29" s="95">
        <f>H29/'סכום נכסי הקרן'!$C$42</f>
        <v>1.8143496364674057E-4</v>
      </c>
      <c r="R29" s="1"/>
    </row>
    <row r="30" spans="2:18">
      <c r="B30" s="83"/>
      <c r="C30" s="84"/>
      <c r="D30" s="84"/>
      <c r="E30" s="84"/>
      <c r="F30" s="94"/>
      <c r="G30" s="96"/>
      <c r="H30" s="84"/>
      <c r="I30" s="84"/>
      <c r="J30" s="95"/>
      <c r="K30" s="84"/>
      <c r="R30" s="1"/>
    </row>
    <row r="31" spans="2:18">
      <c r="B31" s="102" t="s">
        <v>240</v>
      </c>
      <c r="C31" s="82"/>
      <c r="D31" s="82"/>
      <c r="E31" s="82"/>
      <c r="F31" s="91"/>
      <c r="G31" s="93"/>
      <c r="H31" s="91">
        <v>5917.1204000000025</v>
      </c>
      <c r="I31" s="82"/>
      <c r="J31" s="92">
        <f t="shared" ref="J31:J57" si="4">H31/$H$11</f>
        <v>0.56391005134765926</v>
      </c>
      <c r="K31" s="92">
        <f>H31/'סכום נכסי הקרן'!$C$42</f>
        <v>8.8409591687061192E-3</v>
      </c>
      <c r="R31" s="1"/>
    </row>
    <row r="32" spans="2:18">
      <c r="B32" s="87" t="s">
        <v>1753</v>
      </c>
      <c r="C32" s="84">
        <v>5335</v>
      </c>
      <c r="D32" s="97" t="s">
        <v>172</v>
      </c>
      <c r="E32" s="107">
        <v>43355</v>
      </c>
      <c r="F32" s="94">
        <v>48380.87</v>
      </c>
      <c r="G32" s="96">
        <v>100</v>
      </c>
      <c r="H32" s="94">
        <v>181.33150000000001</v>
      </c>
      <c r="I32" s="95">
        <v>1.3499444689159167E-4</v>
      </c>
      <c r="J32" s="95">
        <f t="shared" si="4"/>
        <v>1.7281151736569033E-2</v>
      </c>
      <c r="K32" s="95">
        <f>H32/'סכום נכסי הקרן'!$C$42</f>
        <v>2.7093320384358465E-4</v>
      </c>
      <c r="R32" s="1"/>
    </row>
    <row r="33" spans="2:18">
      <c r="B33" s="87" t="s">
        <v>1754</v>
      </c>
      <c r="C33" s="84">
        <v>5304</v>
      </c>
      <c r="D33" s="97" t="s">
        <v>174</v>
      </c>
      <c r="E33" s="107">
        <v>43080</v>
      </c>
      <c r="F33" s="94">
        <v>55708.959999999999</v>
      </c>
      <c r="G33" s="96">
        <v>106.6037</v>
      </c>
      <c r="H33" s="94">
        <v>254.86872</v>
      </c>
      <c r="I33" s="95">
        <v>5.8202200000000003E-5</v>
      </c>
      <c r="J33" s="95">
        <f t="shared" si="4"/>
        <v>2.4289354156476543E-2</v>
      </c>
      <c r="K33" s="95">
        <f>H33/'סכום נכסי הקרן'!$C$42</f>
        <v>3.8080752031011432E-4</v>
      </c>
      <c r="R33" s="1"/>
    </row>
    <row r="34" spans="2:18">
      <c r="B34" s="87" t="s">
        <v>1755</v>
      </c>
      <c r="C34" s="84">
        <v>5238</v>
      </c>
      <c r="D34" s="97" t="s">
        <v>174</v>
      </c>
      <c r="E34" s="107">
        <v>43325</v>
      </c>
      <c r="F34" s="94">
        <v>61657.69</v>
      </c>
      <c r="G34" s="96">
        <v>101.34910000000001</v>
      </c>
      <c r="H34" s="94">
        <v>268.18002000000001</v>
      </c>
      <c r="I34" s="95">
        <v>6.8266095838730601E-5</v>
      </c>
      <c r="J34" s="95">
        <f t="shared" si="4"/>
        <v>2.555794011705698E-2</v>
      </c>
      <c r="K34" s="95">
        <f>H34/'סכום נכסי הקרן'!$C$42</f>
        <v>4.0069636012185749E-4</v>
      </c>
      <c r="R34" s="1"/>
    </row>
    <row r="35" spans="2:18">
      <c r="B35" s="87" t="s">
        <v>1756</v>
      </c>
      <c r="C35" s="84">
        <v>5339</v>
      </c>
      <c r="D35" s="97" t="s">
        <v>172</v>
      </c>
      <c r="E35" s="107">
        <v>43399</v>
      </c>
      <c r="F35" s="94">
        <v>33421.480000000003</v>
      </c>
      <c r="G35" s="96">
        <v>100</v>
      </c>
      <c r="H35" s="94">
        <v>125.26371</v>
      </c>
      <c r="I35" s="95">
        <v>3.7358210519721098E-4</v>
      </c>
      <c r="J35" s="95">
        <f t="shared" si="4"/>
        <v>1.1937811023432662E-2</v>
      </c>
      <c r="K35" s="95">
        <f>H35/'סכום נכסי הקרן'!$C$42</f>
        <v>1.8716052244443834E-4</v>
      </c>
      <c r="R35" s="1"/>
    </row>
    <row r="36" spans="2:18">
      <c r="B36" s="87" t="s">
        <v>1757</v>
      </c>
      <c r="C36" s="84">
        <v>5291</v>
      </c>
      <c r="D36" s="97" t="s">
        <v>172</v>
      </c>
      <c r="E36" s="107">
        <v>42908</v>
      </c>
      <c r="F36" s="94">
        <v>48018.2</v>
      </c>
      <c r="G36" s="96">
        <v>101.9233</v>
      </c>
      <c r="H36" s="94">
        <v>183.43360000000001</v>
      </c>
      <c r="I36" s="95">
        <v>8.4516909605755519E-5</v>
      </c>
      <c r="J36" s="95">
        <f t="shared" si="4"/>
        <v>1.748148487816573E-2</v>
      </c>
      <c r="K36" s="95">
        <f>H36/'סכום נכסי הקרן'!$C$42</f>
        <v>2.7407401880292484E-4</v>
      </c>
      <c r="R36" s="1"/>
    </row>
    <row r="37" spans="2:18">
      <c r="B37" s="87" t="s">
        <v>1758</v>
      </c>
      <c r="C37" s="84">
        <v>5237</v>
      </c>
      <c r="D37" s="97" t="s">
        <v>172</v>
      </c>
      <c r="E37" s="107">
        <v>43273</v>
      </c>
      <c r="F37" s="94">
        <v>122658.49</v>
      </c>
      <c r="G37" s="96">
        <v>101.26390000000001</v>
      </c>
      <c r="H37" s="94">
        <v>465.53447</v>
      </c>
      <c r="I37" s="95">
        <v>3.3017562499999999E-4</v>
      </c>
      <c r="J37" s="95">
        <f t="shared" si="4"/>
        <v>4.4366101944081658E-2</v>
      </c>
      <c r="K37" s="95">
        <f>H37/'סכום נכסי הקרן'!$C$42</f>
        <v>6.9556996692094386E-4</v>
      </c>
      <c r="R37" s="1"/>
    </row>
    <row r="38" spans="2:18">
      <c r="B38" s="87" t="s">
        <v>1759</v>
      </c>
      <c r="C38" s="84">
        <v>5315</v>
      </c>
      <c r="D38" s="97" t="s">
        <v>180</v>
      </c>
      <c r="E38" s="107">
        <v>43129</v>
      </c>
      <c r="F38" s="94">
        <v>331720.87</v>
      </c>
      <c r="G38" s="96">
        <v>88.281800000000004</v>
      </c>
      <c r="H38" s="94">
        <v>168.27112</v>
      </c>
      <c r="I38" s="95">
        <v>1.9878774254620347E-4</v>
      </c>
      <c r="J38" s="95">
        <f t="shared" si="4"/>
        <v>1.6036478811471893E-2</v>
      </c>
      <c r="K38" s="95">
        <f>H38/'סכום נכסי הקרן'!$C$42</f>
        <v>2.5141927164308624E-4</v>
      </c>
    </row>
    <row r="39" spans="2:18">
      <c r="B39" s="87" t="s">
        <v>1760</v>
      </c>
      <c r="C39" s="84">
        <v>5294</v>
      </c>
      <c r="D39" s="97" t="s">
        <v>175</v>
      </c>
      <c r="E39" s="107">
        <v>43002</v>
      </c>
      <c r="F39" s="94">
        <v>143554.60999999999</v>
      </c>
      <c r="G39" s="96">
        <v>102.6001</v>
      </c>
      <c r="H39" s="94">
        <v>706.00636999999995</v>
      </c>
      <c r="I39" s="95">
        <v>4.4170650346420353E-4</v>
      </c>
      <c r="J39" s="95">
        <f t="shared" si="4"/>
        <v>6.7283418528795588E-2</v>
      </c>
      <c r="K39" s="95">
        <f>H39/'סכום נכסי הקרן'!$C$42</f>
        <v>1.054866737208258E-3</v>
      </c>
    </row>
    <row r="40" spans="2:18">
      <c r="B40" s="87" t="s">
        <v>1761</v>
      </c>
      <c r="C40" s="84">
        <v>5290</v>
      </c>
      <c r="D40" s="97" t="s">
        <v>172</v>
      </c>
      <c r="E40" s="107">
        <v>42779</v>
      </c>
      <c r="F40" s="94">
        <v>50617.85</v>
      </c>
      <c r="G40" s="96">
        <v>82.226699999999994</v>
      </c>
      <c r="H40" s="94">
        <v>155.99697</v>
      </c>
      <c r="I40" s="95">
        <v>3.4064060363142928E-5</v>
      </c>
      <c r="J40" s="95">
        <f t="shared" si="4"/>
        <v>1.486673473177582E-2</v>
      </c>
      <c r="K40" s="95">
        <f>H40/'סכום נכסי הקרן'!$C$42</f>
        <v>2.3308007087567001E-4</v>
      </c>
    </row>
    <row r="41" spans="2:18">
      <c r="B41" s="87" t="s">
        <v>1762</v>
      </c>
      <c r="C41" s="84">
        <v>5239</v>
      </c>
      <c r="D41" s="97" t="s">
        <v>172</v>
      </c>
      <c r="E41" s="107">
        <v>43223</v>
      </c>
      <c r="F41" s="94">
        <v>2329.02</v>
      </c>
      <c r="G41" s="96">
        <v>87.1036</v>
      </c>
      <c r="H41" s="94">
        <v>7.6034100000000002</v>
      </c>
      <c r="I41" s="95">
        <v>2.0144814814814819E-6</v>
      </c>
      <c r="J41" s="95">
        <f t="shared" si="4"/>
        <v>7.2461586610901216E-4</v>
      </c>
      <c r="K41" s="95">
        <f>H41/'סכום נכסי הקרן'!$C$42</f>
        <v>1.1360498487225605E-5</v>
      </c>
    </row>
    <row r="42" spans="2:18">
      <c r="B42" s="87" t="s">
        <v>1763</v>
      </c>
      <c r="C42" s="84">
        <v>5297</v>
      </c>
      <c r="D42" s="97" t="s">
        <v>172</v>
      </c>
      <c r="E42" s="107">
        <v>42916</v>
      </c>
      <c r="F42" s="94">
        <v>73459.63</v>
      </c>
      <c r="G42" s="96">
        <v>110.5849</v>
      </c>
      <c r="H42" s="94">
        <v>304.46971000000002</v>
      </c>
      <c r="I42" s="95">
        <v>5.5945014933804051E-5</v>
      </c>
      <c r="J42" s="95">
        <f t="shared" si="4"/>
        <v>2.9016399564880727E-2</v>
      </c>
      <c r="K42" s="95">
        <f>H42/'סכום נכסי הקרן'!$C$42</f>
        <v>4.5491794863896843E-4</v>
      </c>
    </row>
    <row r="43" spans="2:18">
      <c r="B43" s="87" t="s">
        <v>1764</v>
      </c>
      <c r="C43" s="84">
        <v>5313</v>
      </c>
      <c r="D43" s="97" t="s">
        <v>172</v>
      </c>
      <c r="E43" s="107">
        <v>43098</v>
      </c>
      <c r="F43" s="94">
        <v>2912.12</v>
      </c>
      <c r="G43" s="96">
        <v>82.030500000000004</v>
      </c>
      <c r="H43" s="94">
        <v>8.9533299999999993</v>
      </c>
      <c r="I43" s="95">
        <v>1.4504263130986239E-5</v>
      </c>
      <c r="J43" s="95">
        <f t="shared" si="4"/>
        <v>8.5326517608675593E-4</v>
      </c>
      <c r="K43" s="95">
        <f>H43/'סכום נכסי הקרן'!$C$42</f>
        <v>1.3377457209414147E-5</v>
      </c>
    </row>
    <row r="44" spans="2:18">
      <c r="B44" s="87" t="s">
        <v>1765</v>
      </c>
      <c r="C44" s="84">
        <v>5326</v>
      </c>
      <c r="D44" s="97" t="s">
        <v>175</v>
      </c>
      <c r="E44" s="107">
        <v>43234</v>
      </c>
      <c r="F44" s="94">
        <v>76698.89</v>
      </c>
      <c r="G44" s="96">
        <v>99.962000000000003</v>
      </c>
      <c r="H44" s="94">
        <v>367.50878</v>
      </c>
      <c r="I44" s="95">
        <v>2.9499573946682321E-4</v>
      </c>
      <c r="J44" s="95">
        <f t="shared" si="4"/>
        <v>3.5024113249498105E-2</v>
      </c>
      <c r="K44" s="95">
        <f>H44/'סכום נכסי הקרן'!$C$42</f>
        <v>5.4910664283947962E-4</v>
      </c>
    </row>
    <row r="45" spans="2:18">
      <c r="B45" s="87" t="s">
        <v>1766</v>
      </c>
      <c r="C45" s="84">
        <v>5336</v>
      </c>
      <c r="D45" s="97" t="s">
        <v>174</v>
      </c>
      <c r="E45" s="107">
        <v>43363</v>
      </c>
      <c r="F45" s="94">
        <v>1270.98</v>
      </c>
      <c r="G45" s="96">
        <v>81.706400000000002</v>
      </c>
      <c r="H45" s="94">
        <v>4.4566999999999997</v>
      </c>
      <c r="I45" s="95">
        <v>3.362351849092361E-5</v>
      </c>
      <c r="J45" s="95">
        <f t="shared" si="4"/>
        <v>4.24729894940301E-4</v>
      </c>
      <c r="K45" s="95">
        <f>H45/'סכום נכסי הקרן'!$C$42</f>
        <v>6.6588982585469352E-6</v>
      </c>
    </row>
    <row r="46" spans="2:18">
      <c r="B46" s="87" t="s">
        <v>1767</v>
      </c>
      <c r="C46" s="84">
        <v>5309</v>
      </c>
      <c r="D46" s="97" t="s">
        <v>172</v>
      </c>
      <c r="E46" s="107">
        <v>43125</v>
      </c>
      <c r="F46" s="94">
        <v>86597.54</v>
      </c>
      <c r="G46" s="96">
        <v>95.867999999999995</v>
      </c>
      <c r="H46" s="94">
        <v>311.15645000000001</v>
      </c>
      <c r="I46" s="95">
        <v>3.4646904165643554E-4</v>
      </c>
      <c r="J46" s="95">
        <f t="shared" si="4"/>
        <v>2.9653655466712375E-2</v>
      </c>
      <c r="K46" s="95">
        <f>H46/'סכום נכסי הקרן'!$C$42</f>
        <v>4.6490882110993486E-4</v>
      </c>
    </row>
    <row r="47" spans="2:18">
      <c r="B47" s="87" t="s">
        <v>1768</v>
      </c>
      <c r="C47" s="84">
        <v>5321</v>
      </c>
      <c r="D47" s="97" t="s">
        <v>172</v>
      </c>
      <c r="E47" s="107">
        <v>43201</v>
      </c>
      <c r="F47" s="94">
        <v>13380.19</v>
      </c>
      <c r="G47" s="96">
        <v>97.498599999999996</v>
      </c>
      <c r="H47" s="94">
        <v>48.894489999999998</v>
      </c>
      <c r="I47" s="95">
        <v>6.2758846153846149E-6</v>
      </c>
      <c r="J47" s="95">
        <f t="shared" si="4"/>
        <v>4.6597149462291832E-3</v>
      </c>
      <c r="K47" s="95">
        <f>H47/'סכום נכסי הקרן'!$C$42</f>
        <v>7.3054824043247371E-5</v>
      </c>
    </row>
    <row r="48" spans="2:18">
      <c r="B48" s="87" t="s">
        <v>1769</v>
      </c>
      <c r="C48" s="84">
        <v>5303</v>
      </c>
      <c r="D48" s="97" t="s">
        <v>174</v>
      </c>
      <c r="E48" s="107">
        <v>43034</v>
      </c>
      <c r="F48" s="94">
        <v>138242.38</v>
      </c>
      <c r="G48" s="96">
        <v>104.04819999999999</v>
      </c>
      <c r="H48" s="94">
        <v>617.29820999999993</v>
      </c>
      <c r="I48" s="95">
        <v>3.3642890173410405E-4</v>
      </c>
      <c r="J48" s="95">
        <f t="shared" si="4"/>
        <v>5.8829403792073923E-2</v>
      </c>
      <c r="K48" s="95">
        <f>H48/'סכום נכסי הקרן'!$C$42</f>
        <v>9.2232503322483899E-4</v>
      </c>
    </row>
    <row r="49" spans="2:11">
      <c r="B49" s="87" t="s">
        <v>1770</v>
      </c>
      <c r="C49" s="84">
        <v>6644</v>
      </c>
      <c r="D49" s="97" t="s">
        <v>172</v>
      </c>
      <c r="E49" s="107">
        <v>43444</v>
      </c>
      <c r="F49" s="94">
        <v>170.72</v>
      </c>
      <c r="G49" s="96">
        <v>100</v>
      </c>
      <c r="H49" s="94">
        <v>0.63985999999999998</v>
      </c>
      <c r="I49" s="95">
        <v>1.9196823529411765E-5</v>
      </c>
      <c r="J49" s="95">
        <f t="shared" si="4"/>
        <v>6.0979574702470665E-5</v>
      </c>
      <c r="K49" s="95">
        <f>H49/'סכום נכסי הקרן'!$C$42</f>
        <v>9.5603532652272803E-7</v>
      </c>
    </row>
    <row r="50" spans="2:11">
      <c r="B50" s="87" t="s">
        <v>1771</v>
      </c>
      <c r="C50" s="84">
        <v>5317</v>
      </c>
      <c r="D50" s="97" t="s">
        <v>172</v>
      </c>
      <c r="E50" s="107">
        <v>43264</v>
      </c>
      <c r="F50" s="94">
        <v>1309.3399999999999</v>
      </c>
      <c r="G50" s="96">
        <v>100</v>
      </c>
      <c r="H50" s="94">
        <v>4.9074099999999996</v>
      </c>
      <c r="I50" s="95">
        <v>1.8292492469978904E-4</v>
      </c>
      <c r="J50" s="95">
        <f t="shared" si="4"/>
        <v>4.6768320365494256E-4</v>
      </c>
      <c r="K50" s="95">
        <f>H50/'סכום נכסי הקרן'!$C$42</f>
        <v>7.3323185098785682E-6</v>
      </c>
    </row>
    <row r="51" spans="2:11">
      <c r="B51" s="87" t="s">
        <v>1772</v>
      </c>
      <c r="C51" s="84">
        <v>5298</v>
      </c>
      <c r="D51" s="97" t="s">
        <v>172</v>
      </c>
      <c r="E51" s="107">
        <v>43188</v>
      </c>
      <c r="F51" s="94">
        <v>28.11</v>
      </c>
      <c r="G51" s="96">
        <v>100</v>
      </c>
      <c r="H51" s="94">
        <v>0.10536</v>
      </c>
      <c r="I51" s="95">
        <v>4.3075814751866162E-4</v>
      </c>
      <c r="J51" s="95">
        <f t="shared" si="4"/>
        <v>1.0040958945163487E-5</v>
      </c>
      <c r="K51" s="95">
        <f>H51/'סכום נכסי הקרן'!$C$42</f>
        <v>1.5742175163697469E-7</v>
      </c>
    </row>
    <row r="52" spans="2:11">
      <c r="B52" s="87" t="s">
        <v>1773</v>
      </c>
      <c r="C52" s="84">
        <v>5316</v>
      </c>
      <c r="D52" s="97" t="s">
        <v>172</v>
      </c>
      <c r="E52" s="107">
        <v>43175</v>
      </c>
      <c r="F52" s="94">
        <v>218763.81</v>
      </c>
      <c r="G52" s="96">
        <v>101.2286</v>
      </c>
      <c r="H52" s="94">
        <v>830.00036999999998</v>
      </c>
      <c r="I52" s="95">
        <v>6.7750000000000007E-5</v>
      </c>
      <c r="J52" s="95">
        <f t="shared" si="4"/>
        <v>7.9100224370164243E-2</v>
      </c>
      <c r="K52" s="95">
        <f>H52/'סכום נכסי הקרן'!$C$42</f>
        <v>1.2401301452613621E-3</v>
      </c>
    </row>
    <row r="53" spans="2:11">
      <c r="B53" s="87" t="s">
        <v>1774</v>
      </c>
      <c r="C53" s="84">
        <v>5331</v>
      </c>
      <c r="D53" s="97" t="s">
        <v>172</v>
      </c>
      <c r="E53" s="107">
        <v>43455</v>
      </c>
      <c r="F53" s="94">
        <v>13121.46</v>
      </c>
      <c r="G53" s="96">
        <v>98.938400000000001</v>
      </c>
      <c r="H53" s="94">
        <v>48.657129999999995</v>
      </c>
      <c r="I53" s="95">
        <v>2.6034642857142857E-4</v>
      </c>
      <c r="J53" s="95">
        <f t="shared" si="4"/>
        <v>4.6370941981727668E-3</v>
      </c>
      <c r="K53" s="95">
        <f>H53/'סכום נכסי הקרן'!$C$42</f>
        <v>7.270017686245245E-5</v>
      </c>
    </row>
    <row r="54" spans="2:11">
      <c r="B54" s="87" t="s">
        <v>1775</v>
      </c>
      <c r="C54" s="84">
        <v>5320</v>
      </c>
      <c r="D54" s="97" t="s">
        <v>172</v>
      </c>
      <c r="E54" s="107">
        <v>43448</v>
      </c>
      <c r="F54" s="94">
        <v>401.74</v>
      </c>
      <c r="G54" s="96">
        <v>100</v>
      </c>
      <c r="H54" s="94">
        <v>1.5057199999999999</v>
      </c>
      <c r="I54" s="95">
        <v>1.0975495481987341E-4</v>
      </c>
      <c r="J54" s="95">
        <f t="shared" si="4"/>
        <v>1.4349727318632846E-4</v>
      </c>
      <c r="K54" s="95">
        <f>H54/'סכום נכסי הקרן'!$C$42</f>
        <v>2.249744493876476E-6</v>
      </c>
    </row>
    <row r="55" spans="2:11">
      <c r="B55" s="87" t="s">
        <v>1776</v>
      </c>
      <c r="C55" s="84">
        <v>5287</v>
      </c>
      <c r="D55" s="97" t="s">
        <v>174</v>
      </c>
      <c r="E55" s="107">
        <v>42809</v>
      </c>
      <c r="F55" s="94">
        <v>21110.58</v>
      </c>
      <c r="G55" s="96">
        <v>97.981099999999998</v>
      </c>
      <c r="H55" s="94">
        <v>88.769089999999991</v>
      </c>
      <c r="I55" s="95">
        <v>1.5015142671893857E-5</v>
      </c>
      <c r="J55" s="95">
        <f t="shared" si="4"/>
        <v>8.4598214530136936E-3</v>
      </c>
      <c r="K55" s="95">
        <f>H55/'סכום נכסי הקרן'!$C$42</f>
        <v>1.3263274144855973E-4</v>
      </c>
    </row>
    <row r="56" spans="2:11">
      <c r="B56" s="87" t="s">
        <v>1777</v>
      </c>
      <c r="C56" s="84">
        <v>6646</v>
      </c>
      <c r="D56" s="97" t="s">
        <v>174</v>
      </c>
      <c r="E56" s="107">
        <v>43460</v>
      </c>
      <c r="F56" s="94">
        <v>161155.85999999999</v>
      </c>
      <c r="G56" s="96">
        <v>100</v>
      </c>
      <c r="H56" s="94">
        <v>691.61649</v>
      </c>
      <c r="I56" s="95">
        <v>2.9887383004718676E-4</v>
      </c>
      <c r="J56" s="95">
        <f t="shared" si="4"/>
        <v>6.5912042348975644E-2</v>
      </c>
      <c r="K56" s="95">
        <f>H56/'סכום נכסי הקרן'!$C$42</f>
        <v>1.033366356461809E-3</v>
      </c>
    </row>
    <row r="57" spans="2:11">
      <c r="B57" s="87" t="s">
        <v>1778</v>
      </c>
      <c r="C57" s="84">
        <v>6642</v>
      </c>
      <c r="D57" s="97" t="s">
        <v>172</v>
      </c>
      <c r="E57" s="107">
        <v>43465</v>
      </c>
      <c r="F57" s="94">
        <v>4442.83</v>
      </c>
      <c r="G57" s="96">
        <v>100</v>
      </c>
      <c r="H57" s="94">
        <v>16.651730000000001</v>
      </c>
      <c r="I57" s="95">
        <v>1.1240808333333334E-5</v>
      </c>
      <c r="J57" s="95">
        <f t="shared" si="4"/>
        <v>1.5869337252842372E-3</v>
      </c>
      <c r="K57" s="95">
        <f>H57/'סכום נכסי הקרן'!$C$42</f>
        <v>2.4879883299031516E-5</v>
      </c>
    </row>
    <row r="58" spans="2:11">
      <c r="B58" s="87" t="s">
        <v>1779</v>
      </c>
      <c r="C58" s="84">
        <v>5286</v>
      </c>
      <c r="D58" s="97" t="s">
        <v>172</v>
      </c>
      <c r="E58" s="107">
        <v>42727</v>
      </c>
      <c r="F58" s="94">
        <v>12197.94</v>
      </c>
      <c r="G58" s="96">
        <v>120.38979999999999</v>
      </c>
      <c r="H58" s="94">
        <v>55.039679999999997</v>
      </c>
      <c r="I58" s="95">
        <v>2.6517260869565219E-4</v>
      </c>
      <c r="J58" s="95">
        <f>H58/$H$11</f>
        <v>5.2453603572032645E-3</v>
      </c>
      <c r="K58" s="95">
        <f>H58/'סכום נכסי הקרן'!$C$42</f>
        <v>8.2236549308452569E-5</v>
      </c>
    </row>
    <row r="59" spans="2:11">
      <c r="C59" s="1"/>
    </row>
    <row r="60" spans="2:11">
      <c r="C60" s="1"/>
    </row>
    <row r="61" spans="2:11">
      <c r="C61" s="1"/>
    </row>
    <row r="62" spans="2:11">
      <c r="B62" s="99" t="s">
        <v>123</v>
      </c>
      <c r="C62" s="1"/>
    </row>
    <row r="63" spans="2:11">
      <c r="B63" s="99" t="s">
        <v>246</v>
      </c>
      <c r="C63" s="1"/>
    </row>
    <row r="64" spans="2:11">
      <c r="B64" s="99" t="s">
        <v>254</v>
      </c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AD39:XFD41 D1:K1048576 L1:XFD38 L42:XFD1048576 L39:AB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L12" sqref="K12:L12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188</v>
      </c>
      <c r="C1" s="78" t="s" vm="1">
        <v>264</v>
      </c>
    </row>
    <row r="2" spans="2:59">
      <c r="B2" s="57" t="s">
        <v>187</v>
      </c>
      <c r="C2" s="78" t="s">
        <v>265</v>
      </c>
    </row>
    <row r="3" spans="2:59">
      <c r="B3" s="57" t="s">
        <v>189</v>
      </c>
      <c r="C3" s="78" t="s">
        <v>266</v>
      </c>
    </row>
    <row r="4" spans="2:59">
      <c r="B4" s="57" t="s">
        <v>190</v>
      </c>
      <c r="C4" s="78">
        <v>8803</v>
      </c>
    </row>
    <row r="6" spans="2:59" ht="26.25" customHeight="1">
      <c r="B6" s="207" t="s">
        <v>219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59" ht="26.25" customHeight="1">
      <c r="B7" s="207" t="s">
        <v>108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2:59" s="3" customFormat="1" ht="78.75">
      <c r="B8" s="23" t="s">
        <v>127</v>
      </c>
      <c r="C8" s="31" t="s">
        <v>48</v>
      </c>
      <c r="D8" s="31" t="s">
        <v>70</v>
      </c>
      <c r="E8" s="31" t="s">
        <v>112</v>
      </c>
      <c r="F8" s="31" t="s">
        <v>113</v>
      </c>
      <c r="G8" s="31" t="s">
        <v>248</v>
      </c>
      <c r="H8" s="31" t="s">
        <v>247</v>
      </c>
      <c r="I8" s="31" t="s">
        <v>121</v>
      </c>
      <c r="J8" s="31" t="s">
        <v>64</v>
      </c>
      <c r="K8" s="31" t="s">
        <v>191</v>
      </c>
      <c r="L8" s="32" t="s">
        <v>193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8" t="s">
        <v>51</v>
      </c>
      <c r="C11" s="124"/>
      <c r="D11" s="124"/>
      <c r="E11" s="124"/>
      <c r="F11" s="124"/>
      <c r="G11" s="125"/>
      <c r="H11" s="127"/>
      <c r="I11" s="125">
        <v>0.15918000000000002</v>
      </c>
      <c r="J11" s="124"/>
      <c r="K11" s="126">
        <f>I11/$I$11</f>
        <v>1</v>
      </c>
      <c r="L11" s="126">
        <f>I11/'סכום נכסי הקרן'!$C$42</f>
        <v>2.378359379800079E-7</v>
      </c>
      <c r="M11" s="100"/>
      <c r="N11" s="100"/>
      <c r="O11" s="100"/>
      <c r="P11" s="100"/>
      <c r="BG11" s="100"/>
    </row>
    <row r="12" spans="2:59" s="100" customFormat="1" ht="21" customHeight="1">
      <c r="B12" s="129" t="s">
        <v>243</v>
      </c>
      <c r="C12" s="124"/>
      <c r="D12" s="124"/>
      <c r="E12" s="124"/>
      <c r="F12" s="124"/>
      <c r="G12" s="125"/>
      <c r="H12" s="127"/>
      <c r="I12" s="125">
        <v>0.15918000000000002</v>
      </c>
      <c r="J12" s="124"/>
      <c r="K12" s="126">
        <f t="shared" ref="K12:K13" si="0">I12/$I$11</f>
        <v>1</v>
      </c>
      <c r="L12" s="126">
        <f>I12/'סכום נכסי הקרן'!$C$42</f>
        <v>2.378359379800079E-7</v>
      </c>
    </row>
    <row r="13" spans="2:59">
      <c r="B13" s="83" t="s">
        <v>1780</v>
      </c>
      <c r="C13" s="84" t="s">
        <v>1781</v>
      </c>
      <c r="D13" s="97" t="s">
        <v>1063</v>
      </c>
      <c r="E13" s="97" t="s">
        <v>172</v>
      </c>
      <c r="F13" s="107">
        <v>42731</v>
      </c>
      <c r="G13" s="94">
        <v>282</v>
      </c>
      <c r="H13" s="96">
        <v>15.0589</v>
      </c>
      <c r="I13" s="94">
        <v>0.15918000000000002</v>
      </c>
      <c r="J13" s="95">
        <v>1.3922776971924375E-5</v>
      </c>
      <c r="K13" s="95">
        <f t="shared" si="0"/>
        <v>1</v>
      </c>
      <c r="L13" s="95">
        <f>I13/'סכום נכסי הקרן'!$C$42</f>
        <v>2.378359379800079E-7</v>
      </c>
    </row>
    <row r="14" spans="2:59">
      <c r="B14" s="101"/>
      <c r="C14" s="84"/>
      <c r="D14" s="84"/>
      <c r="E14" s="84"/>
      <c r="F14" s="84"/>
      <c r="G14" s="94"/>
      <c r="H14" s="96"/>
      <c r="I14" s="84"/>
      <c r="J14" s="84"/>
      <c r="K14" s="95"/>
      <c r="L14" s="84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16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16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6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94</v>
      </c>
      <c r="C6" s="14" t="s">
        <v>48</v>
      </c>
      <c r="E6" s="14" t="s">
        <v>128</v>
      </c>
      <c r="I6" s="14" t="s">
        <v>15</v>
      </c>
      <c r="J6" s="14" t="s">
        <v>71</v>
      </c>
      <c r="M6" s="14" t="s">
        <v>112</v>
      </c>
      <c r="Q6" s="14" t="s">
        <v>17</v>
      </c>
      <c r="R6" s="14" t="s">
        <v>19</v>
      </c>
      <c r="U6" s="14" t="s">
        <v>67</v>
      </c>
      <c r="W6" s="15" t="s">
        <v>63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97</v>
      </c>
      <c r="C8" s="31" t="s">
        <v>48</v>
      </c>
      <c r="D8" s="31" t="s">
        <v>130</v>
      </c>
      <c r="I8" s="31" t="s">
        <v>15</v>
      </c>
      <c r="J8" s="31" t="s">
        <v>71</v>
      </c>
      <c r="K8" s="31" t="s">
        <v>113</v>
      </c>
      <c r="L8" s="31" t="s">
        <v>18</v>
      </c>
      <c r="M8" s="31" t="s">
        <v>112</v>
      </c>
      <c r="Q8" s="31" t="s">
        <v>17</v>
      </c>
      <c r="R8" s="31" t="s">
        <v>19</v>
      </c>
      <c r="S8" s="31" t="s">
        <v>0</v>
      </c>
      <c r="T8" s="31" t="s">
        <v>116</v>
      </c>
      <c r="U8" s="31" t="s">
        <v>67</v>
      </c>
      <c r="V8" s="31" t="s">
        <v>64</v>
      </c>
      <c r="W8" s="32" t="s">
        <v>122</v>
      </c>
    </row>
    <row r="9" spans="2:25" ht="31.5">
      <c r="B9" s="49" t="str">
        <f>'תעודות חוב מסחריות '!B7:T7</f>
        <v>2. תעודות חוב מסחריות</v>
      </c>
      <c r="C9" s="14" t="s">
        <v>48</v>
      </c>
      <c r="D9" s="14" t="s">
        <v>130</v>
      </c>
      <c r="E9" s="42" t="s">
        <v>128</v>
      </c>
      <c r="G9" s="14" t="s">
        <v>70</v>
      </c>
      <c r="I9" s="14" t="s">
        <v>15</v>
      </c>
      <c r="J9" s="14" t="s">
        <v>71</v>
      </c>
      <c r="K9" s="14" t="s">
        <v>113</v>
      </c>
      <c r="L9" s="14" t="s">
        <v>18</v>
      </c>
      <c r="M9" s="14" t="s">
        <v>112</v>
      </c>
      <c r="Q9" s="14" t="s">
        <v>17</v>
      </c>
      <c r="R9" s="14" t="s">
        <v>19</v>
      </c>
      <c r="S9" s="14" t="s">
        <v>0</v>
      </c>
      <c r="T9" s="14" t="s">
        <v>116</v>
      </c>
      <c r="U9" s="14" t="s">
        <v>67</v>
      </c>
      <c r="V9" s="14" t="s">
        <v>64</v>
      </c>
      <c r="W9" s="39" t="s">
        <v>122</v>
      </c>
    </row>
    <row r="10" spans="2:25" ht="31.5">
      <c r="B10" s="49" t="str">
        <f>'אג"ח קונצרני'!B7:U7</f>
        <v>3. אג"ח קונצרני</v>
      </c>
      <c r="C10" s="31" t="s">
        <v>48</v>
      </c>
      <c r="D10" s="14" t="s">
        <v>130</v>
      </c>
      <c r="E10" s="42" t="s">
        <v>128</v>
      </c>
      <c r="G10" s="31" t="s">
        <v>70</v>
      </c>
      <c r="I10" s="31" t="s">
        <v>15</v>
      </c>
      <c r="J10" s="31" t="s">
        <v>71</v>
      </c>
      <c r="K10" s="31" t="s">
        <v>113</v>
      </c>
      <c r="L10" s="31" t="s">
        <v>18</v>
      </c>
      <c r="M10" s="31" t="s">
        <v>112</v>
      </c>
      <c r="Q10" s="31" t="s">
        <v>17</v>
      </c>
      <c r="R10" s="31" t="s">
        <v>19</v>
      </c>
      <c r="S10" s="31" t="s">
        <v>0</v>
      </c>
      <c r="T10" s="31" t="s">
        <v>116</v>
      </c>
      <c r="U10" s="31" t="s">
        <v>67</v>
      </c>
      <c r="V10" s="14" t="s">
        <v>64</v>
      </c>
      <c r="W10" s="32" t="s">
        <v>122</v>
      </c>
    </row>
    <row r="11" spans="2:25" ht="31.5">
      <c r="B11" s="49" t="str">
        <f>מניות!B7</f>
        <v>4. מניות</v>
      </c>
      <c r="C11" s="31" t="s">
        <v>48</v>
      </c>
      <c r="D11" s="14" t="s">
        <v>130</v>
      </c>
      <c r="E11" s="42" t="s">
        <v>128</v>
      </c>
      <c r="H11" s="31" t="s">
        <v>112</v>
      </c>
      <c r="S11" s="31" t="s">
        <v>0</v>
      </c>
      <c r="T11" s="14" t="s">
        <v>116</v>
      </c>
      <c r="U11" s="14" t="s">
        <v>67</v>
      </c>
      <c r="V11" s="14" t="s">
        <v>64</v>
      </c>
      <c r="W11" s="15" t="s">
        <v>122</v>
      </c>
    </row>
    <row r="12" spans="2:25" ht="31.5">
      <c r="B12" s="49" t="str">
        <f>'תעודות סל'!B7:N7</f>
        <v>5. תעודות סל</v>
      </c>
      <c r="C12" s="31" t="s">
        <v>48</v>
      </c>
      <c r="D12" s="14" t="s">
        <v>130</v>
      </c>
      <c r="E12" s="42" t="s">
        <v>128</v>
      </c>
      <c r="H12" s="31" t="s">
        <v>112</v>
      </c>
      <c r="S12" s="31" t="s">
        <v>0</v>
      </c>
      <c r="T12" s="31" t="s">
        <v>116</v>
      </c>
      <c r="U12" s="31" t="s">
        <v>67</v>
      </c>
      <c r="V12" s="31" t="s">
        <v>64</v>
      </c>
      <c r="W12" s="32" t="s">
        <v>122</v>
      </c>
    </row>
    <row r="13" spans="2:25" ht="31.5">
      <c r="B13" s="49" t="str">
        <f>'קרנות נאמנות'!B7:O7</f>
        <v>6. קרנות נאמנות</v>
      </c>
      <c r="C13" s="31" t="s">
        <v>48</v>
      </c>
      <c r="D13" s="31" t="s">
        <v>130</v>
      </c>
      <c r="G13" s="31" t="s">
        <v>70</v>
      </c>
      <c r="H13" s="31" t="s">
        <v>112</v>
      </c>
      <c r="S13" s="31" t="s">
        <v>0</v>
      </c>
      <c r="T13" s="31" t="s">
        <v>116</v>
      </c>
      <c r="U13" s="31" t="s">
        <v>67</v>
      </c>
      <c r="V13" s="31" t="s">
        <v>64</v>
      </c>
      <c r="W13" s="32" t="s">
        <v>122</v>
      </c>
    </row>
    <row r="14" spans="2:25" ht="31.5">
      <c r="B14" s="49" t="str">
        <f>'כתבי אופציה'!B7:L7</f>
        <v>7. כתבי אופציה</v>
      </c>
      <c r="C14" s="31" t="s">
        <v>48</v>
      </c>
      <c r="D14" s="31" t="s">
        <v>130</v>
      </c>
      <c r="G14" s="31" t="s">
        <v>70</v>
      </c>
      <c r="H14" s="31" t="s">
        <v>112</v>
      </c>
      <c r="S14" s="31" t="s">
        <v>0</v>
      </c>
      <c r="T14" s="31" t="s">
        <v>116</v>
      </c>
      <c r="U14" s="31" t="s">
        <v>67</v>
      </c>
      <c r="V14" s="31" t="s">
        <v>64</v>
      </c>
      <c r="W14" s="32" t="s">
        <v>122</v>
      </c>
    </row>
    <row r="15" spans="2:25" ht="31.5">
      <c r="B15" s="49" t="str">
        <f>אופציות!B7</f>
        <v>8. אופציות</v>
      </c>
      <c r="C15" s="31" t="s">
        <v>48</v>
      </c>
      <c r="D15" s="31" t="s">
        <v>130</v>
      </c>
      <c r="G15" s="31" t="s">
        <v>70</v>
      </c>
      <c r="H15" s="31" t="s">
        <v>112</v>
      </c>
      <c r="S15" s="31" t="s">
        <v>0</v>
      </c>
      <c r="T15" s="31" t="s">
        <v>116</v>
      </c>
      <c r="U15" s="31" t="s">
        <v>67</v>
      </c>
      <c r="V15" s="31" t="s">
        <v>64</v>
      </c>
      <c r="W15" s="32" t="s">
        <v>122</v>
      </c>
    </row>
    <row r="16" spans="2:25" ht="31.5">
      <c r="B16" s="49" t="str">
        <f>'חוזים עתידיים'!B7:I7</f>
        <v>9. חוזים עתידיים</v>
      </c>
      <c r="C16" s="31" t="s">
        <v>48</v>
      </c>
      <c r="D16" s="31" t="s">
        <v>130</v>
      </c>
      <c r="G16" s="31" t="s">
        <v>70</v>
      </c>
      <c r="H16" s="31" t="s">
        <v>112</v>
      </c>
      <c r="S16" s="31" t="s">
        <v>0</v>
      </c>
      <c r="T16" s="32" t="s">
        <v>116</v>
      </c>
    </row>
    <row r="17" spans="2:25" ht="31.5">
      <c r="B17" s="49" t="str">
        <f>'מוצרים מובנים'!B7:Q7</f>
        <v>10. מוצרים מובנים</v>
      </c>
      <c r="C17" s="31" t="s">
        <v>48</v>
      </c>
      <c r="F17" s="14" t="s">
        <v>55</v>
      </c>
      <c r="I17" s="31" t="s">
        <v>15</v>
      </c>
      <c r="J17" s="31" t="s">
        <v>71</v>
      </c>
      <c r="K17" s="31" t="s">
        <v>113</v>
      </c>
      <c r="L17" s="31" t="s">
        <v>18</v>
      </c>
      <c r="M17" s="31" t="s">
        <v>112</v>
      </c>
      <c r="Q17" s="31" t="s">
        <v>17</v>
      </c>
      <c r="R17" s="31" t="s">
        <v>19</v>
      </c>
      <c r="S17" s="31" t="s">
        <v>0</v>
      </c>
      <c r="T17" s="31" t="s">
        <v>116</v>
      </c>
      <c r="U17" s="31" t="s">
        <v>67</v>
      </c>
      <c r="V17" s="31" t="s">
        <v>64</v>
      </c>
      <c r="W17" s="32" t="s">
        <v>122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48</v>
      </c>
      <c r="I19" s="31" t="s">
        <v>15</v>
      </c>
      <c r="J19" s="31" t="s">
        <v>71</v>
      </c>
      <c r="K19" s="31" t="s">
        <v>113</v>
      </c>
      <c r="L19" s="31" t="s">
        <v>18</v>
      </c>
      <c r="M19" s="31" t="s">
        <v>112</v>
      </c>
      <c r="Q19" s="31" t="s">
        <v>17</v>
      </c>
      <c r="R19" s="31" t="s">
        <v>19</v>
      </c>
      <c r="S19" s="31" t="s">
        <v>0</v>
      </c>
      <c r="T19" s="31" t="s">
        <v>116</v>
      </c>
      <c r="U19" s="31" t="s">
        <v>121</v>
      </c>
      <c r="V19" s="31" t="s">
        <v>64</v>
      </c>
      <c r="W19" s="32" t="s">
        <v>122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48</v>
      </c>
      <c r="D20" s="42" t="s">
        <v>129</v>
      </c>
      <c r="E20" s="42" t="s">
        <v>128</v>
      </c>
      <c r="G20" s="31" t="s">
        <v>70</v>
      </c>
      <c r="I20" s="31" t="s">
        <v>15</v>
      </c>
      <c r="J20" s="31" t="s">
        <v>71</v>
      </c>
      <c r="K20" s="31" t="s">
        <v>113</v>
      </c>
      <c r="L20" s="31" t="s">
        <v>18</v>
      </c>
      <c r="M20" s="31" t="s">
        <v>112</v>
      </c>
      <c r="Q20" s="31" t="s">
        <v>17</v>
      </c>
      <c r="R20" s="31" t="s">
        <v>19</v>
      </c>
      <c r="S20" s="31" t="s">
        <v>0</v>
      </c>
      <c r="T20" s="31" t="s">
        <v>116</v>
      </c>
      <c r="U20" s="31" t="s">
        <v>121</v>
      </c>
      <c r="V20" s="31" t="s">
        <v>64</v>
      </c>
      <c r="W20" s="32" t="s">
        <v>122</v>
      </c>
    </row>
    <row r="21" spans="2:25" ht="31.5">
      <c r="B21" s="49" t="str">
        <f>'לא סחיר - אג"ח קונצרני'!B7:S7</f>
        <v>3. אג"ח קונצרני</v>
      </c>
      <c r="C21" s="31" t="s">
        <v>48</v>
      </c>
      <c r="D21" s="42" t="s">
        <v>129</v>
      </c>
      <c r="E21" s="42" t="s">
        <v>128</v>
      </c>
      <c r="G21" s="31" t="s">
        <v>70</v>
      </c>
      <c r="I21" s="31" t="s">
        <v>15</v>
      </c>
      <c r="J21" s="31" t="s">
        <v>71</v>
      </c>
      <c r="K21" s="31" t="s">
        <v>113</v>
      </c>
      <c r="L21" s="31" t="s">
        <v>18</v>
      </c>
      <c r="M21" s="31" t="s">
        <v>112</v>
      </c>
      <c r="Q21" s="31" t="s">
        <v>17</v>
      </c>
      <c r="R21" s="31" t="s">
        <v>19</v>
      </c>
      <c r="S21" s="31" t="s">
        <v>0</v>
      </c>
      <c r="T21" s="31" t="s">
        <v>116</v>
      </c>
      <c r="U21" s="31" t="s">
        <v>121</v>
      </c>
      <c r="V21" s="31" t="s">
        <v>64</v>
      </c>
      <c r="W21" s="32" t="s">
        <v>122</v>
      </c>
    </row>
    <row r="22" spans="2:25" ht="31.5">
      <c r="B22" s="49" t="str">
        <f>'לא סחיר - מניות'!B7:M7</f>
        <v>4. מניות</v>
      </c>
      <c r="C22" s="31" t="s">
        <v>48</v>
      </c>
      <c r="D22" s="42" t="s">
        <v>129</v>
      </c>
      <c r="E22" s="42" t="s">
        <v>128</v>
      </c>
      <c r="G22" s="31" t="s">
        <v>70</v>
      </c>
      <c r="H22" s="31" t="s">
        <v>112</v>
      </c>
      <c r="S22" s="31" t="s">
        <v>0</v>
      </c>
      <c r="T22" s="31" t="s">
        <v>116</v>
      </c>
      <c r="U22" s="31" t="s">
        <v>121</v>
      </c>
      <c r="V22" s="31" t="s">
        <v>64</v>
      </c>
      <c r="W22" s="32" t="s">
        <v>122</v>
      </c>
    </row>
    <row r="23" spans="2:25" ht="31.5">
      <c r="B23" s="49" t="str">
        <f>'לא סחיר - קרנות השקעה'!B7:K7</f>
        <v>5. קרנות השקעה</v>
      </c>
      <c r="C23" s="31" t="s">
        <v>48</v>
      </c>
      <c r="G23" s="31" t="s">
        <v>70</v>
      </c>
      <c r="H23" s="31" t="s">
        <v>112</v>
      </c>
      <c r="K23" s="31" t="s">
        <v>113</v>
      </c>
      <c r="S23" s="31" t="s">
        <v>0</v>
      </c>
      <c r="T23" s="31" t="s">
        <v>116</v>
      </c>
      <c r="U23" s="31" t="s">
        <v>121</v>
      </c>
      <c r="V23" s="31" t="s">
        <v>64</v>
      </c>
      <c r="W23" s="32" t="s">
        <v>122</v>
      </c>
    </row>
    <row r="24" spans="2:25" ht="31.5">
      <c r="B24" s="49" t="str">
        <f>'לא סחיר - כתבי אופציה'!B7:L7</f>
        <v>6. כתבי אופציה</v>
      </c>
      <c r="C24" s="31" t="s">
        <v>48</v>
      </c>
      <c r="G24" s="31" t="s">
        <v>70</v>
      </c>
      <c r="H24" s="31" t="s">
        <v>112</v>
      </c>
      <c r="K24" s="31" t="s">
        <v>113</v>
      </c>
      <c r="S24" s="31" t="s">
        <v>0</v>
      </c>
      <c r="T24" s="31" t="s">
        <v>116</v>
      </c>
      <c r="U24" s="31" t="s">
        <v>121</v>
      </c>
      <c r="V24" s="31" t="s">
        <v>64</v>
      </c>
      <c r="W24" s="32" t="s">
        <v>122</v>
      </c>
    </row>
    <row r="25" spans="2:25" ht="31.5">
      <c r="B25" s="49" t="str">
        <f>'לא סחיר - אופציות'!B7:L7</f>
        <v>7. אופציות</v>
      </c>
      <c r="C25" s="31" t="s">
        <v>48</v>
      </c>
      <c r="G25" s="31" t="s">
        <v>70</v>
      </c>
      <c r="H25" s="31" t="s">
        <v>112</v>
      </c>
      <c r="K25" s="31" t="s">
        <v>113</v>
      </c>
      <c r="S25" s="31" t="s">
        <v>0</v>
      </c>
      <c r="T25" s="31" t="s">
        <v>116</v>
      </c>
      <c r="U25" s="31" t="s">
        <v>121</v>
      </c>
      <c r="V25" s="31" t="s">
        <v>64</v>
      </c>
      <c r="W25" s="32" t="s">
        <v>122</v>
      </c>
    </row>
    <row r="26" spans="2:25" ht="31.5">
      <c r="B26" s="49" t="str">
        <f>'לא סחיר - חוזים עתידיים'!B7:K7</f>
        <v>8. חוזים עתידיים</v>
      </c>
      <c r="C26" s="31" t="s">
        <v>48</v>
      </c>
      <c r="G26" s="31" t="s">
        <v>70</v>
      </c>
      <c r="H26" s="31" t="s">
        <v>112</v>
      </c>
      <c r="K26" s="31" t="s">
        <v>113</v>
      </c>
      <c r="S26" s="31" t="s">
        <v>0</v>
      </c>
      <c r="T26" s="31" t="s">
        <v>116</v>
      </c>
      <c r="U26" s="31" t="s">
        <v>121</v>
      </c>
      <c r="V26" s="32" t="s">
        <v>122</v>
      </c>
    </row>
    <row r="27" spans="2:25" ht="31.5">
      <c r="B27" s="49" t="str">
        <f>'לא סחיר - מוצרים מובנים'!B7:Q7</f>
        <v>9. מוצרים מובנים</v>
      </c>
      <c r="C27" s="31" t="s">
        <v>48</v>
      </c>
      <c r="F27" s="31" t="s">
        <v>55</v>
      </c>
      <c r="I27" s="31" t="s">
        <v>15</v>
      </c>
      <c r="J27" s="31" t="s">
        <v>71</v>
      </c>
      <c r="K27" s="31" t="s">
        <v>113</v>
      </c>
      <c r="L27" s="31" t="s">
        <v>18</v>
      </c>
      <c r="M27" s="31" t="s">
        <v>112</v>
      </c>
      <c r="Q27" s="31" t="s">
        <v>17</v>
      </c>
      <c r="R27" s="31" t="s">
        <v>19</v>
      </c>
      <c r="S27" s="31" t="s">
        <v>0</v>
      </c>
      <c r="T27" s="31" t="s">
        <v>116</v>
      </c>
      <c r="U27" s="31" t="s">
        <v>121</v>
      </c>
      <c r="V27" s="31" t="s">
        <v>64</v>
      </c>
      <c r="W27" s="32" t="s">
        <v>122</v>
      </c>
    </row>
    <row r="28" spans="2:25" ht="31.5">
      <c r="B28" s="53" t="str">
        <f>הלוואות!B6</f>
        <v>1.ד. הלוואות:</v>
      </c>
      <c r="C28" s="31" t="s">
        <v>48</v>
      </c>
      <c r="I28" s="31" t="s">
        <v>15</v>
      </c>
      <c r="J28" s="31" t="s">
        <v>71</v>
      </c>
      <c r="L28" s="31" t="s">
        <v>18</v>
      </c>
      <c r="M28" s="31" t="s">
        <v>112</v>
      </c>
      <c r="Q28" s="14" t="s">
        <v>36</v>
      </c>
      <c r="R28" s="31" t="s">
        <v>19</v>
      </c>
      <c r="S28" s="31" t="s">
        <v>0</v>
      </c>
      <c r="T28" s="31" t="s">
        <v>116</v>
      </c>
      <c r="U28" s="31" t="s">
        <v>121</v>
      </c>
      <c r="V28" s="32" t="s">
        <v>122</v>
      </c>
    </row>
    <row r="29" spans="2:25" ht="47.25">
      <c r="B29" s="53" t="str">
        <f>'פקדונות מעל 3 חודשים'!B6:O6</f>
        <v>1.ה. פקדונות מעל 3 חודשים:</v>
      </c>
      <c r="C29" s="31" t="s">
        <v>48</v>
      </c>
      <c r="E29" s="31" t="s">
        <v>128</v>
      </c>
      <c r="I29" s="31" t="s">
        <v>15</v>
      </c>
      <c r="J29" s="31" t="s">
        <v>71</v>
      </c>
      <c r="L29" s="31" t="s">
        <v>18</v>
      </c>
      <c r="M29" s="31" t="s">
        <v>112</v>
      </c>
      <c r="O29" s="50" t="s">
        <v>57</v>
      </c>
      <c r="P29" s="51"/>
      <c r="R29" s="31" t="s">
        <v>19</v>
      </c>
      <c r="S29" s="31" t="s">
        <v>0</v>
      </c>
      <c r="T29" s="31" t="s">
        <v>116</v>
      </c>
      <c r="U29" s="31" t="s">
        <v>121</v>
      </c>
      <c r="V29" s="32" t="s">
        <v>122</v>
      </c>
    </row>
    <row r="30" spans="2:25" ht="63">
      <c r="B30" s="53" t="str">
        <f>'זכויות מקרקעין'!B6</f>
        <v>1. ו. זכויות במקרקעין:</v>
      </c>
      <c r="C30" s="14" t="s">
        <v>59</v>
      </c>
      <c r="N30" s="50" t="s">
        <v>95</v>
      </c>
      <c r="P30" s="51" t="s">
        <v>60</v>
      </c>
      <c r="U30" s="31" t="s">
        <v>121</v>
      </c>
      <c r="V30" s="15" t="s">
        <v>63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62</v>
      </c>
      <c r="R31" s="14" t="s">
        <v>58</v>
      </c>
      <c r="U31" s="31" t="s">
        <v>121</v>
      </c>
      <c r="V31" s="15" t="s">
        <v>63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118</v>
      </c>
      <c r="Y32" s="15" t="s">
        <v>117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188</v>
      </c>
      <c r="C1" s="78" t="s" vm="1">
        <v>264</v>
      </c>
    </row>
    <row r="2" spans="2:54">
      <c r="B2" s="57" t="s">
        <v>187</v>
      </c>
      <c r="C2" s="78" t="s">
        <v>265</v>
      </c>
    </row>
    <row r="3" spans="2:54">
      <c r="B3" s="57" t="s">
        <v>189</v>
      </c>
      <c r="C3" s="78" t="s">
        <v>266</v>
      </c>
    </row>
    <row r="4" spans="2:54">
      <c r="B4" s="57" t="s">
        <v>190</v>
      </c>
      <c r="C4" s="78">
        <v>8803</v>
      </c>
    </row>
    <row r="6" spans="2:54" ht="26.25" customHeight="1">
      <c r="B6" s="207" t="s">
        <v>219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54" ht="26.25" customHeight="1">
      <c r="B7" s="207" t="s">
        <v>109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2:54" s="3" customFormat="1" ht="78.75">
      <c r="B8" s="23" t="s">
        <v>127</v>
      </c>
      <c r="C8" s="31" t="s">
        <v>48</v>
      </c>
      <c r="D8" s="31" t="s">
        <v>70</v>
      </c>
      <c r="E8" s="31" t="s">
        <v>112</v>
      </c>
      <c r="F8" s="31" t="s">
        <v>113</v>
      </c>
      <c r="G8" s="31" t="s">
        <v>248</v>
      </c>
      <c r="H8" s="31" t="s">
        <v>247</v>
      </c>
      <c r="I8" s="31" t="s">
        <v>121</v>
      </c>
      <c r="J8" s="31" t="s">
        <v>64</v>
      </c>
      <c r="K8" s="31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263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123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246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254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3"/>
  <sheetViews>
    <sheetView rightToLeft="1" workbookViewId="0">
      <selection activeCell="A61" sqref="A61:XFD61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188</v>
      </c>
      <c r="C1" s="78" t="s" vm="1">
        <v>264</v>
      </c>
    </row>
    <row r="2" spans="2:51">
      <c r="B2" s="57" t="s">
        <v>187</v>
      </c>
      <c r="C2" s="78" t="s">
        <v>265</v>
      </c>
    </row>
    <row r="3" spans="2:51">
      <c r="B3" s="57" t="s">
        <v>189</v>
      </c>
      <c r="C3" s="78" t="s">
        <v>266</v>
      </c>
    </row>
    <row r="4" spans="2:51">
      <c r="B4" s="57" t="s">
        <v>190</v>
      </c>
      <c r="C4" s="78">
        <v>8803</v>
      </c>
    </row>
    <row r="6" spans="2:51" ht="26.25" customHeight="1">
      <c r="B6" s="207" t="s">
        <v>219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51" ht="26.25" customHeight="1">
      <c r="B7" s="207" t="s">
        <v>110</v>
      </c>
      <c r="C7" s="208"/>
      <c r="D7" s="208"/>
      <c r="E7" s="208"/>
      <c r="F7" s="208"/>
      <c r="G7" s="208"/>
      <c r="H7" s="208"/>
      <c r="I7" s="208"/>
      <c r="J7" s="208"/>
      <c r="K7" s="209"/>
    </row>
    <row r="8" spans="2:51" s="3" customFormat="1" ht="63">
      <c r="B8" s="23" t="s">
        <v>127</v>
      </c>
      <c r="C8" s="31" t="s">
        <v>48</v>
      </c>
      <c r="D8" s="31" t="s">
        <v>70</v>
      </c>
      <c r="E8" s="31" t="s">
        <v>112</v>
      </c>
      <c r="F8" s="31" t="s">
        <v>113</v>
      </c>
      <c r="G8" s="31" t="s">
        <v>248</v>
      </c>
      <c r="H8" s="31" t="s">
        <v>247</v>
      </c>
      <c r="I8" s="31" t="s">
        <v>121</v>
      </c>
      <c r="J8" s="31" t="s">
        <v>191</v>
      </c>
      <c r="K8" s="32" t="s">
        <v>193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52</v>
      </c>
      <c r="C11" s="80"/>
      <c r="D11" s="80"/>
      <c r="E11" s="80"/>
      <c r="F11" s="80"/>
      <c r="G11" s="88"/>
      <c r="H11" s="90"/>
      <c r="I11" s="88">
        <v>-1386.7485799999997</v>
      </c>
      <c r="J11" s="89">
        <f>I11/$I$11</f>
        <v>1</v>
      </c>
      <c r="K11" s="89">
        <f>I11/'סכום נכסי הקרן'!$C$42</f>
        <v>-2.0719854835201906E-3</v>
      </c>
      <c r="AW11" s="1"/>
    </row>
    <row r="12" spans="2:51" ht="19.5" customHeight="1">
      <c r="B12" s="81" t="s">
        <v>35</v>
      </c>
      <c r="C12" s="82"/>
      <c r="D12" s="82"/>
      <c r="E12" s="82"/>
      <c r="F12" s="82"/>
      <c r="G12" s="91"/>
      <c r="H12" s="93"/>
      <c r="I12" s="91">
        <v>-1386.7485800000002</v>
      </c>
      <c r="J12" s="92">
        <f t="shared" ref="J12:J30" si="0">I12/$I$11</f>
        <v>1.0000000000000002</v>
      </c>
      <c r="K12" s="92">
        <f>I12/'סכום נכסי הקרן'!$C$42</f>
        <v>-2.0719854835201915E-3</v>
      </c>
    </row>
    <row r="13" spans="2:51">
      <c r="B13" s="102" t="s">
        <v>1782</v>
      </c>
      <c r="C13" s="82"/>
      <c r="D13" s="82"/>
      <c r="E13" s="82"/>
      <c r="F13" s="82"/>
      <c r="G13" s="91"/>
      <c r="H13" s="93"/>
      <c r="I13" s="91">
        <v>-1693.82212</v>
      </c>
      <c r="J13" s="92">
        <f t="shared" si="0"/>
        <v>1.2214341838374194</v>
      </c>
      <c r="K13" s="92">
        <f>I13/'סכום נכסי הקרן'!$C$42</f>
        <v>-2.5307938979864651E-3</v>
      </c>
    </row>
    <row r="14" spans="2:51">
      <c r="B14" s="87" t="s">
        <v>1783</v>
      </c>
      <c r="C14" s="84" t="s">
        <v>1784</v>
      </c>
      <c r="D14" s="97" t="s">
        <v>1608</v>
      </c>
      <c r="E14" s="97" t="s">
        <v>172</v>
      </c>
      <c r="F14" s="107">
        <v>43326</v>
      </c>
      <c r="G14" s="94">
        <v>9752670</v>
      </c>
      <c r="H14" s="96">
        <v>-2.6354000000000002</v>
      </c>
      <c r="I14" s="94">
        <v>-257.02498000000003</v>
      </c>
      <c r="J14" s="95">
        <f t="shared" si="0"/>
        <v>0.18534360424583962</v>
      </c>
      <c r="K14" s="95">
        <f>I14/'סכום נכסי הקרן'!$C$42</f>
        <v>-3.8402925746069087E-4</v>
      </c>
    </row>
    <row r="15" spans="2:51">
      <c r="B15" s="87" t="s">
        <v>1783</v>
      </c>
      <c r="C15" s="84" t="s">
        <v>1785</v>
      </c>
      <c r="D15" s="97" t="s">
        <v>1608</v>
      </c>
      <c r="E15" s="97" t="s">
        <v>172</v>
      </c>
      <c r="F15" s="107">
        <v>43396</v>
      </c>
      <c r="G15" s="94">
        <v>3609500</v>
      </c>
      <c r="H15" s="96">
        <v>-2.8586</v>
      </c>
      <c r="I15" s="94">
        <v>-103.18232</v>
      </c>
      <c r="J15" s="95">
        <f t="shared" si="0"/>
        <v>7.4405931607299733E-2</v>
      </c>
      <c r="K15" s="95">
        <f>I15/'סכום נכסי הקרן'!$C$42</f>
        <v>-1.5416801017812117E-4</v>
      </c>
    </row>
    <row r="16" spans="2:51" s="7" customFormat="1">
      <c r="B16" s="87" t="s">
        <v>1783</v>
      </c>
      <c r="C16" s="84" t="s">
        <v>1786</v>
      </c>
      <c r="D16" s="97" t="s">
        <v>1608</v>
      </c>
      <c r="E16" s="97" t="s">
        <v>172</v>
      </c>
      <c r="F16" s="107">
        <v>43255</v>
      </c>
      <c r="G16" s="94">
        <v>18692074.699999999</v>
      </c>
      <c r="H16" s="96">
        <v>-6.9934000000000003</v>
      </c>
      <c r="I16" s="94">
        <v>-1307.2031499999998</v>
      </c>
      <c r="J16" s="95">
        <f t="shared" si="0"/>
        <v>0.94263889565331305</v>
      </c>
      <c r="K16" s="95">
        <f>I16/'סכום נכסי הקרן'!$C$42</f>
        <v>-1.9531341079951684E-3</v>
      </c>
      <c r="AW16" s="1"/>
      <c r="AY16" s="1"/>
    </row>
    <row r="17" spans="2:51" s="7" customFormat="1">
      <c r="B17" s="87" t="s">
        <v>1783</v>
      </c>
      <c r="C17" s="84" t="s">
        <v>1787</v>
      </c>
      <c r="D17" s="97" t="s">
        <v>1608</v>
      </c>
      <c r="E17" s="97" t="s">
        <v>172</v>
      </c>
      <c r="F17" s="107">
        <v>43298</v>
      </c>
      <c r="G17" s="94">
        <v>1686600</v>
      </c>
      <c r="H17" s="96">
        <v>4.2706999999999997</v>
      </c>
      <c r="I17" s="94">
        <v>72.028960000000012</v>
      </c>
      <c r="J17" s="95">
        <f t="shared" si="0"/>
        <v>-5.1940893280020543E-2</v>
      </c>
      <c r="K17" s="95">
        <f>I17/'סכום נכסי הקרן'!$C$42</f>
        <v>1.0762077687727398E-4</v>
      </c>
      <c r="AW17" s="1"/>
      <c r="AY17" s="1"/>
    </row>
    <row r="18" spans="2:51" s="7" customFormat="1">
      <c r="B18" s="87" t="s">
        <v>1783</v>
      </c>
      <c r="C18" s="84" t="s">
        <v>1788</v>
      </c>
      <c r="D18" s="97" t="s">
        <v>1608</v>
      </c>
      <c r="E18" s="97" t="s">
        <v>172</v>
      </c>
      <c r="F18" s="107">
        <v>43395</v>
      </c>
      <c r="G18" s="94">
        <v>1077300</v>
      </c>
      <c r="H18" s="96">
        <v>-3.3950999999999998</v>
      </c>
      <c r="I18" s="94">
        <v>-36.575150000000001</v>
      </c>
      <c r="J18" s="95">
        <f t="shared" si="0"/>
        <v>2.6374752083755521E-2</v>
      </c>
      <c r="K18" s="95">
        <f>I18/'סכום נכסי הקרן'!$C$42</f>
        <v>-5.4648103448985336E-5</v>
      </c>
      <c r="AW18" s="1"/>
      <c r="AY18" s="1"/>
    </row>
    <row r="19" spans="2:51">
      <c r="B19" s="87" t="s">
        <v>1783</v>
      </c>
      <c r="C19" s="84" t="s">
        <v>1789</v>
      </c>
      <c r="D19" s="97" t="s">
        <v>1608</v>
      </c>
      <c r="E19" s="97" t="s">
        <v>172</v>
      </c>
      <c r="F19" s="107">
        <v>43269</v>
      </c>
      <c r="G19" s="94">
        <v>3532000</v>
      </c>
      <c r="H19" s="96">
        <v>-4.8723000000000001</v>
      </c>
      <c r="I19" s="94">
        <v>-172.09045999999998</v>
      </c>
      <c r="J19" s="95">
        <f t="shared" si="0"/>
        <v>0.12409636648050508</v>
      </c>
      <c r="K19" s="95">
        <f>I19/'סכום נכסי הקרן'!$C$42</f>
        <v>-2.5712586990520806E-4</v>
      </c>
    </row>
    <row r="20" spans="2:51">
      <c r="B20" s="87" t="s">
        <v>1783</v>
      </c>
      <c r="C20" s="84" t="s">
        <v>1790</v>
      </c>
      <c r="D20" s="97" t="s">
        <v>1608</v>
      </c>
      <c r="E20" s="97" t="s">
        <v>172</v>
      </c>
      <c r="F20" s="107">
        <v>43360</v>
      </c>
      <c r="G20" s="94">
        <v>2286280</v>
      </c>
      <c r="H20" s="96">
        <v>4.9767999999999999</v>
      </c>
      <c r="I20" s="94">
        <v>113.78335000000001</v>
      </c>
      <c r="J20" s="95">
        <f t="shared" si="0"/>
        <v>-8.2050453586907615E-2</v>
      </c>
      <c r="K20" s="95">
        <f>I20/'סכום נכסי הקרן'!$C$42</f>
        <v>1.7000734874831973E-4</v>
      </c>
    </row>
    <row r="21" spans="2:51">
      <c r="B21" s="87" t="s">
        <v>1783</v>
      </c>
      <c r="C21" s="84" t="s">
        <v>1791</v>
      </c>
      <c r="D21" s="97" t="s">
        <v>1608</v>
      </c>
      <c r="E21" s="97" t="s">
        <v>172</v>
      </c>
      <c r="F21" s="107">
        <v>43419</v>
      </c>
      <c r="G21" s="94">
        <v>1812450</v>
      </c>
      <c r="H21" s="96">
        <v>-2.2241</v>
      </c>
      <c r="I21" s="94">
        <v>-40.310790000000004</v>
      </c>
      <c r="J21" s="95">
        <f t="shared" si="0"/>
        <v>2.9068564108426932E-2</v>
      </c>
      <c r="K21" s="95">
        <f>I21/'סכום נכסי הקרן'!$C$42</f>
        <v>-6.0229642859436632E-5</v>
      </c>
    </row>
    <row r="22" spans="2:51">
      <c r="B22" s="87" t="s">
        <v>1783</v>
      </c>
      <c r="C22" s="84" t="s">
        <v>1792</v>
      </c>
      <c r="D22" s="97" t="s">
        <v>1608</v>
      </c>
      <c r="E22" s="97" t="s">
        <v>172</v>
      </c>
      <c r="F22" s="107">
        <v>43423</v>
      </c>
      <c r="G22" s="94">
        <v>1455040</v>
      </c>
      <c r="H22" s="96">
        <v>-1.8817999999999999</v>
      </c>
      <c r="I22" s="94">
        <v>-27.38119</v>
      </c>
      <c r="J22" s="95">
        <f t="shared" si="0"/>
        <v>1.974488410869691E-2</v>
      </c>
      <c r="K22" s="95">
        <f>I22/'סכום נכסי הקרן'!$C$42</f>
        <v>-4.0911113247008493E-5</v>
      </c>
    </row>
    <row r="23" spans="2:51">
      <c r="B23" s="87" t="s">
        <v>1783</v>
      </c>
      <c r="C23" s="84" t="s">
        <v>1793</v>
      </c>
      <c r="D23" s="97" t="s">
        <v>1608</v>
      </c>
      <c r="E23" s="97" t="s">
        <v>172</v>
      </c>
      <c r="F23" s="107">
        <v>43425</v>
      </c>
      <c r="G23" s="94">
        <v>2248800</v>
      </c>
      <c r="H23" s="96">
        <v>0.77200000000000002</v>
      </c>
      <c r="I23" s="94">
        <v>17.360490000000002</v>
      </c>
      <c r="J23" s="95">
        <f t="shared" si="0"/>
        <v>-1.2518844619981515E-2</v>
      </c>
      <c r="K23" s="95">
        <f>I23/'סכום נכסי הקרן'!$C$42</f>
        <v>2.5938864323046536E-5</v>
      </c>
    </row>
    <row r="24" spans="2:51">
      <c r="B24" s="87" t="s">
        <v>1783</v>
      </c>
      <c r="C24" s="84" t="s">
        <v>1794</v>
      </c>
      <c r="D24" s="97" t="s">
        <v>1608</v>
      </c>
      <c r="E24" s="97" t="s">
        <v>172</v>
      </c>
      <c r="F24" s="107">
        <v>43444</v>
      </c>
      <c r="G24" s="94">
        <v>2305020</v>
      </c>
      <c r="H24" s="96">
        <v>0.39729999999999999</v>
      </c>
      <c r="I24" s="94">
        <v>9.15747</v>
      </c>
      <c r="J24" s="95">
        <f t="shared" si="0"/>
        <v>-6.6035546255976711E-3</v>
      </c>
      <c r="K24" s="95">
        <f>I24/'סכום נכסי הקרן'!$C$42</f>
        <v>1.3682469323870982E-5</v>
      </c>
    </row>
    <row r="25" spans="2:51">
      <c r="B25" s="87" t="s">
        <v>1783</v>
      </c>
      <c r="C25" s="84" t="s">
        <v>1795</v>
      </c>
      <c r="D25" s="97" t="s">
        <v>1608</v>
      </c>
      <c r="E25" s="97" t="s">
        <v>172</v>
      </c>
      <c r="F25" s="107">
        <v>43446</v>
      </c>
      <c r="G25" s="94">
        <v>1124400</v>
      </c>
      <c r="H25" s="96">
        <v>5.5E-2</v>
      </c>
      <c r="I25" s="94">
        <v>0.61864999999999992</v>
      </c>
      <c r="J25" s="95">
        <f t="shared" si="0"/>
        <v>-4.4611547393832562E-4</v>
      </c>
      <c r="K25" s="95">
        <f>I25/'סכום נכסי הקרן'!$C$42</f>
        <v>9.2434478597394064E-7</v>
      </c>
    </row>
    <row r="26" spans="2:51">
      <c r="B26" s="87" t="s">
        <v>1783</v>
      </c>
      <c r="C26" s="84" t="s">
        <v>1796</v>
      </c>
      <c r="D26" s="97" t="s">
        <v>1608</v>
      </c>
      <c r="E26" s="97" t="s">
        <v>172</v>
      </c>
      <c r="F26" s="107">
        <v>43451</v>
      </c>
      <c r="G26" s="94">
        <v>920220</v>
      </c>
      <c r="H26" s="96">
        <v>0.64710000000000001</v>
      </c>
      <c r="I26" s="94">
        <v>5.9549599999999998</v>
      </c>
      <c r="J26" s="95">
        <f t="shared" si="0"/>
        <v>-4.2941886408854307E-3</v>
      </c>
      <c r="K26" s="95">
        <f>I26/'סכום נכסי הקרן'!$C$42</f>
        <v>8.8974965274119102E-6</v>
      </c>
    </row>
    <row r="27" spans="2:51">
      <c r="B27" s="87" t="s">
        <v>1783</v>
      </c>
      <c r="C27" s="84" t="s">
        <v>1797</v>
      </c>
      <c r="D27" s="97" t="s">
        <v>1608</v>
      </c>
      <c r="E27" s="97" t="s">
        <v>172</v>
      </c>
      <c r="F27" s="107">
        <v>43454</v>
      </c>
      <c r="G27" s="94">
        <v>1442980</v>
      </c>
      <c r="H27" s="96">
        <v>-0.29559999999999997</v>
      </c>
      <c r="I27" s="94">
        <v>-4.2650600000000001</v>
      </c>
      <c r="J27" s="95">
        <f t="shared" si="0"/>
        <v>3.0755827418983196E-3</v>
      </c>
      <c r="K27" s="95">
        <f>I27/'סכום נכסי הקרן'!$C$42</f>
        <v>-6.3725627945785431E-6</v>
      </c>
    </row>
    <row r="28" spans="2:51">
      <c r="B28" s="87" t="s">
        <v>1783</v>
      </c>
      <c r="C28" s="84" t="s">
        <v>1798</v>
      </c>
      <c r="D28" s="97" t="s">
        <v>1608</v>
      </c>
      <c r="E28" s="97" t="s">
        <v>172</v>
      </c>
      <c r="F28" s="107">
        <v>43458</v>
      </c>
      <c r="G28" s="94">
        <v>3296040</v>
      </c>
      <c r="H28" s="96">
        <v>0.6734</v>
      </c>
      <c r="I28" s="94">
        <v>22.195490000000003</v>
      </c>
      <c r="J28" s="95">
        <f t="shared" si="0"/>
        <v>-1.6005417506899489E-2</v>
      </c>
      <c r="K28" s="95">
        <f>I28/'סכום נכסי הקרן'!$C$42</f>
        <v>3.3162992731975663E-5</v>
      </c>
    </row>
    <row r="29" spans="2:51">
      <c r="B29" s="87" t="s">
        <v>1783</v>
      </c>
      <c r="C29" s="84" t="s">
        <v>1799</v>
      </c>
      <c r="D29" s="97" t="s">
        <v>1608</v>
      </c>
      <c r="E29" s="97" t="s">
        <v>172</v>
      </c>
      <c r="F29" s="107">
        <v>43460</v>
      </c>
      <c r="G29" s="94">
        <v>1181785.5</v>
      </c>
      <c r="H29" s="96">
        <v>0.5333</v>
      </c>
      <c r="I29" s="94">
        <v>6.3025500000000001</v>
      </c>
      <c r="J29" s="95">
        <f t="shared" si="0"/>
        <v>-4.5448396997817744E-3</v>
      </c>
      <c r="K29" s="95">
        <f>I29/'סכום נכסי הקרן'!$C$42</f>
        <v>9.4168418828740976E-6</v>
      </c>
    </row>
    <row r="30" spans="2:51">
      <c r="B30" s="87" t="s">
        <v>1783</v>
      </c>
      <c r="C30" s="84" t="s">
        <v>1800</v>
      </c>
      <c r="D30" s="97" t="s">
        <v>1608</v>
      </c>
      <c r="E30" s="97" t="s">
        <v>172</v>
      </c>
      <c r="F30" s="107">
        <v>43460</v>
      </c>
      <c r="G30" s="94">
        <v>1184589</v>
      </c>
      <c r="H30" s="96">
        <v>0.57479999999999998</v>
      </c>
      <c r="I30" s="94">
        <v>6.8090600000000006</v>
      </c>
      <c r="J30" s="95">
        <f t="shared" si="0"/>
        <v>-4.9100897583035574E-3</v>
      </c>
      <c r="K30" s="95">
        <f>I30/'סכום נכסי הקרן'!$C$42</f>
        <v>1.0173634701986133E-5</v>
      </c>
    </row>
    <row r="31" spans="2:51">
      <c r="B31" s="83"/>
      <c r="C31" s="84"/>
      <c r="D31" s="84"/>
      <c r="E31" s="84"/>
      <c r="F31" s="84"/>
      <c r="G31" s="94"/>
      <c r="H31" s="96"/>
      <c r="I31" s="84"/>
      <c r="J31" s="95"/>
      <c r="K31" s="84"/>
    </row>
    <row r="32" spans="2:51">
      <c r="B32" s="102" t="s">
        <v>238</v>
      </c>
      <c r="C32" s="82"/>
      <c r="D32" s="82"/>
      <c r="E32" s="82"/>
      <c r="F32" s="82"/>
      <c r="G32" s="91"/>
      <c r="H32" s="93"/>
      <c r="I32" s="91">
        <v>314.70418999999998</v>
      </c>
      <c r="J32" s="92">
        <f t="shared" ref="J32:J58" si="1">I32/$I$11</f>
        <v>-0.22693673138644935</v>
      </c>
      <c r="K32" s="92">
        <f>I32/'סכום נכסי הקרן'!$C$42</f>
        <v>4.7020961311024386E-4</v>
      </c>
    </row>
    <row r="33" spans="2:11">
      <c r="B33" s="87" t="s">
        <v>1801</v>
      </c>
      <c r="C33" s="84" t="s">
        <v>1802</v>
      </c>
      <c r="D33" s="97" t="s">
        <v>1608</v>
      </c>
      <c r="E33" s="97" t="s">
        <v>174</v>
      </c>
      <c r="F33" s="107">
        <v>43342</v>
      </c>
      <c r="G33" s="94">
        <v>88923.55</v>
      </c>
      <c r="H33" s="96">
        <v>2.9420000000000002</v>
      </c>
      <c r="I33" s="94">
        <v>2.6161699999999999</v>
      </c>
      <c r="J33" s="95">
        <f t="shared" si="1"/>
        <v>-1.8865496152157591E-3</v>
      </c>
      <c r="K33" s="95">
        <f>I33/'סכום נכסי הקרן'!$C$42</f>
        <v>3.9089034166676547E-6</v>
      </c>
    </row>
    <row r="34" spans="2:11">
      <c r="B34" s="87" t="s">
        <v>1801</v>
      </c>
      <c r="C34" s="84" t="s">
        <v>1803</v>
      </c>
      <c r="D34" s="97" t="s">
        <v>1608</v>
      </c>
      <c r="E34" s="97" t="s">
        <v>174</v>
      </c>
      <c r="F34" s="107">
        <v>43319</v>
      </c>
      <c r="G34" s="94">
        <v>2708398.5</v>
      </c>
      <c r="H34" s="96">
        <v>2.2122000000000002</v>
      </c>
      <c r="I34" s="94">
        <v>59.915179999999999</v>
      </c>
      <c r="J34" s="95">
        <f t="shared" si="1"/>
        <v>-4.3205510259112734E-2</v>
      </c>
      <c r="K34" s="95">
        <f>I34/'סכום נכסי הקרן'!$C$42</f>
        <v>8.9521190064964254E-5</v>
      </c>
    </row>
    <row r="35" spans="2:11">
      <c r="B35" s="87" t="s">
        <v>1801</v>
      </c>
      <c r="C35" s="84" t="s">
        <v>1804</v>
      </c>
      <c r="D35" s="97" t="s">
        <v>1608</v>
      </c>
      <c r="E35" s="97" t="s">
        <v>174</v>
      </c>
      <c r="F35" s="107">
        <v>43370</v>
      </c>
      <c r="G35" s="94">
        <v>1778051.2</v>
      </c>
      <c r="H35" s="96">
        <v>2.9192</v>
      </c>
      <c r="I35" s="94">
        <v>51.905529999999999</v>
      </c>
      <c r="J35" s="95">
        <f t="shared" si="1"/>
        <v>-3.7429661546868151E-2</v>
      </c>
      <c r="K35" s="95">
        <f>I35/'סכום נכסי הקרן'!$C$42</f>
        <v>7.755371537818469E-5</v>
      </c>
    </row>
    <row r="36" spans="2:11">
      <c r="B36" s="87" t="s">
        <v>1801</v>
      </c>
      <c r="C36" s="84" t="s">
        <v>1805</v>
      </c>
      <c r="D36" s="97" t="s">
        <v>1608</v>
      </c>
      <c r="E36" s="97" t="s">
        <v>172</v>
      </c>
      <c r="F36" s="107">
        <v>43405</v>
      </c>
      <c r="G36" s="94">
        <v>578164.5</v>
      </c>
      <c r="H36" s="96">
        <v>2.1065</v>
      </c>
      <c r="I36" s="94">
        <v>12.17901</v>
      </c>
      <c r="J36" s="95">
        <f t="shared" si="1"/>
        <v>-8.7824211076531281E-3</v>
      </c>
      <c r="K36" s="95">
        <f>I36/'סכום נכסי הקרן'!$C$42</f>
        <v>1.8197049045218596E-5</v>
      </c>
    </row>
    <row r="37" spans="2:11">
      <c r="B37" s="87" t="s">
        <v>1801</v>
      </c>
      <c r="C37" s="84" t="s">
        <v>1806</v>
      </c>
      <c r="D37" s="97" t="s">
        <v>1608</v>
      </c>
      <c r="E37" s="97" t="s">
        <v>174</v>
      </c>
      <c r="F37" s="107">
        <v>43410</v>
      </c>
      <c r="G37" s="94">
        <v>429160</v>
      </c>
      <c r="H37" s="96">
        <v>-0.32500000000000001</v>
      </c>
      <c r="I37" s="94">
        <v>-1.3948499999999999</v>
      </c>
      <c r="J37" s="95">
        <f t="shared" si="1"/>
        <v>1.0058420250915277E-3</v>
      </c>
      <c r="K37" s="95">
        <f>I37/'סכום נכסי הקרן'!$C$42</f>
        <v>-2.0840900747041964E-6</v>
      </c>
    </row>
    <row r="38" spans="2:11">
      <c r="B38" s="87" t="s">
        <v>1801</v>
      </c>
      <c r="C38" s="84" t="s">
        <v>1807</v>
      </c>
      <c r="D38" s="97" t="s">
        <v>1608</v>
      </c>
      <c r="E38" s="97" t="s">
        <v>172</v>
      </c>
      <c r="F38" s="107">
        <v>43375</v>
      </c>
      <c r="G38" s="94">
        <v>357148.42</v>
      </c>
      <c r="H38" s="96">
        <v>6.0614999999999997</v>
      </c>
      <c r="I38" s="94">
        <v>21.648520000000001</v>
      </c>
      <c r="J38" s="95">
        <f t="shared" si="1"/>
        <v>-1.5610991287259877E-2</v>
      </c>
      <c r="K38" s="95">
        <f>I38/'סכום נכסי הקרן'!$C$42</f>
        <v>3.2345747330562637E-5</v>
      </c>
    </row>
    <row r="39" spans="2:11">
      <c r="B39" s="87" t="s">
        <v>1801</v>
      </c>
      <c r="C39" s="84" t="s">
        <v>1808</v>
      </c>
      <c r="D39" s="97" t="s">
        <v>1608</v>
      </c>
      <c r="E39" s="97" t="s">
        <v>172</v>
      </c>
      <c r="F39" s="107">
        <v>43342</v>
      </c>
      <c r="G39" s="94">
        <v>7025.81</v>
      </c>
      <c r="H39" s="96">
        <v>0.68720000000000003</v>
      </c>
      <c r="I39" s="94">
        <v>4.8280000000000003E-2</v>
      </c>
      <c r="J39" s="95">
        <f t="shared" si="1"/>
        <v>-3.4815251081778657E-5</v>
      </c>
      <c r="K39" s="95">
        <f>I39/'סכום נכסי הקרן'!$C$42</f>
        <v>7.2136694846555983E-8</v>
      </c>
    </row>
    <row r="40" spans="2:11">
      <c r="B40" s="87" t="s">
        <v>1801</v>
      </c>
      <c r="C40" s="84" t="s">
        <v>1809</v>
      </c>
      <c r="D40" s="97" t="s">
        <v>1608</v>
      </c>
      <c r="E40" s="97" t="s">
        <v>175</v>
      </c>
      <c r="F40" s="107">
        <v>43409</v>
      </c>
      <c r="G40" s="94">
        <v>73901.19</v>
      </c>
      <c r="H40" s="96">
        <v>2.0813000000000001</v>
      </c>
      <c r="I40" s="94">
        <v>1.5380699999999998</v>
      </c>
      <c r="J40" s="95">
        <f t="shared" si="1"/>
        <v>-1.1091195781141525E-3</v>
      </c>
      <c r="K40" s="95">
        <f>I40/'סכום נכסי הקרן'!$C$42</f>
        <v>2.2980796653405622E-6</v>
      </c>
    </row>
    <row r="41" spans="2:11">
      <c r="B41" s="87" t="s">
        <v>1801</v>
      </c>
      <c r="C41" s="84" t="s">
        <v>1810</v>
      </c>
      <c r="D41" s="97" t="s">
        <v>1608</v>
      </c>
      <c r="E41" s="97" t="s">
        <v>175</v>
      </c>
      <c r="F41" s="107">
        <v>43360</v>
      </c>
      <c r="G41" s="94">
        <v>345738.01</v>
      </c>
      <c r="H41" s="96">
        <v>2.8001</v>
      </c>
      <c r="I41" s="94">
        <v>9.68093</v>
      </c>
      <c r="J41" s="95">
        <f t="shared" si="1"/>
        <v>-6.9810275197830039E-3</v>
      </c>
      <c r="K41" s="95">
        <f>I41/'סכום נכסי הקרן'!$C$42</f>
        <v>1.4464587681045343E-5</v>
      </c>
    </row>
    <row r="42" spans="2:11">
      <c r="B42" s="87" t="s">
        <v>1801</v>
      </c>
      <c r="C42" s="84" t="s">
        <v>1811</v>
      </c>
      <c r="D42" s="97" t="s">
        <v>1608</v>
      </c>
      <c r="E42" s="97" t="s">
        <v>172</v>
      </c>
      <c r="F42" s="107">
        <v>43412</v>
      </c>
      <c r="G42" s="94">
        <v>431359.57</v>
      </c>
      <c r="H42" s="96">
        <v>0.13020000000000001</v>
      </c>
      <c r="I42" s="94">
        <v>0.56147000000000002</v>
      </c>
      <c r="J42" s="95">
        <f t="shared" si="1"/>
        <v>-4.0488233274412307E-4</v>
      </c>
      <c r="K42" s="95">
        <f>I42/'סכום נכסי הקרן'!$C$42</f>
        <v>8.3891031597961453E-7</v>
      </c>
    </row>
    <row r="43" spans="2:11">
      <c r="B43" s="87" t="s">
        <v>1801</v>
      </c>
      <c r="C43" s="84" t="s">
        <v>1812</v>
      </c>
      <c r="D43" s="97" t="s">
        <v>1608</v>
      </c>
      <c r="E43" s="97" t="s">
        <v>174</v>
      </c>
      <c r="F43" s="107">
        <v>43335</v>
      </c>
      <c r="G43" s="94">
        <v>836691.15</v>
      </c>
      <c r="H43" s="96">
        <v>2.0800999999999998</v>
      </c>
      <c r="I43" s="94">
        <v>17.40401</v>
      </c>
      <c r="J43" s="95">
        <f t="shared" si="1"/>
        <v>-1.2550227381520018E-2</v>
      </c>
      <c r="K43" s="95">
        <f>I43/'סכום נכסי הקרן'!$C$42</f>
        <v>2.6003888949387091E-5</v>
      </c>
    </row>
    <row r="44" spans="2:11">
      <c r="B44" s="87" t="s">
        <v>1801</v>
      </c>
      <c r="C44" s="84" t="s">
        <v>1813</v>
      </c>
      <c r="D44" s="97" t="s">
        <v>1608</v>
      </c>
      <c r="E44" s="97" t="s">
        <v>172</v>
      </c>
      <c r="F44" s="107">
        <v>43383</v>
      </c>
      <c r="G44" s="94">
        <v>966984</v>
      </c>
      <c r="H44" s="96">
        <v>-2.1307999999999998</v>
      </c>
      <c r="I44" s="94">
        <v>-20.60446</v>
      </c>
      <c r="J44" s="95">
        <f t="shared" si="1"/>
        <v>1.4858107877060168E-2</v>
      </c>
      <c r="K44" s="95">
        <f>I44/'סכום נכסי הקרן'!$C$42</f>
        <v>-3.0785783833845667E-5</v>
      </c>
    </row>
    <row r="45" spans="2:11">
      <c r="B45" s="87" t="s">
        <v>1801</v>
      </c>
      <c r="C45" s="84" t="s">
        <v>1814</v>
      </c>
      <c r="D45" s="97" t="s">
        <v>1608</v>
      </c>
      <c r="E45" s="97" t="s">
        <v>172</v>
      </c>
      <c r="F45" s="107">
        <v>43299</v>
      </c>
      <c r="G45" s="94">
        <v>937000</v>
      </c>
      <c r="H45" s="96">
        <v>-1.3874</v>
      </c>
      <c r="I45" s="94">
        <v>-12.99949</v>
      </c>
      <c r="J45" s="95">
        <f t="shared" si="1"/>
        <v>9.3740784648937599E-3</v>
      </c>
      <c r="K45" s="95">
        <f>I45/'סכום נכסי הקרן'!$C$42</f>
        <v>-1.9422954500639106E-5</v>
      </c>
    </row>
    <row r="46" spans="2:11">
      <c r="B46" s="87" t="s">
        <v>1801</v>
      </c>
      <c r="C46" s="84" t="s">
        <v>1815</v>
      </c>
      <c r="D46" s="97" t="s">
        <v>1608</v>
      </c>
      <c r="E46" s="97" t="s">
        <v>174</v>
      </c>
      <c r="F46" s="107">
        <v>43381</v>
      </c>
      <c r="G46" s="94">
        <v>536450</v>
      </c>
      <c r="H46" s="96">
        <v>-0.99180000000000001</v>
      </c>
      <c r="I46" s="94">
        <v>-5.3203500000000004</v>
      </c>
      <c r="J46" s="95">
        <f t="shared" si="1"/>
        <v>3.8365642314196575E-3</v>
      </c>
      <c r="K46" s="95">
        <f>I46/'סכום נכסי הקרן'!$C$42</f>
        <v>-7.9493053940943274E-6</v>
      </c>
    </row>
    <row r="47" spans="2:11">
      <c r="B47" s="87" t="s">
        <v>1801</v>
      </c>
      <c r="C47" s="84" t="s">
        <v>1816</v>
      </c>
      <c r="D47" s="97" t="s">
        <v>1608</v>
      </c>
      <c r="E47" s="97" t="s">
        <v>174</v>
      </c>
      <c r="F47" s="107">
        <v>43335</v>
      </c>
      <c r="G47" s="94">
        <v>57118.66</v>
      </c>
      <c r="H47" s="96">
        <v>1.9867999999999999</v>
      </c>
      <c r="I47" s="94">
        <v>1.1348499999999999</v>
      </c>
      <c r="J47" s="95">
        <f t="shared" si="1"/>
        <v>-8.1835310045891676E-4</v>
      </c>
      <c r="K47" s="95">
        <f>I47/'סכום נכסי הקרן'!$C$42</f>
        <v>1.6956157445446158E-6</v>
      </c>
    </row>
    <row r="48" spans="2:11">
      <c r="B48" s="87" t="s">
        <v>1801</v>
      </c>
      <c r="C48" s="84" t="s">
        <v>1817</v>
      </c>
      <c r="D48" s="97" t="s">
        <v>1608</v>
      </c>
      <c r="E48" s="97" t="s">
        <v>174</v>
      </c>
      <c r="F48" s="107">
        <v>43306</v>
      </c>
      <c r="G48" s="94">
        <v>4991038.59</v>
      </c>
      <c r="H48" s="96">
        <v>3.2675000000000001</v>
      </c>
      <c r="I48" s="94">
        <v>163.08419000000001</v>
      </c>
      <c r="J48" s="95">
        <f t="shared" si="1"/>
        <v>-0.11760184387569378</v>
      </c>
      <c r="K48" s="95">
        <f>I48/'סכום נכסי הקרן'!$C$42</f>
        <v>2.4366931334564534E-4</v>
      </c>
    </row>
    <row r="49" spans="2:11">
      <c r="B49" s="87" t="s">
        <v>1801</v>
      </c>
      <c r="C49" s="84" t="s">
        <v>1818</v>
      </c>
      <c r="D49" s="97" t="s">
        <v>1608</v>
      </c>
      <c r="E49" s="97" t="s">
        <v>174</v>
      </c>
      <c r="F49" s="107">
        <v>43405</v>
      </c>
      <c r="G49" s="94">
        <v>364786</v>
      </c>
      <c r="H49" s="96">
        <v>-0.2056</v>
      </c>
      <c r="I49" s="94">
        <v>-0.75004999999999999</v>
      </c>
      <c r="J49" s="95">
        <f t="shared" si="1"/>
        <v>5.4086949200265284E-4</v>
      </c>
      <c r="K49" s="95">
        <f>I49/'סכום נכסי הקרן'!$C$42</f>
        <v>-1.1206737359084365E-6</v>
      </c>
    </row>
    <row r="50" spans="2:11">
      <c r="B50" s="87" t="s">
        <v>1801</v>
      </c>
      <c r="C50" s="84" t="s">
        <v>1819</v>
      </c>
      <c r="D50" s="97" t="s">
        <v>1608</v>
      </c>
      <c r="E50" s="97" t="s">
        <v>172</v>
      </c>
      <c r="F50" s="107">
        <v>43377</v>
      </c>
      <c r="G50" s="94">
        <v>54819.97</v>
      </c>
      <c r="H50" s="96">
        <v>-0.1285</v>
      </c>
      <c r="I50" s="94">
        <v>-7.0449999999999999E-2</v>
      </c>
      <c r="J50" s="95">
        <f t="shared" si="1"/>
        <v>5.0802287462951655E-5</v>
      </c>
      <c r="K50" s="95">
        <f>I50/'סכום נכסי הקרן'!$C$42</f>
        <v>-1.0526160215285561E-7</v>
      </c>
    </row>
    <row r="51" spans="2:11">
      <c r="B51" s="87" t="s">
        <v>1801</v>
      </c>
      <c r="C51" s="84" t="s">
        <v>1820</v>
      </c>
      <c r="D51" s="97" t="s">
        <v>1608</v>
      </c>
      <c r="E51" s="97" t="s">
        <v>175</v>
      </c>
      <c r="F51" s="107">
        <v>43433</v>
      </c>
      <c r="G51" s="94">
        <v>1059002.57</v>
      </c>
      <c r="H51" s="96">
        <v>2.81E-2</v>
      </c>
      <c r="I51" s="94">
        <v>0.29783999999999999</v>
      </c>
      <c r="J51" s="95">
        <f t="shared" si="1"/>
        <v>-2.1477577427914154E-4</v>
      </c>
      <c r="K51" s="95">
        <f>I51/'סכום נכסי הקרן'!$C$42</f>
        <v>4.4501228651819042E-7</v>
      </c>
    </row>
    <row r="52" spans="2:11">
      <c r="B52" s="87" t="s">
        <v>1801</v>
      </c>
      <c r="C52" s="84" t="s">
        <v>1821</v>
      </c>
      <c r="D52" s="97" t="s">
        <v>1608</v>
      </c>
      <c r="E52" s="97" t="s">
        <v>174</v>
      </c>
      <c r="F52" s="107">
        <v>43438</v>
      </c>
      <c r="G52" s="94">
        <v>1502060</v>
      </c>
      <c r="H52" s="96">
        <v>0.17349999999999999</v>
      </c>
      <c r="I52" s="94">
        <v>2.6063899999999998</v>
      </c>
      <c r="J52" s="95">
        <f t="shared" si="1"/>
        <v>-1.8794971472045785E-3</v>
      </c>
      <c r="K52" s="95">
        <f>I52/'סכום נכסי הקרן'!$C$42</f>
        <v>3.8942908053254975E-6</v>
      </c>
    </row>
    <row r="53" spans="2:11">
      <c r="B53" s="87" t="s">
        <v>1801</v>
      </c>
      <c r="C53" s="84" t="s">
        <v>1822</v>
      </c>
      <c r="D53" s="97" t="s">
        <v>1608</v>
      </c>
      <c r="E53" s="97" t="s">
        <v>172</v>
      </c>
      <c r="F53" s="107">
        <v>43440</v>
      </c>
      <c r="G53" s="94">
        <v>370690.43</v>
      </c>
      <c r="H53" s="96">
        <v>2.1711</v>
      </c>
      <c r="I53" s="94">
        <v>8.0479900000000004</v>
      </c>
      <c r="J53" s="95">
        <f t="shared" si="1"/>
        <v>-5.8034961175154054E-3</v>
      </c>
      <c r="K53" s="95">
        <f>I53/'סכום נכסי הקרן'!$C$42</f>
        <v>1.2024759709157706E-5</v>
      </c>
    </row>
    <row r="54" spans="2:11">
      <c r="B54" s="87" t="s">
        <v>1801</v>
      </c>
      <c r="C54" s="84" t="s">
        <v>1823</v>
      </c>
      <c r="D54" s="97" t="s">
        <v>1608</v>
      </c>
      <c r="E54" s="97" t="s">
        <v>172</v>
      </c>
      <c r="F54" s="107">
        <v>43451</v>
      </c>
      <c r="G54" s="94">
        <v>209450</v>
      </c>
      <c r="H54" s="96">
        <v>1.0029999999999999</v>
      </c>
      <c r="I54" s="94">
        <v>2.1008599999999999</v>
      </c>
      <c r="J54" s="95">
        <f t="shared" si="1"/>
        <v>-1.5149537777064104E-3</v>
      </c>
      <c r="K54" s="95">
        <f>I54/'סכום נכסי הקרן'!$C$42</f>
        <v>3.1389622356117563E-6</v>
      </c>
    </row>
    <row r="55" spans="2:11">
      <c r="B55" s="87" t="s">
        <v>1801</v>
      </c>
      <c r="C55" s="84" t="s">
        <v>1824</v>
      </c>
      <c r="D55" s="97" t="s">
        <v>1608</v>
      </c>
      <c r="E55" s="97" t="s">
        <v>172</v>
      </c>
      <c r="F55" s="107">
        <v>43451</v>
      </c>
      <c r="G55" s="94">
        <v>6289.86</v>
      </c>
      <c r="H55" s="96">
        <v>-1.0817000000000001</v>
      </c>
      <c r="I55" s="94">
        <v>-6.8040000000000003E-2</v>
      </c>
      <c r="J55" s="95">
        <f t="shared" si="1"/>
        <v>4.9064409353857076E-5</v>
      </c>
      <c r="K55" s="95">
        <f>I55/'סכום נכסי הקרן'!$C$42</f>
        <v>-1.0166074393868412E-7</v>
      </c>
    </row>
    <row r="56" spans="2:11">
      <c r="B56" s="87" t="s">
        <v>1801</v>
      </c>
      <c r="C56" s="84" t="s">
        <v>1825</v>
      </c>
      <c r="D56" s="97" t="s">
        <v>1608</v>
      </c>
      <c r="E56" s="97" t="s">
        <v>172</v>
      </c>
      <c r="F56" s="107">
        <v>43452</v>
      </c>
      <c r="G56" s="94">
        <v>341100</v>
      </c>
      <c r="H56" s="96">
        <v>2.2195999999999998</v>
      </c>
      <c r="I56" s="94">
        <v>7.5712099999999998</v>
      </c>
      <c r="J56" s="95">
        <f t="shared" si="1"/>
        <v>-5.4596846964141124E-3</v>
      </c>
      <c r="K56" s="95">
        <f>I56/'סכום נכסי הקרן'!$C$42</f>
        <v>1.1312387435567379E-5</v>
      </c>
    </row>
    <row r="57" spans="2:11">
      <c r="B57" s="87" t="s">
        <v>1801</v>
      </c>
      <c r="C57" s="84" t="s">
        <v>1826</v>
      </c>
      <c r="D57" s="97" t="s">
        <v>1608</v>
      </c>
      <c r="E57" s="97" t="s">
        <v>174</v>
      </c>
      <c r="F57" s="107">
        <v>43452</v>
      </c>
      <c r="G57" s="94">
        <v>214580</v>
      </c>
      <c r="H57" s="96">
        <v>0.60060000000000002</v>
      </c>
      <c r="I57" s="94">
        <v>1.2887500000000001</v>
      </c>
      <c r="J57" s="95">
        <f t="shared" si="1"/>
        <v>-9.2933212161645069E-4</v>
      </c>
      <c r="K57" s="95">
        <f>I57/'סכום נכסי הקרן'!$C$42</f>
        <v>1.9255626653583062E-6</v>
      </c>
    </row>
    <row r="58" spans="2:11">
      <c r="B58" s="87" t="s">
        <v>1801</v>
      </c>
      <c r="C58" s="84" t="s">
        <v>1827</v>
      </c>
      <c r="D58" s="97" t="s">
        <v>1608</v>
      </c>
      <c r="E58" s="97" t="s">
        <v>175</v>
      </c>
      <c r="F58" s="107">
        <v>43460</v>
      </c>
      <c r="G58" s="94">
        <v>969385.72</v>
      </c>
      <c r="H58" s="96">
        <v>-0.79610000000000003</v>
      </c>
      <c r="I58" s="94">
        <v>-7.7173699999999998</v>
      </c>
      <c r="J58" s="95">
        <f t="shared" si="1"/>
        <v>5.565082316507583E-3</v>
      </c>
      <c r="K58" s="95">
        <f>I58/'סכום נכסי הקרן'!$C$42</f>
        <v>-1.1530769774398627E-5</v>
      </c>
    </row>
    <row r="59" spans="2:11">
      <c r="B59" s="83"/>
      <c r="C59" s="84"/>
      <c r="D59" s="84"/>
      <c r="E59" s="84"/>
      <c r="F59" s="84"/>
      <c r="G59" s="94"/>
      <c r="H59" s="96"/>
      <c r="I59" s="84"/>
      <c r="J59" s="95"/>
      <c r="K59" s="84"/>
    </row>
    <row r="60" spans="2:11">
      <c r="B60" s="102" t="s">
        <v>236</v>
      </c>
      <c r="C60" s="82"/>
      <c r="D60" s="82"/>
      <c r="E60" s="82"/>
      <c r="F60" s="82"/>
      <c r="G60" s="91"/>
      <c r="H60" s="93"/>
      <c r="I60" s="91">
        <v>-7.6306499999999993</v>
      </c>
      <c r="J60" s="92">
        <f t="shared" ref="J60:J61" si="2">I60/$I$11</f>
        <v>5.5025475490301208E-3</v>
      </c>
      <c r="K60" s="92">
        <f>I60/'סכום נכסי הקרן'!$C$42</f>
        <v>-1.1401198643970015E-5</v>
      </c>
    </row>
    <row r="61" spans="2:11" s="141" customFormat="1">
      <c r="B61" s="87" t="s">
        <v>1953</v>
      </c>
      <c r="C61" s="84" t="s">
        <v>1828</v>
      </c>
      <c r="D61" s="97" t="s">
        <v>1608</v>
      </c>
      <c r="E61" s="97" t="s">
        <v>173</v>
      </c>
      <c r="F61" s="107">
        <v>43108</v>
      </c>
      <c r="G61" s="94">
        <v>352.45</v>
      </c>
      <c r="H61" s="96">
        <v>991.34950000000003</v>
      </c>
      <c r="I61" s="94">
        <v>-7.6306499999999993</v>
      </c>
      <c r="J61" s="95">
        <f t="shared" si="2"/>
        <v>5.5025475490301208E-3</v>
      </c>
      <c r="K61" s="95">
        <f>I61/'סכום נכסי הקרן'!$C$42</f>
        <v>-1.1401198643970015E-5</v>
      </c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2:4">
      <c r="B65" s="99" t="s">
        <v>263</v>
      </c>
      <c r="C65" s="1"/>
      <c r="D65" s="1"/>
    </row>
    <row r="66" spans="2:4">
      <c r="B66" s="99" t="s">
        <v>123</v>
      </c>
      <c r="C66" s="1"/>
      <c r="D66" s="1"/>
    </row>
    <row r="67" spans="2:4">
      <c r="B67" s="99" t="s">
        <v>246</v>
      </c>
      <c r="C67" s="1"/>
      <c r="D67" s="1"/>
    </row>
    <row r="68" spans="2:4">
      <c r="B68" s="99" t="s">
        <v>254</v>
      </c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D1:XFD40 D41:AF44 AH41:XFD44 A1:B1048576 C5:C1048576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U33" sqref="U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188</v>
      </c>
      <c r="C1" s="78" t="s" vm="1">
        <v>264</v>
      </c>
    </row>
    <row r="2" spans="2:78">
      <c r="B2" s="57" t="s">
        <v>187</v>
      </c>
      <c r="C2" s="78" t="s">
        <v>265</v>
      </c>
    </row>
    <row r="3" spans="2:78">
      <c r="B3" s="57" t="s">
        <v>189</v>
      </c>
      <c r="C3" s="78" t="s">
        <v>266</v>
      </c>
    </row>
    <row r="4" spans="2:78">
      <c r="B4" s="57" t="s">
        <v>190</v>
      </c>
      <c r="C4" s="78">
        <v>8803</v>
      </c>
    </row>
    <row r="6" spans="2:78" ht="26.25" customHeight="1">
      <c r="B6" s="207" t="s">
        <v>219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2:78" ht="26.25" customHeight="1">
      <c r="B7" s="207" t="s">
        <v>111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</row>
    <row r="8" spans="2:78" s="3" customFormat="1" ht="47.25">
      <c r="B8" s="23" t="s">
        <v>127</v>
      </c>
      <c r="C8" s="31" t="s">
        <v>48</v>
      </c>
      <c r="D8" s="31" t="s">
        <v>55</v>
      </c>
      <c r="E8" s="31" t="s">
        <v>15</v>
      </c>
      <c r="F8" s="31" t="s">
        <v>71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121</v>
      </c>
      <c r="O8" s="31" t="s">
        <v>64</v>
      </c>
      <c r="P8" s="31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255</v>
      </c>
      <c r="M9" s="17"/>
      <c r="N9" s="17" t="s">
        <v>251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124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263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123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246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254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6:B110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Q78"/>
  <sheetViews>
    <sheetView rightToLeft="1" workbookViewId="0">
      <selection sqref="A1:Q78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2.425781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1:17">
      <c r="A1"/>
      <c r="B1" s="57" t="s">
        <v>188</v>
      </c>
      <c r="C1" s="78" t="s" vm="1">
        <v>264</v>
      </c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7">
      <c r="A2"/>
      <c r="B2" s="57" t="s">
        <v>187</v>
      </c>
      <c r="C2" s="78" t="s">
        <v>265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7">
      <c r="A3"/>
      <c r="B3" s="57" t="s">
        <v>189</v>
      </c>
      <c r="C3" s="78" t="s">
        <v>266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7">
      <c r="A4"/>
      <c r="B4" s="57" t="s">
        <v>190</v>
      </c>
      <c r="C4" s="78">
        <v>8803</v>
      </c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</row>
    <row r="5" spans="1:17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17" ht="26.25" customHeight="1">
      <c r="A6"/>
      <c r="B6" s="210" t="s">
        <v>220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2"/>
    </row>
    <row r="7" spans="1:17" s="3" customFormat="1" ht="63">
      <c r="A7"/>
      <c r="B7" s="23" t="s">
        <v>127</v>
      </c>
      <c r="C7" s="154" t="s">
        <v>232</v>
      </c>
      <c r="D7" s="154" t="s">
        <v>48</v>
      </c>
      <c r="E7" s="154" t="s">
        <v>128</v>
      </c>
      <c r="F7" s="154" t="s">
        <v>15</v>
      </c>
      <c r="G7" s="154" t="s">
        <v>113</v>
      </c>
      <c r="H7" s="154" t="s">
        <v>71</v>
      </c>
      <c r="I7" s="154" t="s">
        <v>18</v>
      </c>
      <c r="J7" s="154" t="s">
        <v>112</v>
      </c>
      <c r="K7" s="155" t="s">
        <v>36</v>
      </c>
      <c r="L7" s="156" t="s">
        <v>19</v>
      </c>
      <c r="M7" s="154" t="s">
        <v>248</v>
      </c>
      <c r="N7" s="154" t="s">
        <v>247</v>
      </c>
      <c r="O7" s="154" t="s">
        <v>121</v>
      </c>
      <c r="P7" s="154" t="s">
        <v>191</v>
      </c>
      <c r="Q7" s="157" t="s">
        <v>193</v>
      </c>
    </row>
    <row r="8" spans="1:17" s="3" customFormat="1" ht="24" customHeight="1">
      <c r="A8"/>
      <c r="B8" s="158"/>
      <c r="C8" s="159"/>
      <c r="D8" s="160"/>
      <c r="E8" s="160"/>
      <c r="F8" s="160"/>
      <c r="G8" s="160" t="s">
        <v>22</v>
      </c>
      <c r="H8" s="160"/>
      <c r="I8" s="160" t="s">
        <v>21</v>
      </c>
      <c r="J8" s="160"/>
      <c r="K8" s="160" t="s">
        <v>20</v>
      </c>
      <c r="L8" s="160" t="s">
        <v>20</v>
      </c>
      <c r="M8" s="160" t="s">
        <v>255</v>
      </c>
      <c r="N8" s="160"/>
      <c r="O8" s="160" t="s">
        <v>251</v>
      </c>
      <c r="P8" s="161" t="s">
        <v>20</v>
      </c>
      <c r="Q8" s="162" t="s">
        <v>20</v>
      </c>
    </row>
    <row r="9" spans="1:17" s="4" customFormat="1" ht="18" customHeight="1">
      <c r="A9"/>
      <c r="B9" s="163"/>
      <c r="C9" s="155" t="s">
        <v>1</v>
      </c>
      <c r="D9" s="155" t="s">
        <v>2</v>
      </c>
      <c r="E9" s="155" t="s">
        <v>3</v>
      </c>
      <c r="F9" s="155" t="s">
        <v>4</v>
      </c>
      <c r="G9" s="164" t="s">
        <v>5</v>
      </c>
      <c r="H9" s="164" t="s">
        <v>6</v>
      </c>
      <c r="I9" s="164" t="s">
        <v>7</v>
      </c>
      <c r="J9" s="164" t="s">
        <v>8</v>
      </c>
      <c r="K9" s="164" t="s">
        <v>9</v>
      </c>
      <c r="L9" s="164" t="s">
        <v>10</v>
      </c>
      <c r="M9" s="165" t="s">
        <v>11</v>
      </c>
      <c r="N9" s="165" t="s">
        <v>12</v>
      </c>
      <c r="O9" s="165" t="s">
        <v>13</v>
      </c>
      <c r="P9" s="165" t="s">
        <v>14</v>
      </c>
      <c r="Q9" s="165" t="s">
        <v>124</v>
      </c>
    </row>
    <row r="10" spans="1:17" s="140" customFormat="1" ht="18" customHeight="1">
      <c r="A10"/>
      <c r="B10" s="166" t="s">
        <v>41</v>
      </c>
      <c r="C10" s="167"/>
      <c r="D10" s="167"/>
      <c r="E10" s="167"/>
      <c r="F10" s="167"/>
      <c r="G10" s="167"/>
      <c r="H10" s="167"/>
      <c r="I10" s="168">
        <v>5.468288776741022</v>
      </c>
      <c r="J10" s="167"/>
      <c r="K10" s="167"/>
      <c r="L10" s="169">
        <v>4.2605866098626072E-2</v>
      </c>
      <c r="M10" s="168"/>
      <c r="N10" s="170"/>
      <c r="O10" s="168">
        <v>10030.810599999997</v>
      </c>
      <c r="P10" s="171">
        <v>1</v>
      </c>
      <c r="Q10" s="171">
        <v>1.4987619143672385E-2</v>
      </c>
    </row>
    <row r="11" spans="1:17" s="141" customFormat="1" ht="21.75" customHeight="1">
      <c r="A11"/>
      <c r="B11" s="172" t="s">
        <v>39</v>
      </c>
      <c r="C11" s="173"/>
      <c r="D11" s="173"/>
      <c r="E11" s="173"/>
      <c r="F11" s="173"/>
      <c r="G11" s="173"/>
      <c r="H11" s="173"/>
      <c r="I11" s="174">
        <v>5.3324225626519812</v>
      </c>
      <c r="J11" s="173"/>
      <c r="K11" s="173"/>
      <c r="L11" s="175">
        <v>4.1412329702904281E-2</v>
      </c>
      <c r="M11" s="174"/>
      <c r="N11" s="176"/>
      <c r="O11" s="174">
        <v>8636.6521999999968</v>
      </c>
      <c r="P11" s="177">
        <v>0.86101238916822931</v>
      </c>
      <c r="Q11" s="177">
        <v>1.2904525766836851E-2</v>
      </c>
    </row>
    <row r="12" spans="1:17" s="141" customFormat="1">
      <c r="A12"/>
      <c r="B12" s="178" t="s">
        <v>37</v>
      </c>
      <c r="C12" s="173"/>
      <c r="D12" s="173"/>
      <c r="E12" s="173"/>
      <c r="F12" s="173"/>
      <c r="G12" s="173"/>
      <c r="H12" s="173"/>
      <c r="I12" s="174">
        <v>8.7605575592505982</v>
      </c>
      <c r="J12" s="173"/>
      <c r="K12" s="173"/>
      <c r="L12" s="175">
        <v>3.4229827290892502E-2</v>
      </c>
      <c r="M12" s="174"/>
      <c r="N12" s="176"/>
      <c r="O12" s="174">
        <v>3682.3987999999999</v>
      </c>
      <c r="P12" s="177">
        <v>0.3671087957736936</v>
      </c>
      <c r="Q12" s="177">
        <v>5.5020868153483268E-3</v>
      </c>
    </row>
    <row r="13" spans="1:17" s="141" customFormat="1">
      <c r="A13"/>
      <c r="B13" s="179" t="s">
        <v>1954</v>
      </c>
      <c r="C13" s="180" t="s">
        <v>1859</v>
      </c>
      <c r="D13" s="181">
        <v>6028</v>
      </c>
      <c r="E13" s="181"/>
      <c r="F13" s="181" t="s">
        <v>1580</v>
      </c>
      <c r="G13" s="182">
        <v>43100</v>
      </c>
      <c r="H13" s="181"/>
      <c r="I13" s="183">
        <v>9.31</v>
      </c>
      <c r="J13" s="180" t="s">
        <v>173</v>
      </c>
      <c r="K13" s="184">
        <v>4.7800000000000002E-2</v>
      </c>
      <c r="L13" s="184">
        <v>4.7800000000000002E-2</v>
      </c>
      <c r="M13" s="183">
        <v>247325.92</v>
      </c>
      <c r="N13" s="185">
        <v>101.36</v>
      </c>
      <c r="O13" s="183">
        <v>250.28444999999999</v>
      </c>
      <c r="P13" s="186">
        <v>2.4951567722752144E-2</v>
      </c>
      <c r="Q13" s="186">
        <v>3.7396459406615804E-4</v>
      </c>
    </row>
    <row r="14" spans="1:17" s="141" customFormat="1">
      <c r="A14"/>
      <c r="B14" s="179" t="s">
        <v>1954</v>
      </c>
      <c r="C14" s="180" t="s">
        <v>1859</v>
      </c>
      <c r="D14" s="181">
        <v>5212</v>
      </c>
      <c r="E14" s="181"/>
      <c r="F14" s="181" t="s">
        <v>1580</v>
      </c>
      <c r="G14" s="182">
        <v>42643</v>
      </c>
      <c r="H14" s="181"/>
      <c r="I14" s="183">
        <v>8.3500000000000014</v>
      </c>
      <c r="J14" s="180" t="s">
        <v>173</v>
      </c>
      <c r="K14" s="184">
        <v>3.4500000000000003E-2</v>
      </c>
      <c r="L14" s="184">
        <v>3.4500000000000003E-2</v>
      </c>
      <c r="M14" s="183">
        <v>65818.240000000005</v>
      </c>
      <c r="N14" s="185">
        <v>98.35</v>
      </c>
      <c r="O14" s="183">
        <v>64.732240000000004</v>
      </c>
      <c r="P14" s="186">
        <v>6.4533408695803731E-3</v>
      </c>
      <c r="Q14" s="186">
        <v>9.6720215157566198E-5</v>
      </c>
    </row>
    <row r="15" spans="1:17" s="141" customFormat="1">
      <c r="A15"/>
      <c r="B15" s="179" t="s">
        <v>1954</v>
      </c>
      <c r="C15" s="180" t="s">
        <v>1859</v>
      </c>
      <c r="D15" s="181">
        <v>5211</v>
      </c>
      <c r="E15" s="181"/>
      <c r="F15" s="181" t="s">
        <v>1580</v>
      </c>
      <c r="G15" s="182">
        <v>42643</v>
      </c>
      <c r="H15" s="181"/>
      <c r="I15" s="183">
        <v>5.8900000000000006</v>
      </c>
      <c r="J15" s="180" t="s">
        <v>173</v>
      </c>
      <c r="K15" s="184">
        <v>3.5299999999999998E-2</v>
      </c>
      <c r="L15" s="184">
        <v>3.5299999999999998E-2</v>
      </c>
      <c r="M15" s="183">
        <v>66332.12</v>
      </c>
      <c r="N15" s="185">
        <v>101.96</v>
      </c>
      <c r="O15" s="183">
        <v>67.632229999999993</v>
      </c>
      <c r="P15" s="186">
        <v>6.7424491097459278E-3</v>
      </c>
      <c r="Q15" s="186">
        <v>1.010532593524649E-4</v>
      </c>
    </row>
    <row r="16" spans="1:17" s="141" customFormat="1">
      <c r="A16"/>
      <c r="B16" s="179" t="s">
        <v>1954</v>
      </c>
      <c r="C16" s="180" t="s">
        <v>1859</v>
      </c>
      <c r="D16" s="181">
        <v>6027</v>
      </c>
      <c r="E16" s="181"/>
      <c r="F16" s="181" t="s">
        <v>1580</v>
      </c>
      <c r="G16" s="182">
        <v>43100</v>
      </c>
      <c r="H16" s="181"/>
      <c r="I16" s="183">
        <v>9.7200000000000006</v>
      </c>
      <c r="J16" s="180" t="s">
        <v>173</v>
      </c>
      <c r="K16" s="184">
        <v>3.4499999999999996E-2</v>
      </c>
      <c r="L16" s="184">
        <v>3.4499999999999996E-2</v>
      </c>
      <c r="M16" s="183">
        <v>927721.95</v>
      </c>
      <c r="N16" s="185">
        <v>99.81</v>
      </c>
      <c r="O16" s="183">
        <v>925.95928000000004</v>
      </c>
      <c r="P16" s="186">
        <v>9.2311510696852381E-2</v>
      </c>
      <c r="Q16" s="186">
        <v>1.383529764901463E-3</v>
      </c>
    </row>
    <row r="17" spans="1:17" s="141" customFormat="1">
      <c r="A17"/>
      <c r="B17" s="179" t="s">
        <v>1954</v>
      </c>
      <c r="C17" s="180" t="s">
        <v>1859</v>
      </c>
      <c r="D17" s="181">
        <v>6026</v>
      </c>
      <c r="E17" s="181"/>
      <c r="F17" s="181" t="s">
        <v>1580</v>
      </c>
      <c r="G17" s="182">
        <v>43100</v>
      </c>
      <c r="H17" s="181"/>
      <c r="I17" s="183">
        <v>7.76</v>
      </c>
      <c r="J17" s="180" t="s">
        <v>173</v>
      </c>
      <c r="K17" s="184">
        <v>3.5899999999999994E-2</v>
      </c>
      <c r="L17" s="184">
        <v>3.5899999999999994E-2</v>
      </c>
      <c r="M17" s="183">
        <v>1273518.25</v>
      </c>
      <c r="N17" s="185">
        <v>101.65</v>
      </c>
      <c r="O17" s="183">
        <v>1294.5313000000001</v>
      </c>
      <c r="P17" s="186">
        <v>0.12905550225422466</v>
      </c>
      <c r="Q17" s="186">
        <v>1.9342347161816721E-3</v>
      </c>
    </row>
    <row r="18" spans="1:17" s="141" customFormat="1">
      <c r="A18"/>
      <c r="B18" s="179" t="s">
        <v>1954</v>
      </c>
      <c r="C18" s="180" t="s">
        <v>1859</v>
      </c>
      <c r="D18" s="181">
        <v>5210</v>
      </c>
      <c r="E18" s="181"/>
      <c r="F18" s="181" t="s">
        <v>1580</v>
      </c>
      <c r="G18" s="182">
        <v>42643</v>
      </c>
      <c r="H18" s="181"/>
      <c r="I18" s="183">
        <v>8.8199999999999985</v>
      </c>
      <c r="J18" s="180" t="s">
        <v>173</v>
      </c>
      <c r="K18" s="184">
        <v>2.3899999999999998E-2</v>
      </c>
      <c r="L18" s="184">
        <v>2.3899999999999998E-2</v>
      </c>
      <c r="M18" s="183">
        <v>48015.57</v>
      </c>
      <c r="N18" s="185">
        <v>103.7</v>
      </c>
      <c r="O18" s="183">
        <v>49.792120000000004</v>
      </c>
      <c r="P18" s="186">
        <v>4.9639178712037506E-3</v>
      </c>
      <c r="Q18" s="186">
        <v>7.4397310514070808E-5</v>
      </c>
    </row>
    <row r="19" spans="1:17" s="141" customFormat="1">
      <c r="A19"/>
      <c r="B19" s="179" t="s">
        <v>1954</v>
      </c>
      <c r="C19" s="180" t="s">
        <v>1859</v>
      </c>
      <c r="D19" s="181">
        <v>6025</v>
      </c>
      <c r="E19" s="181"/>
      <c r="F19" s="181" t="s">
        <v>1580</v>
      </c>
      <c r="G19" s="182">
        <v>43100</v>
      </c>
      <c r="H19" s="181"/>
      <c r="I19" s="183">
        <v>9.66</v>
      </c>
      <c r="J19" s="180" t="s">
        <v>173</v>
      </c>
      <c r="K19" s="184">
        <v>3.4799999999999998E-2</v>
      </c>
      <c r="L19" s="184">
        <v>3.4799999999999998E-2</v>
      </c>
      <c r="M19" s="183">
        <v>523135.37</v>
      </c>
      <c r="N19" s="185">
        <v>105.75</v>
      </c>
      <c r="O19" s="183">
        <v>553.17037000000005</v>
      </c>
      <c r="P19" s="186">
        <v>5.5147125397821808E-2</v>
      </c>
      <c r="Q19" s="186">
        <v>8.2652411233089581E-4</v>
      </c>
    </row>
    <row r="20" spans="1:17" s="141" customFormat="1">
      <c r="A20"/>
      <c r="B20" s="179" t="s">
        <v>1954</v>
      </c>
      <c r="C20" s="180" t="s">
        <v>1859</v>
      </c>
      <c r="D20" s="181">
        <v>6024</v>
      </c>
      <c r="E20" s="181"/>
      <c r="F20" s="181" t="s">
        <v>1580</v>
      </c>
      <c r="G20" s="182">
        <v>43100</v>
      </c>
      <c r="H20" s="181"/>
      <c r="I20" s="183">
        <v>8.9</v>
      </c>
      <c r="J20" s="180" t="s">
        <v>173</v>
      </c>
      <c r="K20" s="184">
        <v>2.2099999999999998E-2</v>
      </c>
      <c r="L20" s="184">
        <v>2.2099999999999998E-2</v>
      </c>
      <c r="M20" s="183">
        <v>414509.09</v>
      </c>
      <c r="N20" s="185">
        <v>105.66</v>
      </c>
      <c r="O20" s="183">
        <v>437.91813999999999</v>
      </c>
      <c r="P20" s="186">
        <v>4.3657303229312307E-2</v>
      </c>
      <c r="Q20" s="186">
        <v>6.5431903364075142E-4</v>
      </c>
    </row>
    <row r="21" spans="1:17" s="141" customFormat="1">
      <c r="A21"/>
      <c r="B21" s="179" t="s">
        <v>1954</v>
      </c>
      <c r="C21" s="180" t="s">
        <v>1859</v>
      </c>
      <c r="D21" s="181">
        <v>5209</v>
      </c>
      <c r="E21" s="181"/>
      <c r="F21" s="181" t="s">
        <v>1580</v>
      </c>
      <c r="G21" s="182">
        <v>42643</v>
      </c>
      <c r="H21" s="181"/>
      <c r="I21" s="183">
        <v>6.89</v>
      </c>
      <c r="J21" s="180" t="s">
        <v>173</v>
      </c>
      <c r="K21" s="184">
        <v>2.4000000000000004E-2</v>
      </c>
      <c r="L21" s="184">
        <v>2.4000000000000004E-2</v>
      </c>
      <c r="M21" s="183">
        <v>37490.14</v>
      </c>
      <c r="N21" s="185">
        <v>102.37</v>
      </c>
      <c r="O21" s="183">
        <v>38.37867</v>
      </c>
      <c r="P21" s="186">
        <v>3.8260786222002845E-3</v>
      </c>
      <c r="Q21" s="186">
        <v>5.7343809203284651E-5</v>
      </c>
    </row>
    <row r="22" spans="1:17" s="141" customFormat="1">
      <c r="A22"/>
      <c r="B22" s="187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3"/>
      <c r="N22" s="185"/>
      <c r="O22" s="181"/>
      <c r="P22" s="186"/>
      <c r="Q22" s="181"/>
    </row>
    <row r="23" spans="1:17" s="141" customFormat="1">
      <c r="A23"/>
      <c r="B23" s="178" t="s">
        <v>38</v>
      </c>
      <c r="C23" s="173"/>
      <c r="D23" s="173"/>
      <c r="E23" s="173"/>
      <c r="F23" s="173"/>
      <c r="G23" s="173"/>
      <c r="H23" s="173"/>
      <c r="I23" s="174">
        <v>2.7839387857667366</v>
      </c>
      <c r="J23" s="173"/>
      <c r="K23" s="173"/>
      <c r="L23" s="175">
        <v>4.6751819219102701E-2</v>
      </c>
      <c r="M23" s="174"/>
      <c r="N23" s="176"/>
      <c r="O23" s="174">
        <v>4954.2533999999978</v>
      </c>
      <c r="P23" s="177">
        <v>0.49390359339453577</v>
      </c>
      <c r="Q23" s="177">
        <v>7.4024389514885259E-3</v>
      </c>
    </row>
    <row r="24" spans="1:17" s="141" customFormat="1">
      <c r="A24"/>
      <c r="B24" s="144" t="s">
        <v>1956</v>
      </c>
      <c r="C24" s="180" t="s">
        <v>1859</v>
      </c>
      <c r="D24" s="181" t="s">
        <v>1860</v>
      </c>
      <c r="E24" s="181"/>
      <c r="F24" s="181" t="s">
        <v>1861</v>
      </c>
      <c r="G24" s="182">
        <v>43185</v>
      </c>
      <c r="H24" s="181" t="s">
        <v>1858</v>
      </c>
      <c r="I24" s="183">
        <v>1.21</v>
      </c>
      <c r="J24" s="180" t="s">
        <v>172</v>
      </c>
      <c r="K24" s="184">
        <v>3.9134000000000002E-2</v>
      </c>
      <c r="L24" s="184">
        <v>4.24E-2</v>
      </c>
      <c r="M24" s="183">
        <v>573748</v>
      </c>
      <c r="N24" s="185">
        <v>99.73</v>
      </c>
      <c r="O24" s="183">
        <v>2144.6014399999999</v>
      </c>
      <c r="P24" s="186">
        <v>0.21380140903069195</v>
      </c>
      <c r="Q24" s="186">
        <v>3.2043740909325287E-3</v>
      </c>
    </row>
    <row r="25" spans="1:17" s="141" customFormat="1">
      <c r="A25"/>
      <c r="B25" s="144" t="s">
        <v>1957</v>
      </c>
      <c r="C25" s="180" t="s">
        <v>1859</v>
      </c>
      <c r="D25" s="181" t="s">
        <v>1862</v>
      </c>
      <c r="E25" s="181"/>
      <c r="F25" s="181" t="s">
        <v>1861</v>
      </c>
      <c r="G25" s="182">
        <v>42723</v>
      </c>
      <c r="H25" s="181" t="s">
        <v>1858</v>
      </c>
      <c r="I25" s="183">
        <v>2.0000000000000004E-2</v>
      </c>
      <c r="J25" s="180" t="s">
        <v>173</v>
      </c>
      <c r="K25" s="184">
        <v>2.0119999999999999E-2</v>
      </c>
      <c r="L25" s="184">
        <v>1.7000000000000001E-2</v>
      </c>
      <c r="M25" s="183">
        <v>148938.79999999999</v>
      </c>
      <c r="N25" s="185">
        <v>101.08</v>
      </c>
      <c r="O25" s="183">
        <v>150.54732999999999</v>
      </c>
      <c r="P25" s="186">
        <v>1.5008490938907772E-2</v>
      </c>
      <c r="Q25" s="186">
        <v>2.2494154611360766E-4</v>
      </c>
    </row>
    <row r="26" spans="1:17" s="141" customFormat="1">
      <c r="A26"/>
      <c r="B26" s="144" t="s">
        <v>1958</v>
      </c>
      <c r="C26" s="180" t="s">
        <v>1863</v>
      </c>
      <c r="D26" s="181" t="s">
        <v>1864</v>
      </c>
      <c r="E26" s="181"/>
      <c r="F26" s="181" t="s">
        <v>491</v>
      </c>
      <c r="G26" s="182">
        <v>43276</v>
      </c>
      <c r="H26" s="181" t="s">
        <v>376</v>
      </c>
      <c r="I26" s="183">
        <v>10.61</v>
      </c>
      <c r="J26" s="180" t="s">
        <v>173</v>
      </c>
      <c r="K26" s="184">
        <v>3.56E-2</v>
      </c>
      <c r="L26" s="184">
        <v>4.8300000000000003E-2</v>
      </c>
      <c r="M26" s="183">
        <v>33689.54</v>
      </c>
      <c r="N26" s="185">
        <v>88.38</v>
      </c>
      <c r="O26" s="183">
        <v>29.774810000000002</v>
      </c>
      <c r="P26" s="186">
        <v>2.9683353805922733E-3</v>
      </c>
      <c r="Q26" s="186">
        <v>4.4488280175004817E-5</v>
      </c>
    </row>
    <row r="27" spans="1:17" s="141" customFormat="1">
      <c r="A27"/>
      <c r="B27" s="144" t="s">
        <v>1958</v>
      </c>
      <c r="C27" s="180" t="s">
        <v>1863</v>
      </c>
      <c r="D27" s="181" t="s">
        <v>1865</v>
      </c>
      <c r="E27" s="181"/>
      <c r="F27" s="181" t="s">
        <v>491</v>
      </c>
      <c r="G27" s="182">
        <v>43222</v>
      </c>
      <c r="H27" s="181" t="s">
        <v>376</v>
      </c>
      <c r="I27" s="183">
        <v>10.610000000000001</v>
      </c>
      <c r="J27" s="180" t="s">
        <v>173</v>
      </c>
      <c r="K27" s="184">
        <v>3.5200000000000002E-2</v>
      </c>
      <c r="L27" s="184">
        <v>4.8300000000000003E-2</v>
      </c>
      <c r="M27" s="183">
        <v>161119.03</v>
      </c>
      <c r="N27" s="185">
        <v>88.76</v>
      </c>
      <c r="O27" s="183">
        <v>143.00923999999998</v>
      </c>
      <c r="P27" s="186">
        <v>1.4256997335788597E-2</v>
      </c>
      <c r="Q27" s="186">
        <v>2.1367844620115138E-4</v>
      </c>
    </row>
    <row r="28" spans="1:17" s="141" customFormat="1">
      <c r="A28"/>
      <c r="B28" s="144" t="s">
        <v>1958</v>
      </c>
      <c r="C28" s="180" t="s">
        <v>1863</v>
      </c>
      <c r="D28" s="181" t="s">
        <v>1866</v>
      </c>
      <c r="E28" s="181"/>
      <c r="F28" s="181" t="s">
        <v>491</v>
      </c>
      <c r="G28" s="182">
        <v>43431</v>
      </c>
      <c r="H28" s="181" t="s">
        <v>376</v>
      </c>
      <c r="I28" s="183">
        <v>10.55</v>
      </c>
      <c r="J28" s="180" t="s">
        <v>173</v>
      </c>
      <c r="K28" s="184">
        <v>3.9599999999999996E-2</v>
      </c>
      <c r="L28" s="184">
        <v>4.7199999999999999E-2</v>
      </c>
      <c r="M28" s="183">
        <v>33546.39</v>
      </c>
      <c r="N28" s="185">
        <v>93.11</v>
      </c>
      <c r="O28" s="183">
        <v>31.235040000000001</v>
      </c>
      <c r="P28" s="186">
        <v>3.1139098568963119E-3</v>
      </c>
      <c r="Q28" s="186">
        <v>4.667009498288931E-5</v>
      </c>
    </row>
    <row r="29" spans="1:17" s="141" customFormat="1">
      <c r="A29"/>
      <c r="B29" s="144" t="s">
        <v>1962</v>
      </c>
      <c r="C29" s="180" t="s">
        <v>1859</v>
      </c>
      <c r="D29" s="181" t="s">
        <v>1887</v>
      </c>
      <c r="E29" s="181"/>
      <c r="F29" s="181" t="s">
        <v>491</v>
      </c>
      <c r="G29" s="182">
        <v>42759</v>
      </c>
      <c r="H29" s="181" t="s">
        <v>1858</v>
      </c>
      <c r="I29" s="183">
        <v>4.33</v>
      </c>
      <c r="J29" s="180" t="s">
        <v>173</v>
      </c>
      <c r="K29" s="184">
        <v>2.4E-2</v>
      </c>
      <c r="L29" s="184">
        <v>1.7299999999999999E-2</v>
      </c>
      <c r="M29" s="183">
        <v>86914.23</v>
      </c>
      <c r="N29" s="185">
        <v>104.68</v>
      </c>
      <c r="O29" s="183">
        <v>90.981820000000013</v>
      </c>
      <c r="P29" s="186">
        <v>9.0702360584896339E-3</v>
      </c>
      <c r="Q29" s="186">
        <v>1.359412435878468E-4</v>
      </c>
    </row>
    <row r="30" spans="1:17" s="141" customFormat="1">
      <c r="A30"/>
      <c r="B30" s="144" t="s">
        <v>1962</v>
      </c>
      <c r="C30" s="180" t="s">
        <v>1859</v>
      </c>
      <c r="D30" s="181" t="s">
        <v>1888</v>
      </c>
      <c r="E30" s="181"/>
      <c r="F30" s="181" t="s">
        <v>491</v>
      </c>
      <c r="G30" s="182">
        <v>42759</v>
      </c>
      <c r="H30" s="181" t="s">
        <v>1858</v>
      </c>
      <c r="I30" s="183">
        <v>4.1300000000000008</v>
      </c>
      <c r="J30" s="180" t="s">
        <v>173</v>
      </c>
      <c r="K30" s="184">
        <v>3.8800000000000001E-2</v>
      </c>
      <c r="L30" s="184">
        <v>3.8399999999999997E-2</v>
      </c>
      <c r="M30" s="183">
        <v>86914.23</v>
      </c>
      <c r="N30" s="185">
        <v>102</v>
      </c>
      <c r="O30" s="183">
        <v>88.652509999999992</v>
      </c>
      <c r="P30" s="186">
        <v>8.8380205284705523E-3</v>
      </c>
      <c r="Q30" s="186">
        <v>1.3246088566467478E-4</v>
      </c>
    </row>
    <row r="31" spans="1:17" s="141" customFormat="1">
      <c r="A31"/>
      <c r="B31" s="144" t="s">
        <v>1959</v>
      </c>
      <c r="C31" s="180" t="s">
        <v>1863</v>
      </c>
      <c r="D31" s="181" t="s">
        <v>1867</v>
      </c>
      <c r="E31" s="181"/>
      <c r="F31" s="181" t="s">
        <v>588</v>
      </c>
      <c r="G31" s="182">
        <v>43011</v>
      </c>
      <c r="H31" s="181" t="s">
        <v>171</v>
      </c>
      <c r="I31" s="183">
        <v>9.2399999999999984</v>
      </c>
      <c r="J31" s="180" t="s">
        <v>173</v>
      </c>
      <c r="K31" s="184">
        <v>3.9E-2</v>
      </c>
      <c r="L31" s="184">
        <v>5.1299999999999998E-2</v>
      </c>
      <c r="M31" s="183">
        <v>15517.4</v>
      </c>
      <c r="N31" s="185">
        <v>91.28</v>
      </c>
      <c r="O31" s="183">
        <v>14.164280000000002</v>
      </c>
      <c r="P31" s="186">
        <v>1.4120773050983542E-3</v>
      </c>
      <c r="Q31" s="186">
        <v>2.1163676850237405E-5</v>
      </c>
    </row>
    <row r="32" spans="1:17" s="141" customFormat="1">
      <c r="A32"/>
      <c r="B32" s="144" t="s">
        <v>1959</v>
      </c>
      <c r="C32" s="180" t="s">
        <v>1863</v>
      </c>
      <c r="D32" s="181" t="s">
        <v>1868</v>
      </c>
      <c r="E32" s="181"/>
      <c r="F32" s="181" t="s">
        <v>588</v>
      </c>
      <c r="G32" s="182">
        <v>43104</v>
      </c>
      <c r="H32" s="181" t="s">
        <v>171</v>
      </c>
      <c r="I32" s="183">
        <v>9.24</v>
      </c>
      <c r="J32" s="180" t="s">
        <v>173</v>
      </c>
      <c r="K32" s="184">
        <v>3.8199999999999998E-2</v>
      </c>
      <c r="L32" s="184">
        <v>5.5E-2</v>
      </c>
      <c r="M32" s="183">
        <v>27638.36</v>
      </c>
      <c r="N32" s="185">
        <v>85.85</v>
      </c>
      <c r="O32" s="183">
        <v>23.727540000000001</v>
      </c>
      <c r="P32" s="186">
        <v>2.3654658577642778E-3</v>
      </c>
      <c r="Q32" s="186">
        <v>3.5452701373531307E-5</v>
      </c>
    </row>
    <row r="33" spans="1:17" s="141" customFormat="1">
      <c r="A33"/>
      <c r="B33" s="144" t="s">
        <v>1959</v>
      </c>
      <c r="C33" s="180" t="s">
        <v>1863</v>
      </c>
      <c r="D33" s="181" t="s">
        <v>1869</v>
      </c>
      <c r="E33" s="181"/>
      <c r="F33" s="181" t="s">
        <v>588</v>
      </c>
      <c r="G33" s="182">
        <v>43194</v>
      </c>
      <c r="H33" s="181" t="s">
        <v>171</v>
      </c>
      <c r="I33" s="183">
        <v>9.2999999999999989</v>
      </c>
      <c r="J33" s="180" t="s">
        <v>173</v>
      </c>
      <c r="K33" s="184">
        <v>3.7900000000000003E-2</v>
      </c>
      <c r="L33" s="184">
        <v>5.0099999999999999E-2</v>
      </c>
      <c r="M33" s="183">
        <v>17848.11</v>
      </c>
      <c r="N33" s="185">
        <v>89.61</v>
      </c>
      <c r="O33" s="183">
        <v>15.993679999999999</v>
      </c>
      <c r="P33" s="186">
        <v>1.5944553872844537E-3</v>
      </c>
      <c r="Q33" s="186">
        <v>2.3897090086196046E-5</v>
      </c>
    </row>
    <row r="34" spans="1:17" s="141" customFormat="1">
      <c r="A34"/>
      <c r="B34" s="144" t="s">
        <v>1959</v>
      </c>
      <c r="C34" s="180" t="s">
        <v>1863</v>
      </c>
      <c r="D34" s="181" t="s">
        <v>1870</v>
      </c>
      <c r="E34" s="181"/>
      <c r="F34" s="181" t="s">
        <v>588</v>
      </c>
      <c r="G34" s="182">
        <v>43285</v>
      </c>
      <c r="H34" s="181" t="s">
        <v>171</v>
      </c>
      <c r="I34" s="183">
        <v>9.27</v>
      </c>
      <c r="J34" s="180" t="s">
        <v>173</v>
      </c>
      <c r="K34" s="184">
        <v>4.0099999999999997E-2</v>
      </c>
      <c r="L34" s="184">
        <v>5.0299999999999991E-2</v>
      </c>
      <c r="M34" s="183">
        <v>23655.46</v>
      </c>
      <c r="N34" s="185">
        <v>90.3</v>
      </c>
      <c r="O34" s="183">
        <v>21.360880000000002</v>
      </c>
      <c r="P34" s="186">
        <v>2.1295268001571086E-3</v>
      </c>
      <c r="Q34" s="186">
        <v>3.1916536636998081E-5</v>
      </c>
    </row>
    <row r="35" spans="1:17" s="141" customFormat="1">
      <c r="A35"/>
      <c r="B35" s="144" t="s">
        <v>1959</v>
      </c>
      <c r="C35" s="180" t="s">
        <v>1863</v>
      </c>
      <c r="D35" s="181" t="s">
        <v>1871</v>
      </c>
      <c r="E35" s="181"/>
      <c r="F35" s="181" t="s">
        <v>588</v>
      </c>
      <c r="G35" s="182">
        <v>43377</v>
      </c>
      <c r="H35" s="181" t="s">
        <v>171</v>
      </c>
      <c r="I35" s="183">
        <v>9.25</v>
      </c>
      <c r="J35" s="180" t="s">
        <v>173</v>
      </c>
      <c r="K35" s="184">
        <v>3.9699999999999999E-2</v>
      </c>
      <c r="L35" s="184">
        <v>5.2199999999999996E-2</v>
      </c>
      <c r="M35" s="183">
        <v>47351.14</v>
      </c>
      <c r="N35" s="185">
        <v>88.32</v>
      </c>
      <c r="O35" s="183">
        <v>41.820529999999998</v>
      </c>
      <c r="P35" s="186">
        <v>4.1692074217810479E-3</v>
      </c>
      <c r="Q35" s="186">
        <v>6.2486492968626624E-5</v>
      </c>
    </row>
    <row r="36" spans="1:17" s="141" customFormat="1">
      <c r="A36"/>
      <c r="B36" s="144" t="s">
        <v>1959</v>
      </c>
      <c r="C36" s="180" t="s">
        <v>1863</v>
      </c>
      <c r="D36" s="181" t="s">
        <v>1872</v>
      </c>
      <c r="E36" s="181"/>
      <c r="F36" s="181" t="s">
        <v>588</v>
      </c>
      <c r="G36" s="182">
        <v>42935</v>
      </c>
      <c r="H36" s="181" t="s">
        <v>171</v>
      </c>
      <c r="I36" s="183">
        <v>10.629999999999999</v>
      </c>
      <c r="J36" s="180" t="s">
        <v>173</v>
      </c>
      <c r="K36" s="184">
        <v>4.0800000000000003E-2</v>
      </c>
      <c r="L36" s="184">
        <v>4.6400000000000004E-2</v>
      </c>
      <c r="M36" s="183">
        <v>72296.41</v>
      </c>
      <c r="N36" s="185">
        <v>94.19</v>
      </c>
      <c r="O36" s="183">
        <v>68.095979999999997</v>
      </c>
      <c r="P36" s="186">
        <v>6.7886816644708668E-3</v>
      </c>
      <c r="Q36" s="186">
        <v>1.0174617527472129E-4</v>
      </c>
    </row>
    <row r="37" spans="1:17" s="141" customFormat="1">
      <c r="A37"/>
      <c r="B37" s="144" t="s">
        <v>1960</v>
      </c>
      <c r="C37" s="180" t="s">
        <v>1863</v>
      </c>
      <c r="D37" s="181" t="s">
        <v>1873</v>
      </c>
      <c r="E37" s="181"/>
      <c r="F37" s="181" t="s">
        <v>1874</v>
      </c>
      <c r="G37" s="182">
        <v>42680</v>
      </c>
      <c r="H37" s="181" t="s">
        <v>1858</v>
      </c>
      <c r="I37" s="183">
        <v>4.0100000000000007</v>
      </c>
      <c r="J37" s="180" t="s">
        <v>173</v>
      </c>
      <c r="K37" s="184">
        <v>2.3E-2</v>
      </c>
      <c r="L37" s="184">
        <v>3.49E-2</v>
      </c>
      <c r="M37" s="183">
        <v>6714.63</v>
      </c>
      <c r="N37" s="185">
        <v>97.44</v>
      </c>
      <c r="O37" s="183">
        <v>6.5427299999999997</v>
      </c>
      <c r="P37" s="186">
        <v>6.5226333752129676E-4</v>
      </c>
      <c r="Q37" s="186">
        <v>9.7758744841498309E-6</v>
      </c>
    </row>
    <row r="38" spans="1:17" s="141" customFormat="1">
      <c r="A38"/>
      <c r="B38" s="144" t="s">
        <v>1960</v>
      </c>
      <c r="C38" s="180" t="s">
        <v>1863</v>
      </c>
      <c r="D38" s="181" t="s">
        <v>1875</v>
      </c>
      <c r="E38" s="181"/>
      <c r="F38" s="181" t="s">
        <v>1874</v>
      </c>
      <c r="G38" s="182">
        <v>42680</v>
      </c>
      <c r="H38" s="181" t="s">
        <v>1858</v>
      </c>
      <c r="I38" s="183">
        <v>2.86</v>
      </c>
      <c r="J38" s="180" t="s">
        <v>173</v>
      </c>
      <c r="K38" s="184">
        <v>2.35E-2</v>
      </c>
      <c r="L38" s="184">
        <v>3.1700000000000006E-2</v>
      </c>
      <c r="M38" s="183">
        <v>14107.33</v>
      </c>
      <c r="N38" s="185">
        <v>97.91</v>
      </c>
      <c r="O38" s="183">
        <v>13.812479999999999</v>
      </c>
      <c r="P38" s="186">
        <v>1.3770053638536453E-3</v>
      </c>
      <c r="Q38" s="186">
        <v>2.0638031952232453E-5</v>
      </c>
    </row>
    <row r="39" spans="1:17" s="141" customFormat="1">
      <c r="A39"/>
      <c r="B39" s="144" t="s">
        <v>1960</v>
      </c>
      <c r="C39" s="180" t="s">
        <v>1863</v>
      </c>
      <c r="D39" s="181" t="s">
        <v>1876</v>
      </c>
      <c r="E39" s="181"/>
      <c r="F39" s="181" t="s">
        <v>1874</v>
      </c>
      <c r="G39" s="182">
        <v>42680</v>
      </c>
      <c r="H39" s="181" t="s">
        <v>1858</v>
      </c>
      <c r="I39" s="183">
        <v>3.9699999999999998</v>
      </c>
      <c r="J39" s="180" t="s">
        <v>173</v>
      </c>
      <c r="K39" s="184">
        <v>3.3700000000000001E-2</v>
      </c>
      <c r="L39" s="184">
        <v>4.3299999999999998E-2</v>
      </c>
      <c r="M39" s="183">
        <v>3411.47</v>
      </c>
      <c r="N39" s="185">
        <v>96.69</v>
      </c>
      <c r="O39" s="183">
        <v>3.2985500000000001</v>
      </c>
      <c r="P39" s="186">
        <v>3.2884181862630337E-4</v>
      </c>
      <c r="Q39" s="186">
        <v>4.9285559360836267E-6</v>
      </c>
    </row>
    <row r="40" spans="1:17" s="141" customFormat="1">
      <c r="A40"/>
      <c r="B40" s="144" t="s">
        <v>1960</v>
      </c>
      <c r="C40" s="180" t="s">
        <v>1863</v>
      </c>
      <c r="D40" s="181" t="s">
        <v>1877</v>
      </c>
      <c r="E40" s="181"/>
      <c r="F40" s="181" t="s">
        <v>1874</v>
      </c>
      <c r="G40" s="182">
        <v>42717</v>
      </c>
      <c r="H40" s="181" t="s">
        <v>1858</v>
      </c>
      <c r="I40" s="183">
        <v>3.56</v>
      </c>
      <c r="J40" s="180" t="s">
        <v>173</v>
      </c>
      <c r="K40" s="184">
        <v>3.85E-2</v>
      </c>
      <c r="L40" s="184">
        <v>5.0600000000000006E-2</v>
      </c>
      <c r="M40" s="183">
        <v>930.37</v>
      </c>
      <c r="N40" s="185">
        <v>96.31</v>
      </c>
      <c r="O40" s="183">
        <v>0.89603999999999995</v>
      </c>
      <c r="P40" s="186">
        <v>8.9328772691610805E-5</v>
      </c>
      <c r="Q40" s="186">
        <v>1.3388256236735452E-6</v>
      </c>
    </row>
    <row r="41" spans="1:17" s="141" customFormat="1">
      <c r="A41"/>
      <c r="B41" s="144" t="s">
        <v>1960</v>
      </c>
      <c r="C41" s="180" t="s">
        <v>1863</v>
      </c>
      <c r="D41" s="181" t="s">
        <v>1878</v>
      </c>
      <c r="E41" s="181"/>
      <c r="F41" s="181" t="s">
        <v>1874</v>
      </c>
      <c r="G41" s="182">
        <v>42710</v>
      </c>
      <c r="H41" s="181" t="s">
        <v>1858</v>
      </c>
      <c r="I41" s="183">
        <v>3.56</v>
      </c>
      <c r="J41" s="180" t="s">
        <v>173</v>
      </c>
      <c r="K41" s="184">
        <v>3.8399999999999997E-2</v>
      </c>
      <c r="L41" s="184">
        <v>5.04E-2</v>
      </c>
      <c r="M41" s="183">
        <v>2781.55</v>
      </c>
      <c r="N41" s="185">
        <v>96.31</v>
      </c>
      <c r="O41" s="183">
        <v>2.6789099999999997</v>
      </c>
      <c r="P41" s="186">
        <v>2.6706814701495812E-4</v>
      </c>
      <c r="Q41" s="186">
        <v>4.0027156728664977E-6</v>
      </c>
    </row>
    <row r="42" spans="1:17" s="141" customFormat="1">
      <c r="A42"/>
      <c r="B42" s="144" t="s">
        <v>1960</v>
      </c>
      <c r="C42" s="180" t="s">
        <v>1863</v>
      </c>
      <c r="D42" s="181" t="s">
        <v>1879</v>
      </c>
      <c r="E42" s="181"/>
      <c r="F42" s="181" t="s">
        <v>1874</v>
      </c>
      <c r="G42" s="182">
        <v>42680</v>
      </c>
      <c r="H42" s="181" t="s">
        <v>1858</v>
      </c>
      <c r="I42" s="183">
        <v>4.8900000000000006</v>
      </c>
      <c r="J42" s="180" t="s">
        <v>173</v>
      </c>
      <c r="K42" s="184">
        <v>3.6699999999999997E-2</v>
      </c>
      <c r="L42" s="184">
        <v>4.6700000000000005E-2</v>
      </c>
      <c r="M42" s="183">
        <v>11254.13</v>
      </c>
      <c r="N42" s="185">
        <v>95.8</v>
      </c>
      <c r="O42" s="183">
        <v>10.781459999999999</v>
      </c>
      <c r="P42" s="186">
        <v>1.0748343708134617E-3</v>
      </c>
      <c r="Q42" s="186">
        <v>1.6109208192280904E-5</v>
      </c>
    </row>
    <row r="43" spans="1:17" s="141" customFormat="1">
      <c r="A43"/>
      <c r="B43" s="144" t="s">
        <v>1960</v>
      </c>
      <c r="C43" s="180" t="s">
        <v>1863</v>
      </c>
      <c r="D43" s="181" t="s">
        <v>1880</v>
      </c>
      <c r="E43" s="181"/>
      <c r="F43" s="181" t="s">
        <v>1874</v>
      </c>
      <c r="G43" s="182">
        <v>42680</v>
      </c>
      <c r="H43" s="181" t="s">
        <v>1858</v>
      </c>
      <c r="I43" s="183">
        <v>2.8299999999999996</v>
      </c>
      <c r="J43" s="180" t="s">
        <v>173</v>
      </c>
      <c r="K43" s="184">
        <v>3.1800000000000002E-2</v>
      </c>
      <c r="L43" s="184">
        <v>4.2099999999999999E-2</v>
      </c>
      <c r="M43" s="183">
        <v>14322.63</v>
      </c>
      <c r="N43" s="185">
        <v>97.48</v>
      </c>
      <c r="O43" s="183">
        <v>13.9617</v>
      </c>
      <c r="P43" s="186">
        <v>1.3918815294947354E-3</v>
      </c>
      <c r="Q43" s="186">
        <v>2.0860990257179296E-5</v>
      </c>
    </row>
    <row r="44" spans="1:17" s="141" customFormat="1">
      <c r="A44"/>
      <c r="B44" s="144" t="s">
        <v>1961</v>
      </c>
      <c r="C44" s="180" t="s">
        <v>1859</v>
      </c>
      <c r="D44" s="181" t="s">
        <v>1881</v>
      </c>
      <c r="E44" s="181"/>
      <c r="F44" s="181" t="s">
        <v>1874</v>
      </c>
      <c r="G44" s="182">
        <v>42884</v>
      </c>
      <c r="H44" s="181" t="s">
        <v>1858</v>
      </c>
      <c r="I44" s="183">
        <v>1.26</v>
      </c>
      <c r="J44" s="180" t="s">
        <v>173</v>
      </c>
      <c r="K44" s="184">
        <v>2.2099999999999998E-2</v>
      </c>
      <c r="L44" s="184">
        <v>2.9200000000000004E-2</v>
      </c>
      <c r="M44" s="183">
        <v>11635.77</v>
      </c>
      <c r="N44" s="185">
        <v>99.34</v>
      </c>
      <c r="O44" s="183">
        <v>11.558969999999999</v>
      </c>
      <c r="P44" s="186">
        <v>1.1523465511351597E-3</v>
      </c>
      <c r="Q44" s="186">
        <v>1.7270931229938168E-5</v>
      </c>
    </row>
    <row r="45" spans="1:17" s="141" customFormat="1">
      <c r="A45"/>
      <c r="B45" s="144" t="s">
        <v>1961</v>
      </c>
      <c r="C45" s="180" t="s">
        <v>1859</v>
      </c>
      <c r="D45" s="181" t="s">
        <v>1882</v>
      </c>
      <c r="E45" s="181"/>
      <c r="F45" s="181" t="s">
        <v>1874</v>
      </c>
      <c r="G45" s="182">
        <v>43006</v>
      </c>
      <c r="H45" s="181" t="s">
        <v>1858</v>
      </c>
      <c r="I45" s="183">
        <v>1.46</v>
      </c>
      <c r="J45" s="180" t="s">
        <v>173</v>
      </c>
      <c r="K45" s="184">
        <v>2.0799999999999999E-2</v>
      </c>
      <c r="L45" s="184">
        <v>3.2899999999999999E-2</v>
      </c>
      <c r="M45" s="183">
        <v>12799.35</v>
      </c>
      <c r="N45" s="185">
        <v>98.33</v>
      </c>
      <c r="O45" s="183">
        <v>12.585600000000001</v>
      </c>
      <c r="P45" s="186">
        <v>1.2546942118516328E-3</v>
      </c>
      <c r="Q45" s="186">
        <v>1.8804878989002469E-5</v>
      </c>
    </row>
    <row r="46" spans="1:17" s="141" customFormat="1">
      <c r="A46"/>
      <c r="B46" s="144" t="s">
        <v>1961</v>
      </c>
      <c r="C46" s="180" t="s">
        <v>1859</v>
      </c>
      <c r="D46" s="181" t="s">
        <v>1883</v>
      </c>
      <c r="E46" s="181"/>
      <c r="F46" s="181" t="s">
        <v>1874</v>
      </c>
      <c r="G46" s="182">
        <v>43321</v>
      </c>
      <c r="H46" s="181" t="s">
        <v>1858</v>
      </c>
      <c r="I46" s="183">
        <v>1.8</v>
      </c>
      <c r="J46" s="180" t="s">
        <v>173</v>
      </c>
      <c r="K46" s="184">
        <v>2.3980000000000001E-2</v>
      </c>
      <c r="L46" s="184">
        <v>3.0099999999999998E-2</v>
      </c>
      <c r="M46" s="183">
        <v>215490.97</v>
      </c>
      <c r="N46" s="185">
        <v>99.31</v>
      </c>
      <c r="O46" s="183">
        <v>214.00407999999999</v>
      </c>
      <c r="P46" s="186">
        <v>2.1334674587515395E-2</v>
      </c>
      <c r="Q46" s="186">
        <v>3.1975597727186648E-4</v>
      </c>
    </row>
    <row r="47" spans="1:17" s="141" customFormat="1">
      <c r="A47"/>
      <c r="B47" s="144" t="s">
        <v>1961</v>
      </c>
      <c r="C47" s="180" t="s">
        <v>1859</v>
      </c>
      <c r="D47" s="181" t="s">
        <v>1884</v>
      </c>
      <c r="E47" s="181"/>
      <c r="F47" s="181" t="s">
        <v>1874</v>
      </c>
      <c r="G47" s="182">
        <v>43343</v>
      </c>
      <c r="H47" s="181" t="s">
        <v>1858</v>
      </c>
      <c r="I47" s="183">
        <v>1.8499999999999999</v>
      </c>
      <c r="J47" s="180" t="s">
        <v>173</v>
      </c>
      <c r="K47" s="184">
        <v>2.3789999999999999E-2</v>
      </c>
      <c r="L47" s="184">
        <v>3.15E-2</v>
      </c>
      <c r="M47" s="183">
        <v>215490.97</v>
      </c>
      <c r="N47" s="185">
        <v>98.85</v>
      </c>
      <c r="O47" s="183">
        <v>213.01282</v>
      </c>
      <c r="P47" s="186">
        <v>2.1235853062563065E-2</v>
      </c>
      <c r="Q47" s="186">
        <v>3.1827487789268407E-4</v>
      </c>
    </row>
    <row r="48" spans="1:17" s="141" customFormat="1">
      <c r="A48"/>
      <c r="B48" s="144" t="s">
        <v>1961</v>
      </c>
      <c r="C48" s="180" t="s">
        <v>1859</v>
      </c>
      <c r="D48" s="181" t="s">
        <v>1885</v>
      </c>
      <c r="E48" s="181"/>
      <c r="F48" s="181" t="s">
        <v>1874</v>
      </c>
      <c r="G48" s="182">
        <v>42828</v>
      </c>
      <c r="H48" s="181" t="s">
        <v>1858</v>
      </c>
      <c r="I48" s="183">
        <v>1.0999999999999999</v>
      </c>
      <c r="J48" s="180" t="s">
        <v>173</v>
      </c>
      <c r="K48" s="184">
        <v>2.2700000000000001E-2</v>
      </c>
      <c r="L48" s="184">
        <v>2.8199999999999999E-2</v>
      </c>
      <c r="M48" s="183">
        <v>11635.77</v>
      </c>
      <c r="N48" s="185">
        <v>99.98</v>
      </c>
      <c r="O48" s="183">
        <v>11.63344</v>
      </c>
      <c r="P48" s="186">
        <v>1.159770676958052E-3</v>
      </c>
      <c r="Q48" s="186">
        <v>1.7382201200246382E-5</v>
      </c>
    </row>
    <row r="49" spans="1:17" s="141" customFormat="1">
      <c r="A49"/>
      <c r="B49" s="144" t="s">
        <v>1961</v>
      </c>
      <c r="C49" s="180" t="s">
        <v>1859</v>
      </c>
      <c r="D49" s="181" t="s">
        <v>1886</v>
      </c>
      <c r="E49" s="181"/>
      <c r="F49" s="181" t="s">
        <v>1874</v>
      </c>
      <c r="G49" s="182">
        <v>42859</v>
      </c>
      <c r="H49" s="181" t="s">
        <v>1858</v>
      </c>
      <c r="I49" s="183">
        <v>1.2</v>
      </c>
      <c r="J49" s="180" t="s">
        <v>173</v>
      </c>
      <c r="K49" s="184">
        <v>2.2799999999999997E-2</v>
      </c>
      <c r="L49" s="184">
        <v>2.8299999999999995E-2</v>
      </c>
      <c r="M49" s="183">
        <v>11635.77</v>
      </c>
      <c r="N49" s="185">
        <v>99.74</v>
      </c>
      <c r="O49" s="183">
        <v>11.60552</v>
      </c>
      <c r="P49" s="186">
        <v>1.1569872528547197E-3</v>
      </c>
      <c r="Q49" s="186">
        <v>1.7340484299870321E-5</v>
      </c>
    </row>
    <row r="50" spans="1:17" s="141" customFormat="1">
      <c r="A50"/>
      <c r="B50" s="144" t="s">
        <v>1963</v>
      </c>
      <c r="C50" s="180" t="s">
        <v>1863</v>
      </c>
      <c r="D50" s="181" t="s">
        <v>1889</v>
      </c>
      <c r="E50" s="181"/>
      <c r="F50" s="181" t="s">
        <v>1890</v>
      </c>
      <c r="G50" s="182">
        <v>43093</v>
      </c>
      <c r="H50" s="181" t="s">
        <v>1858</v>
      </c>
      <c r="I50" s="183">
        <v>4.620000000000001</v>
      </c>
      <c r="J50" s="180" t="s">
        <v>173</v>
      </c>
      <c r="K50" s="184">
        <v>2.6089999999999999E-2</v>
      </c>
      <c r="L50" s="184">
        <v>3.8500000000000006E-2</v>
      </c>
      <c r="M50" s="183">
        <v>90015.35</v>
      </c>
      <c r="N50" s="185">
        <v>95.74</v>
      </c>
      <c r="O50" s="183">
        <v>86.180679999999995</v>
      </c>
      <c r="P50" s="186">
        <v>8.5915967748409101E-3</v>
      </c>
      <c r="Q50" s="186">
        <v>1.2876758029731956E-4</v>
      </c>
    </row>
    <row r="51" spans="1:17" s="141" customFormat="1">
      <c r="A51"/>
      <c r="B51" s="144" t="s">
        <v>1963</v>
      </c>
      <c r="C51" s="180" t="s">
        <v>1863</v>
      </c>
      <c r="D51" s="181" t="s">
        <v>1891</v>
      </c>
      <c r="E51" s="181"/>
      <c r="F51" s="181" t="s">
        <v>1890</v>
      </c>
      <c r="G51" s="182">
        <v>43374</v>
      </c>
      <c r="H51" s="181" t="s">
        <v>1858</v>
      </c>
      <c r="I51" s="183">
        <v>4.63</v>
      </c>
      <c r="J51" s="180" t="s">
        <v>173</v>
      </c>
      <c r="K51" s="184">
        <v>2.6849999999999999E-2</v>
      </c>
      <c r="L51" s="184">
        <v>3.5300000000000005E-2</v>
      </c>
      <c r="M51" s="183">
        <v>126021.49</v>
      </c>
      <c r="N51" s="185">
        <v>96.42</v>
      </c>
      <c r="O51" s="183">
        <v>121.50993</v>
      </c>
      <c r="P51" s="186">
        <v>1.211367005573807E-2</v>
      </c>
      <c r="Q51" s="186">
        <v>1.8155507322751085E-4</v>
      </c>
    </row>
    <row r="52" spans="1:17" s="141" customFormat="1">
      <c r="A52"/>
      <c r="B52" s="144" t="s">
        <v>1964</v>
      </c>
      <c r="C52" s="180" t="s">
        <v>1863</v>
      </c>
      <c r="D52" s="181" t="s">
        <v>1892</v>
      </c>
      <c r="E52" s="181"/>
      <c r="F52" s="181" t="s">
        <v>634</v>
      </c>
      <c r="G52" s="182">
        <v>43301</v>
      </c>
      <c r="H52" s="181" t="s">
        <v>376</v>
      </c>
      <c r="I52" s="183">
        <v>1.99</v>
      </c>
      <c r="J52" s="180" t="s">
        <v>172</v>
      </c>
      <c r="K52" s="184">
        <v>6.0296000000000002E-2</v>
      </c>
      <c r="L52" s="184">
        <v>7.5300000000000006E-2</v>
      </c>
      <c r="M52" s="183">
        <v>156270.53</v>
      </c>
      <c r="N52" s="185">
        <v>100.11</v>
      </c>
      <c r="O52" s="183">
        <v>586.34618999999998</v>
      </c>
      <c r="P52" s="186">
        <v>5.8454517125465427E-2</v>
      </c>
      <c r="Q52" s="186">
        <v>8.7609403990375099E-4</v>
      </c>
    </row>
    <row r="53" spans="1:17" s="141" customFormat="1">
      <c r="A53"/>
      <c r="B53" s="144" t="s">
        <v>1964</v>
      </c>
      <c r="C53" s="180" t="s">
        <v>1863</v>
      </c>
      <c r="D53" s="181" t="s">
        <v>1893</v>
      </c>
      <c r="E53" s="181"/>
      <c r="F53" s="181" t="s">
        <v>634</v>
      </c>
      <c r="G53" s="182">
        <v>43444</v>
      </c>
      <c r="H53" s="181" t="s">
        <v>376</v>
      </c>
      <c r="I53" s="183">
        <v>1.99</v>
      </c>
      <c r="J53" s="180" t="s">
        <v>172</v>
      </c>
      <c r="K53" s="184">
        <v>6.0296000000000002E-2</v>
      </c>
      <c r="L53" s="184">
        <v>7.6800000000000007E-2</v>
      </c>
      <c r="M53" s="183">
        <v>75532.77</v>
      </c>
      <c r="N53" s="185">
        <v>99.83</v>
      </c>
      <c r="O53" s="183">
        <v>282.61554999999998</v>
      </c>
      <c r="P53" s="186">
        <v>2.8174746914272318E-2</v>
      </c>
      <c r="Q53" s="186">
        <v>4.2227237622047227E-4</v>
      </c>
    </row>
    <row r="54" spans="1:17" s="141" customFormat="1">
      <c r="A54"/>
      <c r="B54" s="144" t="s">
        <v>1964</v>
      </c>
      <c r="C54" s="180" t="s">
        <v>1863</v>
      </c>
      <c r="D54" s="181" t="s">
        <v>1894</v>
      </c>
      <c r="E54" s="181"/>
      <c r="F54" s="181" t="s">
        <v>634</v>
      </c>
      <c r="G54" s="182">
        <v>43434</v>
      </c>
      <c r="H54" s="181" t="s">
        <v>376</v>
      </c>
      <c r="I54" s="183">
        <v>1.9900000000000002</v>
      </c>
      <c r="J54" s="180" t="s">
        <v>172</v>
      </c>
      <c r="K54" s="184">
        <v>6.2190000000000002E-2</v>
      </c>
      <c r="L54" s="184">
        <v>7.7100000000000002E-2</v>
      </c>
      <c r="M54" s="183">
        <v>16329.84</v>
      </c>
      <c r="N54" s="185">
        <v>99.83</v>
      </c>
      <c r="O54" s="183">
        <v>61.100199999999994</v>
      </c>
      <c r="P54" s="186">
        <v>6.0912524856166668E-3</v>
      </c>
      <c r="Q54" s="186">
        <v>9.1293372362370357E-5</v>
      </c>
    </row>
    <row r="55" spans="1:17" s="141" customFormat="1">
      <c r="A55"/>
      <c r="B55" s="144" t="s">
        <v>1964</v>
      </c>
      <c r="C55" s="180" t="s">
        <v>1863</v>
      </c>
      <c r="D55" s="181" t="s">
        <v>1895</v>
      </c>
      <c r="E55" s="181"/>
      <c r="F55" s="181" t="s">
        <v>634</v>
      </c>
      <c r="G55" s="182">
        <v>43430</v>
      </c>
      <c r="H55" s="181" t="s">
        <v>376</v>
      </c>
      <c r="I55" s="183">
        <v>2</v>
      </c>
      <c r="J55" s="180" t="s">
        <v>172</v>
      </c>
      <c r="K55" s="184">
        <v>6.2001000000000001E-2</v>
      </c>
      <c r="L55" s="184">
        <v>7.5300000000000006E-2</v>
      </c>
      <c r="M55" s="183">
        <v>11442.28</v>
      </c>
      <c r="N55" s="185">
        <v>99.55</v>
      </c>
      <c r="O55" s="183">
        <v>42.692720000000001</v>
      </c>
      <c r="P55" s="186">
        <v>4.2561585202296626E-3</v>
      </c>
      <c r="Q55" s="186">
        <v>6.378968291629843E-5</v>
      </c>
    </row>
    <row r="56" spans="1:17" s="141" customFormat="1">
      <c r="A56"/>
      <c r="B56" s="144" t="s">
        <v>1964</v>
      </c>
      <c r="C56" s="180" t="s">
        <v>1863</v>
      </c>
      <c r="D56" s="181" t="s">
        <v>1896</v>
      </c>
      <c r="E56" s="181"/>
      <c r="F56" s="181" t="s">
        <v>634</v>
      </c>
      <c r="G56" s="182">
        <v>43461</v>
      </c>
      <c r="H56" s="181" t="s">
        <v>376</v>
      </c>
      <c r="I56" s="183">
        <v>2.0100000000000002</v>
      </c>
      <c r="J56" s="180" t="s">
        <v>172</v>
      </c>
      <c r="K56" s="184">
        <v>6.2001000000000001E-2</v>
      </c>
      <c r="L56" s="184">
        <v>6.4700000000000008E-2</v>
      </c>
      <c r="M56" s="183">
        <v>9886.32</v>
      </c>
      <c r="N56" s="185">
        <v>101.02</v>
      </c>
      <c r="O56" s="183">
        <v>37.43188</v>
      </c>
      <c r="P56" s="186">
        <v>3.7316904378595296E-3</v>
      </c>
      <c r="Q56" s="186">
        <v>5.5929155044722672E-5</v>
      </c>
    </row>
    <row r="57" spans="1:17" s="141" customFormat="1">
      <c r="A57"/>
      <c r="B57" s="144" t="s">
        <v>1965</v>
      </c>
      <c r="C57" s="180" t="s">
        <v>1859</v>
      </c>
      <c r="D57" s="181" t="s">
        <v>1897</v>
      </c>
      <c r="E57" s="181"/>
      <c r="F57" s="181" t="s">
        <v>1890</v>
      </c>
      <c r="G57" s="182">
        <v>42978</v>
      </c>
      <c r="H57" s="181" t="s">
        <v>1858</v>
      </c>
      <c r="I57" s="183">
        <v>3.22</v>
      </c>
      <c r="J57" s="180" t="s">
        <v>173</v>
      </c>
      <c r="K57" s="184">
        <v>2.3E-2</v>
      </c>
      <c r="L57" s="184">
        <v>3.1200000000000002E-2</v>
      </c>
      <c r="M57" s="183">
        <v>32211.56</v>
      </c>
      <c r="N57" s="185">
        <v>98.67</v>
      </c>
      <c r="O57" s="183">
        <v>31.78314</v>
      </c>
      <c r="P57" s="186">
        <v>3.1685515027070703E-3</v>
      </c>
      <c r="Q57" s="186">
        <v>4.7489043159684389E-5</v>
      </c>
    </row>
    <row r="58" spans="1:17" s="141" customFormat="1">
      <c r="A58"/>
      <c r="B58" s="144" t="s">
        <v>1965</v>
      </c>
      <c r="C58" s="180" t="s">
        <v>1859</v>
      </c>
      <c r="D58" s="181" t="s">
        <v>1898</v>
      </c>
      <c r="E58" s="181"/>
      <c r="F58" s="181" t="s">
        <v>1890</v>
      </c>
      <c r="G58" s="182">
        <v>42978</v>
      </c>
      <c r="H58" s="181" t="s">
        <v>1858</v>
      </c>
      <c r="I58" s="183">
        <v>3.1699999999999995</v>
      </c>
      <c r="J58" s="180" t="s">
        <v>173</v>
      </c>
      <c r="K58" s="184">
        <v>2.76E-2</v>
      </c>
      <c r="L58" s="184">
        <v>4.1799999999999997E-2</v>
      </c>
      <c r="M58" s="183">
        <v>75160.289999999994</v>
      </c>
      <c r="N58" s="185">
        <v>96.65</v>
      </c>
      <c r="O58" s="183">
        <v>72.642409999999998</v>
      </c>
      <c r="P58" s="186">
        <v>7.2419281847471047E-3</v>
      </c>
      <c r="Q58" s="186">
        <v>1.0853926149881632E-4</v>
      </c>
    </row>
    <row r="59" spans="1:17" s="141" customFormat="1">
      <c r="A59"/>
      <c r="B59" s="144" t="s">
        <v>1966</v>
      </c>
      <c r="C59" s="180" t="s">
        <v>1863</v>
      </c>
      <c r="D59" s="181" t="s">
        <v>1899</v>
      </c>
      <c r="E59" s="181"/>
      <c r="F59" s="181" t="s">
        <v>634</v>
      </c>
      <c r="G59" s="182">
        <v>43227</v>
      </c>
      <c r="H59" s="181" t="s">
        <v>171</v>
      </c>
      <c r="I59" s="183">
        <v>0.02</v>
      </c>
      <c r="J59" s="180" t="s">
        <v>173</v>
      </c>
      <c r="K59" s="184">
        <v>2.6000000000000002E-2</v>
      </c>
      <c r="L59" s="184">
        <v>3.39E-2</v>
      </c>
      <c r="M59" s="183">
        <v>507.62</v>
      </c>
      <c r="N59" s="185">
        <v>100.37</v>
      </c>
      <c r="O59" s="183">
        <v>0.50949999999999995</v>
      </c>
      <c r="P59" s="186">
        <v>5.0793502172197339E-5</v>
      </c>
      <c r="Q59" s="186">
        <v>7.6127366553018979E-7</v>
      </c>
    </row>
    <row r="60" spans="1:17" s="141" customFormat="1">
      <c r="A60"/>
      <c r="B60" s="144" t="s">
        <v>1966</v>
      </c>
      <c r="C60" s="180" t="s">
        <v>1863</v>
      </c>
      <c r="D60" s="181" t="s">
        <v>1900</v>
      </c>
      <c r="E60" s="181"/>
      <c r="F60" s="181" t="s">
        <v>634</v>
      </c>
      <c r="G60" s="182">
        <v>43279</v>
      </c>
      <c r="H60" s="181" t="s">
        <v>171</v>
      </c>
      <c r="I60" s="183">
        <v>0.16</v>
      </c>
      <c r="J60" s="180" t="s">
        <v>173</v>
      </c>
      <c r="K60" s="184">
        <v>2.6000000000000002E-2</v>
      </c>
      <c r="L60" s="184">
        <v>2.6499999999999999E-2</v>
      </c>
      <c r="M60" s="183">
        <v>2193.7399999999998</v>
      </c>
      <c r="N60" s="185">
        <v>100.02119999999999</v>
      </c>
      <c r="O60" s="183">
        <v>2.2036100000000003</v>
      </c>
      <c r="P60" s="186">
        <v>2.1968413998366202E-4</v>
      </c>
      <c r="Q60" s="186">
        <v>3.2925422219803373E-6</v>
      </c>
    </row>
    <row r="61" spans="1:17" s="141" customFormat="1">
      <c r="A61"/>
      <c r="B61" s="144" t="s">
        <v>1966</v>
      </c>
      <c r="C61" s="180" t="s">
        <v>1863</v>
      </c>
      <c r="D61" s="181" t="s">
        <v>1901</v>
      </c>
      <c r="E61" s="181"/>
      <c r="F61" s="181" t="s">
        <v>634</v>
      </c>
      <c r="G61" s="182">
        <v>43321</v>
      </c>
      <c r="H61" s="181" t="s">
        <v>171</v>
      </c>
      <c r="I61" s="183">
        <v>0.11000000000000001</v>
      </c>
      <c r="J61" s="180" t="s">
        <v>173</v>
      </c>
      <c r="K61" s="184">
        <v>2.6000000000000002E-2</v>
      </c>
      <c r="L61" s="184">
        <v>3.44E-2</v>
      </c>
      <c r="M61" s="183">
        <v>9727.0300000000007</v>
      </c>
      <c r="N61" s="185">
        <v>100.07</v>
      </c>
      <c r="O61" s="183">
        <v>9.7338400000000007</v>
      </c>
      <c r="P61" s="186">
        <v>9.7039415737747094E-4</v>
      </c>
      <c r="Q61" s="186">
        <v>1.4543898050018418E-5</v>
      </c>
    </row>
    <row r="62" spans="1:17" s="141" customFormat="1">
      <c r="A62"/>
      <c r="B62" s="144" t="s">
        <v>1966</v>
      </c>
      <c r="C62" s="180" t="s">
        <v>1863</v>
      </c>
      <c r="D62" s="181" t="s">
        <v>1902</v>
      </c>
      <c r="E62" s="181"/>
      <c r="F62" s="181" t="s">
        <v>634</v>
      </c>
      <c r="G62" s="182">
        <v>43138</v>
      </c>
      <c r="H62" s="181" t="s">
        <v>171</v>
      </c>
      <c r="I62" s="183">
        <v>0.1</v>
      </c>
      <c r="J62" s="180" t="s">
        <v>173</v>
      </c>
      <c r="K62" s="184">
        <v>2.6000000000000002E-2</v>
      </c>
      <c r="L62" s="184">
        <v>5.2300000000000006E-2</v>
      </c>
      <c r="M62" s="183">
        <v>2093.23</v>
      </c>
      <c r="N62" s="185">
        <v>99.91</v>
      </c>
      <c r="O62" s="183">
        <v>2.0913499999999998</v>
      </c>
      <c r="P62" s="186">
        <v>2.0849262172291445E-4</v>
      </c>
      <c r="Q62" s="186">
        <v>3.1248080086487976E-6</v>
      </c>
    </row>
    <row r="63" spans="1:17" s="141" customFormat="1">
      <c r="A63"/>
      <c r="B63" s="144" t="s">
        <v>1966</v>
      </c>
      <c r="C63" s="180" t="s">
        <v>1863</v>
      </c>
      <c r="D63" s="181" t="s">
        <v>1903</v>
      </c>
      <c r="E63" s="181"/>
      <c r="F63" s="181" t="s">
        <v>634</v>
      </c>
      <c r="G63" s="182">
        <v>43227</v>
      </c>
      <c r="H63" s="181" t="s">
        <v>171</v>
      </c>
      <c r="I63" s="183">
        <v>9.3899999999999988</v>
      </c>
      <c r="J63" s="180" t="s">
        <v>173</v>
      </c>
      <c r="K63" s="184">
        <v>2.9805999999999999E-2</v>
      </c>
      <c r="L63" s="184">
        <v>0.04</v>
      </c>
      <c r="M63" s="183">
        <v>11020.57</v>
      </c>
      <c r="N63" s="185">
        <v>91.8</v>
      </c>
      <c r="O63" s="183">
        <v>10.11687</v>
      </c>
      <c r="P63" s="186">
        <v>1.0085795060271604E-3</v>
      </c>
      <c r="Q63" s="186">
        <v>1.5116205512448306E-5</v>
      </c>
    </row>
    <row r="64" spans="1:17" s="141" customFormat="1">
      <c r="A64"/>
      <c r="B64" s="144" t="s">
        <v>1966</v>
      </c>
      <c r="C64" s="180" t="s">
        <v>1863</v>
      </c>
      <c r="D64" s="181" t="s">
        <v>1904</v>
      </c>
      <c r="E64" s="181"/>
      <c r="F64" s="181" t="s">
        <v>634</v>
      </c>
      <c r="G64" s="182">
        <v>43279</v>
      </c>
      <c r="H64" s="181" t="s">
        <v>171</v>
      </c>
      <c r="I64" s="183">
        <v>9.43</v>
      </c>
      <c r="J64" s="180" t="s">
        <v>173</v>
      </c>
      <c r="K64" s="184">
        <v>2.9796999999999997E-2</v>
      </c>
      <c r="L64" s="184">
        <v>3.8699999999999998E-2</v>
      </c>
      <c r="M64" s="183">
        <v>12889</v>
      </c>
      <c r="N64" s="185">
        <v>92.05</v>
      </c>
      <c r="O64" s="183">
        <v>11.864330000000001</v>
      </c>
      <c r="P64" s="186">
        <v>1.18278875687275E-3</v>
      </c>
      <c r="Q64" s="186">
        <v>1.7727187415426492E-5</v>
      </c>
    </row>
    <row r="65" spans="1:17" s="141" customFormat="1">
      <c r="A65"/>
      <c r="B65" s="144" t="s">
        <v>1966</v>
      </c>
      <c r="C65" s="180" t="s">
        <v>1863</v>
      </c>
      <c r="D65" s="181" t="s">
        <v>1905</v>
      </c>
      <c r="E65" s="181"/>
      <c r="F65" s="181" t="s">
        <v>634</v>
      </c>
      <c r="G65" s="182">
        <v>43321</v>
      </c>
      <c r="H65" s="181" t="s">
        <v>171</v>
      </c>
      <c r="I65" s="183">
        <v>9.4400000000000013</v>
      </c>
      <c r="J65" s="180" t="s">
        <v>173</v>
      </c>
      <c r="K65" s="184">
        <v>3.0529000000000001E-2</v>
      </c>
      <c r="L65" s="184">
        <v>3.7900000000000003E-2</v>
      </c>
      <c r="M65" s="183">
        <v>72150.3</v>
      </c>
      <c r="N65" s="185">
        <v>93.37</v>
      </c>
      <c r="O65" s="183">
        <v>67.36672999999999</v>
      </c>
      <c r="P65" s="186">
        <v>6.7159806606257736E-3</v>
      </c>
      <c r="Q65" s="186">
        <v>1.0065656031772835E-4</v>
      </c>
    </row>
    <row r="66" spans="1:17" s="141" customFormat="1">
      <c r="A66"/>
      <c r="B66" s="144" t="s">
        <v>1966</v>
      </c>
      <c r="C66" s="180" t="s">
        <v>1863</v>
      </c>
      <c r="D66" s="181" t="s">
        <v>1906</v>
      </c>
      <c r="E66" s="181"/>
      <c r="F66" s="181" t="s">
        <v>634</v>
      </c>
      <c r="G66" s="182">
        <v>43138</v>
      </c>
      <c r="H66" s="181" t="s">
        <v>171</v>
      </c>
      <c r="I66" s="183">
        <v>9.3499999999999979</v>
      </c>
      <c r="J66" s="180" t="s">
        <v>173</v>
      </c>
      <c r="K66" s="184">
        <v>2.8239999999999998E-2</v>
      </c>
      <c r="L66" s="184">
        <v>4.3099999999999999E-2</v>
      </c>
      <c r="M66" s="183">
        <v>69207.02</v>
      </c>
      <c r="N66" s="185">
        <v>87.75</v>
      </c>
      <c r="O66" s="183">
        <v>60.72916</v>
      </c>
      <c r="P66" s="186">
        <v>6.0542624541231015E-3</v>
      </c>
      <c r="Q66" s="186">
        <v>9.0738979858232351E-5</v>
      </c>
    </row>
    <row r="67" spans="1:17" s="141" customFormat="1">
      <c r="A67"/>
      <c r="B67" s="144" t="s">
        <v>1966</v>
      </c>
      <c r="C67" s="180" t="s">
        <v>1863</v>
      </c>
      <c r="D67" s="181" t="s">
        <v>1907</v>
      </c>
      <c r="E67" s="181"/>
      <c r="F67" s="181" t="s">
        <v>634</v>
      </c>
      <c r="G67" s="182">
        <v>43417</v>
      </c>
      <c r="H67" s="181" t="s">
        <v>171</v>
      </c>
      <c r="I67" s="183">
        <v>9.3500000000000014</v>
      </c>
      <c r="J67" s="180" t="s">
        <v>173</v>
      </c>
      <c r="K67" s="184">
        <v>3.2797E-2</v>
      </c>
      <c r="L67" s="184">
        <v>3.95E-2</v>
      </c>
      <c r="M67" s="183">
        <v>82297.91</v>
      </c>
      <c r="N67" s="185">
        <v>93.56</v>
      </c>
      <c r="O67" s="183">
        <v>76.997929999999997</v>
      </c>
      <c r="P67" s="186">
        <v>7.6761423448669262E-3</v>
      </c>
      <c r="Q67" s="186">
        <v>1.1504709795748178E-4</v>
      </c>
    </row>
    <row r="68" spans="1:17" s="141" customFormat="1">
      <c r="A68"/>
      <c r="B68" s="187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3"/>
      <c r="N68" s="185"/>
      <c r="O68" s="181"/>
      <c r="P68" s="186"/>
      <c r="Q68" s="181"/>
    </row>
    <row r="69" spans="1:17" s="141" customFormat="1">
      <c r="A69"/>
      <c r="B69" s="172" t="s">
        <v>40</v>
      </c>
      <c r="C69" s="173"/>
      <c r="D69" s="173"/>
      <c r="E69" s="173"/>
      <c r="F69" s="173"/>
      <c r="G69" s="173"/>
      <c r="H69" s="173"/>
      <c r="I69" s="174">
        <v>6.3100000000000005</v>
      </c>
      <c r="J69" s="173"/>
      <c r="K69" s="173"/>
      <c r="L69" s="175">
        <v>0.05</v>
      </c>
      <c r="M69" s="174"/>
      <c r="N69" s="176"/>
      <c r="O69" s="174">
        <v>1394.1583999999998</v>
      </c>
      <c r="P69" s="177">
        <v>0.13898761083177069</v>
      </c>
      <c r="Q69" s="177">
        <v>2.083093376835534E-3</v>
      </c>
    </row>
    <row r="70" spans="1:17" s="141" customFormat="1">
      <c r="A70"/>
      <c r="B70" s="178" t="s">
        <v>38</v>
      </c>
      <c r="C70" s="173"/>
      <c r="D70" s="173"/>
      <c r="E70" s="173"/>
      <c r="F70" s="173"/>
      <c r="G70" s="173"/>
      <c r="H70" s="173"/>
      <c r="I70" s="174">
        <v>6.3100000000000005</v>
      </c>
      <c r="J70" s="173"/>
      <c r="K70" s="173"/>
      <c r="L70" s="175">
        <v>0.05</v>
      </c>
      <c r="M70" s="174"/>
      <c r="N70" s="176"/>
      <c r="O70" s="174">
        <v>1394.1583999999998</v>
      </c>
      <c r="P70" s="177">
        <v>0.13898761083177069</v>
      </c>
      <c r="Q70" s="177">
        <v>2.083093376835534E-3</v>
      </c>
    </row>
    <row r="71" spans="1:17" s="141" customFormat="1">
      <c r="A71"/>
      <c r="B71" s="188" t="s">
        <v>1955</v>
      </c>
      <c r="C71" s="180" t="s">
        <v>1859</v>
      </c>
      <c r="D71" s="181" t="s">
        <v>1908</v>
      </c>
      <c r="E71" s="181"/>
      <c r="F71" s="181" t="s">
        <v>1909</v>
      </c>
      <c r="G71" s="182">
        <v>43186</v>
      </c>
      <c r="H71" s="181" t="s">
        <v>1858</v>
      </c>
      <c r="I71" s="183">
        <v>6.3100000000000005</v>
      </c>
      <c r="J71" s="180" t="s">
        <v>172</v>
      </c>
      <c r="K71" s="184">
        <v>4.8000000000000001E-2</v>
      </c>
      <c r="L71" s="184">
        <v>0.05</v>
      </c>
      <c r="M71" s="183">
        <v>370197</v>
      </c>
      <c r="N71" s="185">
        <v>100.48</v>
      </c>
      <c r="O71" s="183">
        <v>1394.1583999999998</v>
      </c>
      <c r="P71" s="186">
        <v>0.13898761083177069</v>
      </c>
      <c r="Q71" s="186">
        <v>2.083093376835534E-3</v>
      </c>
    </row>
    <row r="72" spans="1:17" s="141" customFormat="1">
      <c r="A72"/>
      <c r="B72" s="189"/>
      <c r="C72" s="189"/>
      <c r="D72" s="189"/>
      <c r="E72" s="189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</row>
    <row r="73" spans="1:17" s="141" customFormat="1">
      <c r="A73"/>
      <c r="B73" s="189"/>
      <c r="C73" s="189"/>
      <c r="D73" s="189"/>
      <c r="E73" s="189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</row>
    <row r="74" spans="1:17" s="141" customFormat="1">
      <c r="A74"/>
      <c r="B74" s="189"/>
      <c r="C74" s="189"/>
      <c r="D74" s="189"/>
      <c r="E74" s="189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</row>
    <row r="75" spans="1:17" s="141" customFormat="1">
      <c r="A75"/>
      <c r="B75" s="191" t="s">
        <v>263</v>
      </c>
      <c r="C75" s="189"/>
      <c r="D75" s="189"/>
      <c r="E75" s="189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</row>
    <row r="76" spans="1:17" s="141" customFormat="1">
      <c r="A76"/>
      <c r="B76" s="191" t="s">
        <v>123</v>
      </c>
      <c r="C76" s="189"/>
      <c r="D76" s="189"/>
      <c r="E76" s="189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</row>
    <row r="77" spans="1:17" s="141" customFormat="1">
      <c r="A77"/>
      <c r="B77" s="191" t="s">
        <v>246</v>
      </c>
      <c r="C77" s="189"/>
      <c r="D77" s="189"/>
      <c r="E77" s="189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</row>
    <row r="78" spans="1:17">
      <c r="A78"/>
      <c r="B78" s="192" t="s">
        <v>254</v>
      </c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</row>
  </sheetData>
  <sheetProtection sheet="1" objects="1" scenarios="1"/>
  <mergeCells count="1">
    <mergeCell ref="B6:Q6"/>
  </mergeCells>
  <phoneticPr fontId="6" type="noConversion"/>
  <conditionalFormatting sqref="B58:B71">
    <cfRule type="cellIs" dxfId="9" priority="13" operator="equal">
      <formula>2958465</formula>
    </cfRule>
    <cfRule type="cellIs" dxfId="8" priority="14" operator="equal">
      <formula>"NR3"</formula>
    </cfRule>
    <cfRule type="cellIs" dxfId="7" priority="15" operator="equal">
      <formula>"דירוג פנימי"</formula>
    </cfRule>
  </conditionalFormatting>
  <conditionalFormatting sqref="B58:B71">
    <cfRule type="cellIs" dxfId="6" priority="12" operator="equal">
      <formula>2958465</formula>
    </cfRule>
  </conditionalFormatting>
  <conditionalFormatting sqref="B11:B12 B22:B43">
    <cfRule type="cellIs" dxfId="5" priority="11" operator="equal">
      <formula>"NR3"</formula>
    </cfRule>
  </conditionalFormatting>
  <conditionalFormatting sqref="B13:B21">
    <cfRule type="cellIs" dxfId="4" priority="1" operator="equal">
      <formula>"NR3"</formula>
    </cfRule>
  </conditionalFormatting>
  <dataValidations count="1">
    <dataValidation allowBlank="1" showInputMessage="1" showErrorMessage="1" sqref="D1:Q9 C5:C9 B1:B9 B72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188</v>
      </c>
      <c r="C1" s="78" t="s" vm="1">
        <v>264</v>
      </c>
    </row>
    <row r="2" spans="2:64">
      <c r="B2" s="57" t="s">
        <v>187</v>
      </c>
      <c r="C2" s="78" t="s">
        <v>265</v>
      </c>
    </row>
    <row r="3" spans="2:64">
      <c r="B3" s="57" t="s">
        <v>189</v>
      </c>
      <c r="C3" s="78" t="s">
        <v>266</v>
      </c>
    </row>
    <row r="4" spans="2:64">
      <c r="B4" s="57" t="s">
        <v>190</v>
      </c>
      <c r="C4" s="78">
        <v>8803</v>
      </c>
    </row>
    <row r="6" spans="2:64" ht="26.25" customHeight="1">
      <c r="B6" s="207" t="s">
        <v>221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</row>
    <row r="7" spans="2:64" s="3" customFormat="1" ht="63">
      <c r="B7" s="60" t="s">
        <v>127</v>
      </c>
      <c r="C7" s="61" t="s">
        <v>48</v>
      </c>
      <c r="D7" s="61" t="s">
        <v>128</v>
      </c>
      <c r="E7" s="61" t="s">
        <v>15</v>
      </c>
      <c r="F7" s="61" t="s">
        <v>71</v>
      </c>
      <c r="G7" s="61" t="s">
        <v>18</v>
      </c>
      <c r="H7" s="61" t="s">
        <v>112</v>
      </c>
      <c r="I7" s="61" t="s">
        <v>57</v>
      </c>
      <c r="J7" s="61" t="s">
        <v>19</v>
      </c>
      <c r="K7" s="61" t="s">
        <v>248</v>
      </c>
      <c r="L7" s="61" t="s">
        <v>247</v>
      </c>
      <c r="M7" s="61" t="s">
        <v>121</v>
      </c>
      <c r="N7" s="61" t="s">
        <v>191</v>
      </c>
      <c r="O7" s="63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255</v>
      </c>
      <c r="L8" s="33"/>
      <c r="M8" s="33" t="s">
        <v>251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8" t="s">
        <v>42</v>
      </c>
      <c r="C10" s="124"/>
      <c r="D10" s="124"/>
      <c r="E10" s="124"/>
      <c r="F10" s="124"/>
      <c r="G10" s="125">
        <v>0.11155230094544766</v>
      </c>
      <c r="H10" s="124"/>
      <c r="I10" s="124"/>
      <c r="J10" s="126">
        <v>4.2431747394975818E-3</v>
      </c>
      <c r="K10" s="125"/>
      <c r="L10" s="127"/>
      <c r="M10" s="125">
        <v>3810.3400099999999</v>
      </c>
      <c r="N10" s="126">
        <f>M10/$M$10</f>
        <v>1</v>
      </c>
      <c r="O10" s="126">
        <f>M10/'סכום נכסי הקרן'!$C$42</f>
        <v>5.6931510887115377E-3</v>
      </c>
      <c r="P10" s="100"/>
      <c r="Q10" s="100"/>
      <c r="R10" s="100"/>
      <c r="S10" s="100"/>
      <c r="T10" s="100"/>
      <c r="U10" s="100"/>
      <c r="BL10" s="100"/>
    </row>
    <row r="11" spans="2:64" s="100" customFormat="1" ht="20.25" customHeight="1">
      <c r="B11" s="129" t="s">
        <v>242</v>
      </c>
      <c r="C11" s="124"/>
      <c r="D11" s="124"/>
      <c r="E11" s="124"/>
      <c r="F11" s="124"/>
      <c r="G11" s="125">
        <v>0.11155230094544766</v>
      </c>
      <c r="H11" s="124"/>
      <c r="I11" s="124"/>
      <c r="J11" s="126">
        <v>4.2431747394975818E-3</v>
      </c>
      <c r="K11" s="125"/>
      <c r="L11" s="127"/>
      <c r="M11" s="125">
        <v>3810.3400099999999</v>
      </c>
      <c r="N11" s="126">
        <f t="shared" ref="N11:N15" si="0">M11/$M$10</f>
        <v>1</v>
      </c>
      <c r="O11" s="126">
        <f>M11/'סכום נכסי הקרן'!$C$42</f>
        <v>5.6931510887115377E-3</v>
      </c>
    </row>
    <row r="12" spans="2:64">
      <c r="B12" s="102" t="s">
        <v>66</v>
      </c>
      <c r="C12" s="82"/>
      <c r="D12" s="82"/>
      <c r="E12" s="82"/>
      <c r="F12" s="82"/>
      <c r="G12" s="91">
        <v>0.11155230094544766</v>
      </c>
      <c r="H12" s="82"/>
      <c r="I12" s="82"/>
      <c r="J12" s="92">
        <v>4.2431747394975818E-3</v>
      </c>
      <c r="K12" s="91"/>
      <c r="L12" s="93"/>
      <c r="M12" s="91">
        <v>3810.3400099999999</v>
      </c>
      <c r="N12" s="92">
        <f t="shared" si="0"/>
        <v>1</v>
      </c>
      <c r="O12" s="92">
        <f>M12/'סכום נכסי הקרן'!$C$42</f>
        <v>5.6931510887115377E-3</v>
      </c>
    </row>
    <row r="13" spans="2:64">
      <c r="B13" s="87" t="s">
        <v>1910</v>
      </c>
      <c r="C13" s="84" t="s">
        <v>1911</v>
      </c>
      <c r="D13" s="84" t="s">
        <v>325</v>
      </c>
      <c r="E13" s="84" t="s">
        <v>327</v>
      </c>
      <c r="F13" s="84" t="s">
        <v>376</v>
      </c>
      <c r="G13" s="94">
        <v>0.12</v>
      </c>
      <c r="H13" s="97" t="s">
        <v>173</v>
      </c>
      <c r="I13" s="98">
        <v>2.3999999999999998E-3</v>
      </c>
      <c r="J13" s="95">
        <v>3.4999999999999996E-3</v>
      </c>
      <c r="K13" s="94">
        <v>1500000</v>
      </c>
      <c r="L13" s="96">
        <v>100.2</v>
      </c>
      <c r="M13" s="94">
        <v>1503.0000199999999</v>
      </c>
      <c r="N13" s="95">
        <f t="shared" si="0"/>
        <v>0.39445299266088329</v>
      </c>
      <c r="O13" s="95">
        <f>M13/'סכום נכסי הקרן'!$C$42</f>
        <v>2.245680484612832E-3</v>
      </c>
    </row>
    <row r="14" spans="2:64">
      <c r="B14" s="87" t="s">
        <v>1912</v>
      </c>
      <c r="C14" s="84" t="s">
        <v>1913</v>
      </c>
      <c r="D14" s="84" t="s">
        <v>325</v>
      </c>
      <c r="E14" s="84" t="s">
        <v>327</v>
      </c>
      <c r="F14" s="84" t="s">
        <v>376</v>
      </c>
      <c r="G14" s="94">
        <v>0.01</v>
      </c>
      <c r="H14" s="97" t="s">
        <v>173</v>
      </c>
      <c r="I14" s="98">
        <v>3.7000000000000002E-3</v>
      </c>
      <c r="J14" s="95">
        <v>0</v>
      </c>
      <c r="K14" s="94">
        <v>1000000</v>
      </c>
      <c r="L14" s="96">
        <v>100.37</v>
      </c>
      <c r="M14" s="94">
        <v>1003.7000300000001</v>
      </c>
      <c r="N14" s="95">
        <f t="shared" si="0"/>
        <v>0.26341482055823151</v>
      </c>
      <c r="O14" s="95">
        <f>M14/'סכום נכסי הקרן'!$C$42</f>
        <v>1.4996603724438502E-3</v>
      </c>
    </row>
    <row r="15" spans="2:64">
      <c r="B15" s="87" t="s">
        <v>1914</v>
      </c>
      <c r="C15" s="84" t="s">
        <v>1915</v>
      </c>
      <c r="D15" s="84" t="s">
        <v>325</v>
      </c>
      <c r="E15" s="84" t="s">
        <v>327</v>
      </c>
      <c r="F15" s="84" t="s">
        <v>376</v>
      </c>
      <c r="G15" s="94">
        <v>0.17999999999999997</v>
      </c>
      <c r="H15" s="97" t="s">
        <v>173</v>
      </c>
      <c r="I15" s="98">
        <v>3.7000000000000002E-3</v>
      </c>
      <c r="J15" s="95">
        <v>5.1000000000000004E-3</v>
      </c>
      <c r="K15" s="94">
        <v>1300000</v>
      </c>
      <c r="L15" s="96">
        <v>100.28</v>
      </c>
      <c r="M15" s="94">
        <v>1303.63996</v>
      </c>
      <c r="N15" s="95">
        <f t="shared" si="0"/>
        <v>0.34213218678088519</v>
      </c>
      <c r="O15" s="95">
        <f>M15/'סכום נכסי הקרן'!$C$42</f>
        <v>1.9478102316548558E-3</v>
      </c>
    </row>
    <row r="16" spans="2:64">
      <c r="B16" s="83"/>
      <c r="C16" s="84"/>
      <c r="D16" s="84"/>
      <c r="E16" s="84"/>
      <c r="F16" s="84"/>
      <c r="G16" s="84"/>
      <c r="H16" s="84"/>
      <c r="I16" s="84"/>
      <c r="J16" s="95"/>
      <c r="K16" s="94"/>
      <c r="L16" s="96"/>
      <c r="M16" s="84"/>
      <c r="N16" s="95"/>
      <c r="O16" s="8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263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123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246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254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E10" sqref="E10:E15"/>
    </sheetView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8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188</v>
      </c>
      <c r="C1" s="78" t="s" vm="1">
        <v>264</v>
      </c>
    </row>
    <row r="2" spans="2:56">
      <c r="B2" s="57" t="s">
        <v>187</v>
      </c>
      <c r="C2" s="78" t="s">
        <v>265</v>
      </c>
    </row>
    <row r="3" spans="2:56">
      <c r="B3" s="57" t="s">
        <v>189</v>
      </c>
      <c r="C3" s="78" t="s">
        <v>266</v>
      </c>
    </row>
    <row r="4" spans="2:56">
      <c r="B4" s="57" t="s">
        <v>190</v>
      </c>
      <c r="C4" s="78">
        <v>8803</v>
      </c>
    </row>
    <row r="6" spans="2:56" ht="26.25" customHeight="1">
      <c r="B6" s="207" t="s">
        <v>222</v>
      </c>
      <c r="C6" s="208"/>
      <c r="D6" s="208"/>
      <c r="E6" s="208"/>
      <c r="F6" s="208"/>
      <c r="G6" s="208"/>
      <c r="H6" s="208"/>
      <c r="I6" s="208"/>
      <c r="J6" s="209"/>
    </row>
    <row r="7" spans="2:56" s="3" customFormat="1" ht="78.75">
      <c r="B7" s="60" t="s">
        <v>127</v>
      </c>
      <c r="C7" s="62" t="s">
        <v>59</v>
      </c>
      <c r="D7" s="62" t="s">
        <v>95</v>
      </c>
      <c r="E7" s="62" t="s">
        <v>60</v>
      </c>
      <c r="F7" s="62" t="s">
        <v>112</v>
      </c>
      <c r="G7" s="62" t="s">
        <v>233</v>
      </c>
      <c r="H7" s="62" t="s">
        <v>191</v>
      </c>
      <c r="I7" s="64" t="s">
        <v>192</v>
      </c>
      <c r="J7" s="77" t="s">
        <v>258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8" t="s">
        <v>43</v>
      </c>
      <c r="C10" s="128"/>
      <c r="D10" s="128"/>
      <c r="E10" s="145">
        <v>7.7600000000000002E-2</v>
      </c>
      <c r="F10" s="124"/>
      <c r="G10" s="125">
        <v>969.99996999999996</v>
      </c>
      <c r="H10" s="126">
        <f>G10/$G$10</f>
        <v>1</v>
      </c>
      <c r="I10" s="126">
        <f>G10/'סכום נכסי הקרן'!$C$42</f>
        <v>1.4493080330790897E-3</v>
      </c>
      <c r="J10" s="12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s="100" customFormat="1" ht="22.5" customHeight="1">
      <c r="B11" s="129" t="s">
        <v>245</v>
      </c>
      <c r="C11" s="128"/>
      <c r="D11" s="128"/>
      <c r="E11" s="145">
        <v>7.7600000000000002E-2</v>
      </c>
      <c r="F11" s="133" t="s">
        <v>173</v>
      </c>
      <c r="G11" s="125">
        <v>969.99996999999996</v>
      </c>
      <c r="H11" s="126">
        <f t="shared" ref="H11:H13" si="0">G11/$G$10</f>
        <v>1</v>
      </c>
      <c r="I11" s="126">
        <f>G11/'סכום נכסי הקרן'!$C$42</f>
        <v>1.4493080330790897E-3</v>
      </c>
      <c r="J11" s="12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2:56">
      <c r="B12" s="102" t="s">
        <v>96</v>
      </c>
      <c r="C12" s="121"/>
      <c r="D12" s="121"/>
      <c r="E12" s="146">
        <v>7.7600000000000002E-2</v>
      </c>
      <c r="F12" s="122" t="s">
        <v>173</v>
      </c>
      <c r="G12" s="91">
        <v>969.99996999999996</v>
      </c>
      <c r="H12" s="92">
        <f t="shared" si="0"/>
        <v>1</v>
      </c>
      <c r="I12" s="92">
        <f>G12/'סכום נכסי הקרן'!$C$42</f>
        <v>1.4493080330790897E-3</v>
      </c>
      <c r="J12" s="82"/>
    </row>
    <row r="13" spans="2:56">
      <c r="B13" s="87" t="s">
        <v>1916</v>
      </c>
      <c r="C13" s="101" t="s">
        <v>264</v>
      </c>
      <c r="D13" s="101" t="s">
        <v>1917</v>
      </c>
      <c r="E13" s="147">
        <v>7.7600000000000002E-2</v>
      </c>
      <c r="F13" s="97" t="s">
        <v>173</v>
      </c>
      <c r="G13" s="94">
        <v>969.99996999999996</v>
      </c>
      <c r="H13" s="95">
        <f t="shared" si="0"/>
        <v>1</v>
      </c>
      <c r="I13" s="95">
        <f>G13/'סכום נכסי הקרן'!$C$42</f>
        <v>1.4493080330790897E-3</v>
      </c>
      <c r="J13" s="84" t="s">
        <v>1918</v>
      </c>
    </row>
    <row r="14" spans="2:56">
      <c r="B14" s="105"/>
      <c r="C14" s="101"/>
      <c r="D14" s="101"/>
      <c r="E14" s="84"/>
      <c r="F14" s="84"/>
      <c r="G14" s="84"/>
      <c r="H14" s="95"/>
      <c r="I14" s="84"/>
      <c r="J14" s="84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16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16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B110" s="101"/>
      <c r="C110" s="101"/>
      <c r="D110" s="101"/>
      <c r="E110" s="101"/>
      <c r="F110" s="101"/>
      <c r="G110" s="101"/>
      <c r="H110" s="101"/>
      <c r="I110" s="101"/>
      <c r="J110" s="101"/>
    </row>
    <row r="111" spans="2:10">
      <c r="B111" s="101"/>
      <c r="C111" s="101"/>
      <c r="D111" s="101"/>
      <c r="E111" s="101"/>
      <c r="F111" s="101"/>
      <c r="G111" s="101"/>
      <c r="H111" s="101"/>
      <c r="I111" s="101"/>
      <c r="J111" s="101"/>
    </row>
    <row r="112" spans="2:10">
      <c r="B112" s="101"/>
      <c r="C112" s="101"/>
      <c r="D112" s="101"/>
      <c r="E112" s="101"/>
      <c r="F112" s="101"/>
      <c r="G112" s="101"/>
      <c r="H112" s="101"/>
      <c r="I112" s="101"/>
      <c r="J112" s="101"/>
    </row>
    <row r="113" spans="2:10">
      <c r="B113" s="101"/>
      <c r="C113" s="101"/>
      <c r="D113" s="101"/>
      <c r="E113" s="101"/>
      <c r="F113" s="101"/>
      <c r="G113" s="101"/>
      <c r="H113" s="101"/>
      <c r="I113" s="101"/>
      <c r="J113" s="101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8" t="s" vm="1">
        <v>264</v>
      </c>
    </row>
    <row r="2" spans="2:60">
      <c r="B2" s="57" t="s">
        <v>187</v>
      </c>
      <c r="C2" s="78" t="s">
        <v>265</v>
      </c>
    </row>
    <row r="3" spans="2:60">
      <c r="B3" s="57" t="s">
        <v>189</v>
      </c>
      <c r="C3" s="78" t="s">
        <v>266</v>
      </c>
    </row>
    <row r="4" spans="2:60">
      <c r="B4" s="57" t="s">
        <v>190</v>
      </c>
      <c r="C4" s="78">
        <v>8803</v>
      </c>
    </row>
    <row r="6" spans="2:60" ht="26.25" customHeight="1">
      <c r="B6" s="207" t="s">
        <v>223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60" s="3" customFormat="1" ht="66">
      <c r="B7" s="60" t="s">
        <v>127</v>
      </c>
      <c r="C7" s="60" t="s">
        <v>128</v>
      </c>
      <c r="D7" s="60" t="s">
        <v>15</v>
      </c>
      <c r="E7" s="60" t="s">
        <v>16</v>
      </c>
      <c r="F7" s="60" t="s">
        <v>62</v>
      </c>
      <c r="G7" s="60" t="s">
        <v>112</v>
      </c>
      <c r="H7" s="60" t="s">
        <v>58</v>
      </c>
      <c r="I7" s="60" t="s">
        <v>121</v>
      </c>
      <c r="J7" s="60" t="s">
        <v>191</v>
      </c>
      <c r="K7" s="60" t="s">
        <v>192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6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10" sqref="H10:H14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8" t="s" vm="1">
        <v>264</v>
      </c>
    </row>
    <row r="2" spans="2:60">
      <c r="B2" s="57" t="s">
        <v>187</v>
      </c>
      <c r="C2" s="78" t="s">
        <v>265</v>
      </c>
    </row>
    <row r="3" spans="2:60">
      <c r="B3" s="57" t="s">
        <v>189</v>
      </c>
      <c r="C3" s="78" t="s">
        <v>266</v>
      </c>
    </row>
    <row r="4" spans="2:60">
      <c r="B4" s="57" t="s">
        <v>190</v>
      </c>
      <c r="C4" s="78">
        <v>8803</v>
      </c>
    </row>
    <row r="6" spans="2:60" ht="26.25" customHeight="1">
      <c r="B6" s="207" t="s">
        <v>224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60" s="3" customFormat="1" ht="63">
      <c r="B7" s="60" t="s">
        <v>127</v>
      </c>
      <c r="C7" s="62" t="s">
        <v>48</v>
      </c>
      <c r="D7" s="62" t="s">
        <v>15</v>
      </c>
      <c r="E7" s="62" t="s">
        <v>16</v>
      </c>
      <c r="F7" s="62" t="s">
        <v>62</v>
      </c>
      <c r="G7" s="62" t="s">
        <v>112</v>
      </c>
      <c r="H7" s="62" t="s">
        <v>58</v>
      </c>
      <c r="I7" s="62" t="s">
        <v>121</v>
      </c>
      <c r="J7" s="62" t="s">
        <v>191</v>
      </c>
      <c r="K7" s="64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8" t="s">
        <v>61</v>
      </c>
      <c r="C10" s="124"/>
      <c r="D10" s="124"/>
      <c r="E10" s="124"/>
      <c r="F10" s="124"/>
      <c r="G10" s="124"/>
      <c r="H10" s="126">
        <v>0</v>
      </c>
      <c r="I10" s="125">
        <v>32.835156675</v>
      </c>
      <c r="J10" s="126">
        <f>I10/$I$10</f>
        <v>1</v>
      </c>
      <c r="K10" s="126">
        <f>I10/'סכום נכסי הקרן'!$C$42</f>
        <v>4.9060059596175035E-5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0"/>
    </row>
    <row r="11" spans="2:60" s="100" customFormat="1" ht="21" customHeight="1">
      <c r="B11" s="129" t="s">
        <v>242</v>
      </c>
      <c r="C11" s="124"/>
      <c r="D11" s="124"/>
      <c r="E11" s="124"/>
      <c r="F11" s="124"/>
      <c r="G11" s="124"/>
      <c r="H11" s="126">
        <v>0</v>
      </c>
      <c r="I11" s="125">
        <v>32.835156675</v>
      </c>
      <c r="J11" s="126">
        <f t="shared" ref="J11:J12" si="0">I11/$I$10</f>
        <v>1</v>
      </c>
      <c r="K11" s="126">
        <f>I11/'סכום נכסי הקרן'!$C$42</f>
        <v>4.9060059596175035E-5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1919</v>
      </c>
      <c r="C12" s="84" t="s">
        <v>1920</v>
      </c>
      <c r="D12" s="84" t="s">
        <v>695</v>
      </c>
      <c r="E12" s="84" t="s">
        <v>376</v>
      </c>
      <c r="F12" s="98">
        <v>6.7750000000000005E-2</v>
      </c>
      <c r="G12" s="97" t="s">
        <v>173</v>
      </c>
      <c r="H12" s="95">
        <v>0</v>
      </c>
      <c r="I12" s="94">
        <v>32.835156675</v>
      </c>
      <c r="J12" s="95">
        <f t="shared" si="0"/>
        <v>1</v>
      </c>
      <c r="K12" s="95">
        <f>I12/'סכום נכסי הקרן'!$C$42</f>
        <v>4.9060059596175035E-5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5"/>
      <c r="C13" s="84"/>
      <c r="D13" s="84"/>
      <c r="E13" s="84"/>
      <c r="F13" s="84"/>
      <c r="G13" s="84"/>
      <c r="H13" s="95"/>
      <c r="I13" s="84"/>
      <c r="J13" s="95"/>
      <c r="K13" s="8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6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6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A1:L104"/>
  <sheetViews>
    <sheetView rightToLeft="1" topLeftCell="A19" workbookViewId="0">
      <selection activeCell="B11" sqref="B11:C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8" style="3" customWidth="1"/>
    <col min="6" max="6" width="8.7109375" style="3" customWidth="1"/>
    <col min="7" max="7" width="10" style="3" customWidth="1"/>
    <col min="8" max="8" width="9.5703125" style="3" customWidth="1"/>
    <col min="9" max="9" width="6.140625" style="3" customWidth="1"/>
    <col min="10" max="11" width="5.7109375" style="3" customWidth="1"/>
    <col min="12" max="12" width="6.85546875" style="3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1:12">
      <c r="B1" s="57" t="s">
        <v>188</v>
      </c>
      <c r="C1" s="78" t="s" vm="1">
        <v>264</v>
      </c>
    </row>
    <row r="2" spans="1:12">
      <c r="B2" s="57" t="s">
        <v>187</v>
      </c>
      <c r="C2" s="78" t="s">
        <v>265</v>
      </c>
    </row>
    <row r="3" spans="1:12">
      <c r="B3" s="57" t="s">
        <v>189</v>
      </c>
      <c r="C3" s="78" t="s">
        <v>266</v>
      </c>
    </row>
    <row r="4" spans="1:12">
      <c r="B4" s="57" t="s">
        <v>190</v>
      </c>
      <c r="C4" s="78">
        <v>8803</v>
      </c>
    </row>
    <row r="6" spans="1:12" ht="26.25" customHeight="1">
      <c r="B6" s="207" t="s">
        <v>225</v>
      </c>
      <c r="C6" s="208"/>
      <c r="D6" s="209"/>
    </row>
    <row r="7" spans="1:12" s="3" customFormat="1" ht="33">
      <c r="B7" s="60" t="s">
        <v>127</v>
      </c>
      <c r="C7" s="65" t="s">
        <v>118</v>
      </c>
      <c r="D7" s="66" t="s">
        <v>117</v>
      </c>
    </row>
    <row r="8" spans="1:12" s="3" customFormat="1">
      <c r="B8" s="16"/>
      <c r="C8" s="33" t="s">
        <v>251</v>
      </c>
      <c r="D8" s="18" t="s">
        <v>22</v>
      </c>
    </row>
    <row r="9" spans="1:12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</row>
    <row r="10" spans="1:12" ht="20.25">
      <c r="A10" s="4"/>
      <c r="B10" s="121" t="s">
        <v>1950</v>
      </c>
      <c r="C10" s="134">
        <f>C11+C20</f>
        <v>42145.797663547535</v>
      </c>
      <c r="D10" s="101"/>
    </row>
    <row r="11" spans="1:12">
      <c r="B11" s="121" t="s">
        <v>26</v>
      </c>
      <c r="C11" s="134">
        <f>SUM(C12:C18)</f>
        <v>3595.3358735475285</v>
      </c>
      <c r="D11" s="101"/>
    </row>
    <row r="12" spans="1:12">
      <c r="B12" s="148" t="s">
        <v>1971</v>
      </c>
      <c r="C12" s="149">
        <v>822.28830000000005</v>
      </c>
      <c r="D12" s="137">
        <v>44255</v>
      </c>
    </row>
    <row r="13" spans="1:12">
      <c r="B13" s="148" t="s">
        <v>1967</v>
      </c>
      <c r="C13" s="149">
        <v>399.42065000000002</v>
      </c>
      <c r="D13" s="137">
        <v>44246</v>
      </c>
    </row>
    <row r="14" spans="1:12">
      <c r="B14" s="148" t="s">
        <v>1968</v>
      </c>
      <c r="C14" s="149">
        <v>712.95402999999999</v>
      </c>
      <c r="D14" s="137">
        <v>46100</v>
      </c>
    </row>
    <row r="15" spans="1:12">
      <c r="B15" s="148" t="s">
        <v>1969</v>
      </c>
      <c r="C15" s="149">
        <v>357.02800000000002</v>
      </c>
      <c r="D15" s="137">
        <v>43800</v>
      </c>
    </row>
    <row r="16" spans="1:12">
      <c r="B16" s="148" t="s">
        <v>1970</v>
      </c>
      <c r="C16" s="149">
        <v>373.05042999999995</v>
      </c>
      <c r="D16" s="137">
        <v>44739</v>
      </c>
    </row>
    <row r="17" spans="1:4">
      <c r="B17" s="150" t="s">
        <v>1742</v>
      </c>
      <c r="C17" s="149">
        <v>301.03818670775797</v>
      </c>
      <c r="D17" s="137">
        <v>46631</v>
      </c>
    </row>
    <row r="18" spans="1:4">
      <c r="B18" s="150" t="s">
        <v>1952</v>
      </c>
      <c r="C18" s="149">
        <v>629.55627683977025</v>
      </c>
      <c r="D18" s="137">
        <v>48214</v>
      </c>
    </row>
    <row r="19" spans="1:4">
      <c r="A19" s="3"/>
      <c r="B19" s="150"/>
      <c r="C19" s="149"/>
      <c r="D19" s="137"/>
    </row>
    <row r="20" spans="1:4">
      <c r="A20" s="3"/>
      <c r="B20" s="121" t="s">
        <v>1951</v>
      </c>
      <c r="C20" s="125">
        <f>SUM(C21:C62)</f>
        <v>38550.461790000008</v>
      </c>
      <c r="D20" s="137"/>
    </row>
    <row r="21" spans="1:4">
      <c r="A21" s="3"/>
      <c r="B21" s="150" t="s">
        <v>1933</v>
      </c>
      <c r="C21" s="149">
        <v>1376.02621</v>
      </c>
      <c r="D21" s="137">
        <v>45778</v>
      </c>
    </row>
    <row r="22" spans="1:4">
      <c r="A22" s="3"/>
      <c r="B22" s="135" t="s">
        <v>1940</v>
      </c>
      <c r="C22" s="136">
        <v>1975.0148899999999</v>
      </c>
      <c r="D22" s="137">
        <v>46296</v>
      </c>
    </row>
    <row r="23" spans="1:4">
      <c r="A23" s="3"/>
      <c r="B23" s="135" t="s">
        <v>1942</v>
      </c>
      <c r="C23" s="136">
        <v>1050.1392900000001</v>
      </c>
      <c r="D23" s="137">
        <v>46296</v>
      </c>
    </row>
    <row r="24" spans="1:4">
      <c r="A24" s="3"/>
      <c r="B24" s="135" t="s">
        <v>1929</v>
      </c>
      <c r="C24" s="136">
        <v>631.14635999999996</v>
      </c>
      <c r="D24" s="137">
        <v>46600</v>
      </c>
    </row>
    <row r="25" spans="1:4">
      <c r="A25" s="3"/>
      <c r="B25" s="135" t="s">
        <v>1925</v>
      </c>
      <c r="C25" s="136">
        <v>482.23417000000001</v>
      </c>
      <c r="D25" s="137">
        <v>45352</v>
      </c>
    </row>
    <row r="26" spans="1:4">
      <c r="A26" s="3"/>
      <c r="B26" s="135" t="s">
        <v>1947</v>
      </c>
      <c r="C26" s="136">
        <v>1877.10565</v>
      </c>
      <c r="D26" s="137">
        <v>47119</v>
      </c>
    </row>
    <row r="27" spans="1:4">
      <c r="A27" s="3"/>
      <c r="B27" s="135" t="s">
        <v>1946</v>
      </c>
      <c r="C27" s="136">
        <v>1589.6983299999999</v>
      </c>
      <c r="D27" s="137">
        <v>47119</v>
      </c>
    </row>
    <row r="28" spans="1:4">
      <c r="A28" s="3"/>
      <c r="B28" s="135" t="s">
        <v>1945</v>
      </c>
      <c r="C28" s="136">
        <v>2609.3999699999999</v>
      </c>
      <c r="D28" s="137">
        <v>47119</v>
      </c>
    </row>
    <row r="29" spans="1:4">
      <c r="A29" s="3"/>
      <c r="B29" s="135" t="s">
        <v>1934</v>
      </c>
      <c r="C29" s="136">
        <v>1370.7660900000001</v>
      </c>
      <c r="D29" s="137">
        <v>46722</v>
      </c>
    </row>
    <row r="30" spans="1:4">
      <c r="A30" s="3"/>
      <c r="B30" s="135" t="s">
        <v>1758</v>
      </c>
      <c r="C30" s="136">
        <v>1520.2732000000001</v>
      </c>
      <c r="D30" s="137">
        <v>45536</v>
      </c>
    </row>
    <row r="31" spans="1:4">
      <c r="A31" s="3"/>
      <c r="B31" s="135" t="s">
        <v>1759</v>
      </c>
      <c r="C31" s="136">
        <v>2153.3163399999999</v>
      </c>
      <c r="D31" s="137">
        <v>13516</v>
      </c>
    </row>
    <row r="32" spans="1:4">
      <c r="A32" s="3"/>
      <c r="B32" s="135" t="s">
        <v>1936</v>
      </c>
      <c r="C32" s="136">
        <v>542.71025999999995</v>
      </c>
      <c r="D32" s="137">
        <v>46966</v>
      </c>
    </row>
    <row r="33" spans="1:4">
      <c r="A33" s="3"/>
      <c r="B33" s="135" t="s">
        <v>1924</v>
      </c>
      <c r="C33" s="136">
        <v>410.96994999999998</v>
      </c>
      <c r="D33" s="137">
        <v>45992</v>
      </c>
    </row>
    <row r="34" spans="1:4">
      <c r="A34" s="3"/>
      <c r="B34" s="135" t="s">
        <v>1762</v>
      </c>
      <c r="C34" s="136">
        <v>30.94961</v>
      </c>
      <c r="D34" s="137">
        <v>46174</v>
      </c>
    </row>
    <row r="35" spans="1:4">
      <c r="A35" s="3"/>
      <c r="B35" s="135" t="s">
        <v>1927</v>
      </c>
      <c r="C35" s="136">
        <v>91.616659999999996</v>
      </c>
      <c r="D35" s="137">
        <v>46174</v>
      </c>
    </row>
    <row r="36" spans="1:4">
      <c r="A36" s="3"/>
      <c r="B36" s="135" t="s">
        <v>1764</v>
      </c>
      <c r="C36" s="136">
        <v>112.4601</v>
      </c>
      <c r="D36" s="137">
        <v>46174</v>
      </c>
    </row>
    <row r="37" spans="1:4">
      <c r="A37" s="3"/>
      <c r="B37" s="135" t="s">
        <v>1744</v>
      </c>
      <c r="C37" s="136">
        <v>324.22068000000002</v>
      </c>
      <c r="D37" s="137">
        <v>47239</v>
      </c>
    </row>
    <row r="38" spans="1:4">
      <c r="A38" s="3"/>
      <c r="B38" s="135" t="s">
        <v>1930</v>
      </c>
      <c r="C38" s="136">
        <v>1009.82223</v>
      </c>
      <c r="D38" s="137">
        <v>45474</v>
      </c>
    </row>
    <row r="39" spans="1:4">
      <c r="A39" s="3"/>
      <c r="B39" s="135" t="s">
        <v>1765</v>
      </c>
      <c r="C39" s="136">
        <v>1470.5938900000001</v>
      </c>
      <c r="D39" s="137">
        <v>45748</v>
      </c>
    </row>
    <row r="40" spans="1:4">
      <c r="A40" s="3"/>
      <c r="B40" s="135" t="s">
        <v>1941</v>
      </c>
      <c r="C40" s="136">
        <v>5405.1856600000001</v>
      </c>
      <c r="D40" s="137">
        <v>36161</v>
      </c>
    </row>
    <row r="41" spans="1:4">
      <c r="A41" s="3"/>
      <c r="B41" s="135" t="s">
        <v>1766</v>
      </c>
      <c r="C41" s="136">
        <v>73.909739999999999</v>
      </c>
      <c r="D41" s="137">
        <v>46722</v>
      </c>
    </row>
    <row r="42" spans="1:4">
      <c r="A42" s="3"/>
      <c r="B42" s="135" t="s">
        <v>1767</v>
      </c>
      <c r="C42" s="136">
        <v>973.99842999999998</v>
      </c>
      <c r="D42" s="137">
        <v>47178</v>
      </c>
    </row>
    <row r="43" spans="1:4">
      <c r="A43" s="3"/>
      <c r="B43" s="135" t="s">
        <v>1768</v>
      </c>
      <c r="C43" s="136">
        <v>72.165530000000004</v>
      </c>
      <c r="D43" s="137">
        <v>46174</v>
      </c>
    </row>
    <row r="44" spans="1:4">
      <c r="A44" s="3"/>
      <c r="B44" s="135" t="s">
        <v>1769</v>
      </c>
      <c r="C44" s="136">
        <v>638.74269000000004</v>
      </c>
      <c r="D44" s="137">
        <v>45689</v>
      </c>
    </row>
    <row r="45" spans="1:4">
      <c r="A45" s="3"/>
      <c r="B45" s="135" t="s">
        <v>1943</v>
      </c>
      <c r="C45" s="136">
        <v>121.67462</v>
      </c>
      <c r="D45" s="137">
        <v>46722</v>
      </c>
    </row>
    <row r="46" spans="1:4">
      <c r="A46" s="3"/>
      <c r="B46" s="135" t="s">
        <v>1771</v>
      </c>
      <c r="C46" s="136">
        <v>1366.29783</v>
      </c>
      <c r="D46" s="137">
        <v>46844</v>
      </c>
    </row>
    <row r="47" spans="1:4">
      <c r="A47" s="3"/>
      <c r="B47" s="135" t="s">
        <v>1926</v>
      </c>
      <c r="C47" s="136">
        <v>263.19738999999998</v>
      </c>
      <c r="D47" s="137">
        <v>46174</v>
      </c>
    </row>
    <row r="48" spans="1:4">
      <c r="A48" s="3"/>
      <c r="B48" s="135" t="s">
        <v>1931</v>
      </c>
      <c r="C48" s="136">
        <v>551.27904000000001</v>
      </c>
      <c r="D48" s="137">
        <v>44256</v>
      </c>
    </row>
    <row r="49" spans="1:4">
      <c r="A49" s="3"/>
      <c r="B49" s="135" t="s">
        <v>1774</v>
      </c>
      <c r="C49" s="136">
        <v>633.86566000000005</v>
      </c>
      <c r="D49" s="137">
        <v>11444</v>
      </c>
    </row>
    <row r="50" spans="1:4">
      <c r="A50" s="3"/>
      <c r="B50" s="135" t="s">
        <v>1932</v>
      </c>
      <c r="C50" s="136">
        <v>1026.8982100000001</v>
      </c>
      <c r="D50" s="137">
        <v>44044</v>
      </c>
    </row>
    <row r="51" spans="1:4">
      <c r="A51" s="3"/>
      <c r="B51" s="135" t="s">
        <v>1923</v>
      </c>
      <c r="C51" s="136">
        <v>19.886510000000001</v>
      </c>
      <c r="D51" s="137">
        <v>46722</v>
      </c>
    </row>
    <row r="52" spans="1:4">
      <c r="A52" s="3"/>
      <c r="B52" s="135" t="s">
        <v>1938</v>
      </c>
      <c r="C52" s="136">
        <v>274.03176999999999</v>
      </c>
      <c r="D52" s="137">
        <v>11658</v>
      </c>
    </row>
    <row r="53" spans="1:4">
      <c r="A53" s="3"/>
      <c r="B53" s="135" t="s">
        <v>1751</v>
      </c>
      <c r="C53" s="136">
        <v>27.086870000000001</v>
      </c>
      <c r="D53" s="137">
        <v>45931</v>
      </c>
    </row>
    <row r="54" spans="1:4">
      <c r="A54" s="3"/>
      <c r="B54" s="135" t="s">
        <v>1948</v>
      </c>
      <c r="C54" s="136">
        <v>37.465089999999996</v>
      </c>
      <c r="D54" s="137">
        <v>47027</v>
      </c>
    </row>
    <row r="55" spans="1:4">
      <c r="A55" s="3"/>
      <c r="B55" s="135" t="s">
        <v>1935</v>
      </c>
      <c r="C55" s="136">
        <v>662.09322999999995</v>
      </c>
      <c r="D55" s="137">
        <v>12175</v>
      </c>
    </row>
    <row r="56" spans="1:4">
      <c r="A56" s="3"/>
      <c r="B56" s="135" t="s">
        <v>1949</v>
      </c>
      <c r="C56" s="136">
        <v>1232.3539000000001</v>
      </c>
      <c r="D56" s="137">
        <v>45839</v>
      </c>
    </row>
    <row r="57" spans="1:4">
      <c r="A57" s="3"/>
      <c r="B57" s="135" t="s">
        <v>1944</v>
      </c>
      <c r="C57" s="136">
        <v>2003.6378999999999</v>
      </c>
      <c r="D57" s="137">
        <v>47088</v>
      </c>
    </row>
    <row r="58" spans="1:4">
      <c r="A58" s="3"/>
      <c r="B58" s="135" t="s">
        <v>1778</v>
      </c>
      <c r="C58" s="136">
        <v>84.461590000000001</v>
      </c>
      <c r="D58" s="137">
        <v>46722</v>
      </c>
    </row>
    <row r="59" spans="1:4">
      <c r="A59" s="3"/>
      <c r="B59" s="135" t="s">
        <v>1939</v>
      </c>
      <c r="C59" s="136">
        <v>1211.50712</v>
      </c>
      <c r="D59" s="137">
        <v>46631</v>
      </c>
    </row>
    <row r="60" spans="1:4">
      <c r="A60" s="3"/>
      <c r="B60" s="135" t="s">
        <v>1937</v>
      </c>
      <c r="C60" s="136">
        <v>921.90365999999995</v>
      </c>
      <c r="D60" s="137">
        <v>11536</v>
      </c>
    </row>
    <row r="61" spans="1:4">
      <c r="A61" s="3"/>
      <c r="B61" s="135" t="s">
        <v>1922</v>
      </c>
      <c r="C61" s="136">
        <v>21.120729999999998</v>
      </c>
      <c r="D61" s="137">
        <v>47088</v>
      </c>
    </row>
    <row r="62" spans="1:4">
      <c r="A62" s="3"/>
      <c r="B62" s="135" t="s">
        <v>1928</v>
      </c>
      <c r="C62" s="136">
        <v>299.23473999999999</v>
      </c>
      <c r="D62" s="137">
        <v>46478</v>
      </c>
    </row>
    <row r="63" spans="1:4">
      <c r="A63" s="3"/>
      <c r="B63" s="135"/>
      <c r="C63" s="136"/>
      <c r="D63" s="137"/>
    </row>
    <row r="64" spans="1:4">
      <c r="A64" s="3"/>
      <c r="B64" s="135"/>
      <c r="C64" s="136"/>
      <c r="D64" s="137"/>
    </row>
    <row r="65" spans="1:4">
      <c r="A65" s="3"/>
      <c r="B65" s="135"/>
      <c r="C65" s="136"/>
      <c r="D65" s="137"/>
    </row>
    <row r="66" spans="1:4">
      <c r="A66" s="3"/>
      <c r="B66" s="135"/>
      <c r="C66" s="136"/>
      <c r="D66" s="137"/>
    </row>
    <row r="67" spans="1:4">
      <c r="A67" s="3"/>
      <c r="B67" s="135"/>
      <c r="C67" s="136"/>
      <c r="D67" s="137"/>
    </row>
    <row r="68" spans="1:4">
      <c r="A68" s="3"/>
      <c r="B68" s="135"/>
      <c r="C68" s="136"/>
      <c r="D68" s="137"/>
    </row>
    <row r="69" spans="1:4">
      <c r="A69" s="3"/>
      <c r="B69" s="135"/>
      <c r="C69" s="136"/>
      <c r="D69" s="137"/>
    </row>
    <row r="70" spans="1:4">
      <c r="A70" s="3"/>
      <c r="B70" s="135"/>
      <c r="C70" s="136"/>
      <c r="D70" s="137"/>
    </row>
    <row r="71" spans="1:4">
      <c r="A71" s="3"/>
      <c r="B71" s="135"/>
      <c r="C71" s="136"/>
      <c r="D71" s="137"/>
    </row>
    <row r="72" spans="1:4">
      <c r="A72" s="3"/>
      <c r="B72" s="135"/>
      <c r="C72" s="136"/>
      <c r="D72" s="137"/>
    </row>
    <row r="73" spans="1:4">
      <c r="A73" s="3"/>
      <c r="B73" s="135"/>
      <c r="C73" s="136"/>
      <c r="D73" s="137"/>
    </row>
    <row r="74" spans="1:4">
      <c r="A74" s="3"/>
      <c r="B74" s="135"/>
      <c r="C74" s="136"/>
      <c r="D74" s="137"/>
    </row>
    <row r="75" spans="1:4">
      <c r="A75" s="3"/>
      <c r="B75" s="135"/>
      <c r="C75" s="136"/>
      <c r="D75" s="137"/>
    </row>
    <row r="76" spans="1:4">
      <c r="A76" s="3"/>
      <c r="B76" s="135"/>
      <c r="C76" s="136"/>
      <c r="D76" s="137"/>
    </row>
    <row r="77" spans="1:4">
      <c r="A77" s="3"/>
      <c r="B77" s="135"/>
      <c r="C77" s="136"/>
      <c r="D77" s="137"/>
    </row>
    <row r="78" spans="1:4">
      <c r="A78" s="3"/>
      <c r="B78" s="135"/>
      <c r="C78" s="136"/>
      <c r="D78" s="137"/>
    </row>
    <row r="79" spans="1:4">
      <c r="A79" s="3"/>
      <c r="B79" s="135"/>
      <c r="C79" s="136"/>
      <c r="D79" s="137"/>
    </row>
    <row r="80" spans="1:4">
      <c r="A80" s="3"/>
      <c r="B80" s="135"/>
      <c r="C80" s="136"/>
      <c r="D80" s="137"/>
    </row>
    <row r="81" spans="1:4">
      <c r="A81" s="3"/>
      <c r="B81" s="135"/>
      <c r="C81" s="136"/>
      <c r="D81" s="137"/>
    </row>
    <row r="82" spans="1:4">
      <c r="A82" s="3"/>
      <c r="B82" s="135"/>
      <c r="C82" s="136"/>
      <c r="D82" s="137"/>
    </row>
    <row r="83" spans="1:4">
      <c r="A83" s="3"/>
      <c r="B83" s="135"/>
      <c r="C83" s="136"/>
      <c r="D83" s="137"/>
    </row>
    <row r="84" spans="1:4">
      <c r="A84" s="3"/>
      <c r="B84" s="135"/>
      <c r="C84" s="136"/>
      <c r="D84" s="137"/>
    </row>
    <row r="85" spans="1:4">
      <c r="A85" s="3"/>
      <c r="B85" s="135"/>
      <c r="C85" s="136"/>
      <c r="D85" s="137"/>
    </row>
    <row r="86" spans="1:4">
      <c r="A86" s="3"/>
      <c r="B86" s="135"/>
      <c r="C86" s="136"/>
      <c r="D86" s="137"/>
    </row>
    <row r="87" spans="1:4">
      <c r="A87" s="3"/>
      <c r="B87" s="135"/>
      <c r="C87" s="136"/>
      <c r="D87" s="137"/>
    </row>
    <row r="88" spans="1:4">
      <c r="A88" s="3"/>
      <c r="B88" s="135"/>
      <c r="C88" s="136"/>
      <c r="D88" s="137"/>
    </row>
    <row r="89" spans="1:4">
      <c r="A89" s="3"/>
      <c r="B89" s="135"/>
      <c r="C89" s="136"/>
      <c r="D89" s="137"/>
    </row>
    <row r="90" spans="1:4">
      <c r="A90" s="3"/>
      <c r="B90" s="135"/>
      <c r="C90" s="136"/>
      <c r="D90" s="137"/>
    </row>
    <row r="91" spans="1:4">
      <c r="A91" s="3"/>
      <c r="B91" s="135"/>
      <c r="C91" s="136"/>
      <c r="D91" s="137"/>
    </row>
    <row r="92" spans="1:4">
      <c r="A92" s="3"/>
      <c r="B92" s="135"/>
      <c r="C92" s="136"/>
      <c r="D92" s="137"/>
    </row>
    <row r="93" spans="1:4">
      <c r="A93" s="3"/>
      <c r="B93" s="135"/>
      <c r="C93" s="136"/>
      <c r="D93" s="137"/>
    </row>
    <row r="94" spans="1:4">
      <c r="A94" s="3"/>
      <c r="B94" s="135"/>
      <c r="C94" s="136"/>
      <c r="D94" s="137"/>
    </row>
    <row r="95" spans="1:4">
      <c r="A95" s="3"/>
      <c r="B95" s="135"/>
      <c r="C95" s="136"/>
      <c r="D95" s="137"/>
    </row>
    <row r="96" spans="1:4">
      <c r="A96" s="3"/>
      <c r="B96" s="135"/>
      <c r="C96" s="136"/>
      <c r="D96" s="137"/>
    </row>
    <row r="97" spans="1:4">
      <c r="A97" s="3"/>
      <c r="B97" s="135"/>
      <c r="C97" s="136"/>
      <c r="D97" s="137"/>
    </row>
    <row r="98" spans="1:4">
      <c r="A98" s="3"/>
      <c r="B98" s="135"/>
      <c r="C98" s="136"/>
      <c r="D98" s="137"/>
    </row>
    <row r="99" spans="1:4">
      <c r="A99" s="3"/>
      <c r="B99" s="135"/>
      <c r="C99" s="136"/>
      <c r="D99" s="137"/>
    </row>
    <row r="100" spans="1:4">
      <c r="A100" s="3"/>
      <c r="B100" s="135"/>
      <c r="C100" s="136"/>
      <c r="D100" s="137"/>
    </row>
    <row r="101" spans="1:4">
      <c r="A101" s="3"/>
      <c r="B101" s="135"/>
      <c r="C101" s="136"/>
      <c r="D101" s="137"/>
    </row>
    <row r="102" spans="1:4">
      <c r="A102" s="3"/>
      <c r="B102" s="135"/>
      <c r="C102" s="136"/>
      <c r="D102" s="137"/>
    </row>
    <row r="103" spans="1:4">
      <c r="A103" s="3"/>
      <c r="B103" s="135"/>
      <c r="C103" s="136"/>
      <c r="D103" s="137"/>
    </row>
    <row r="104" spans="1:4">
      <c r="A104" s="3"/>
      <c r="B104" s="135"/>
      <c r="C104" s="136"/>
      <c r="D104" s="137"/>
    </row>
  </sheetData>
  <sheetProtection sheet="1" objects="1" scenarios="1"/>
  <sortState ref="B19:E60">
    <sortCondition ref="B19"/>
  </sortState>
  <mergeCells count="1">
    <mergeCell ref="B6:D6"/>
  </mergeCells>
  <phoneticPr fontId="6" type="noConversion"/>
  <conditionalFormatting sqref="B13">
    <cfRule type="cellIs" dxfId="3" priority="4" operator="equal">
      <formula>"NR3"</formula>
    </cfRule>
  </conditionalFormatting>
  <conditionalFormatting sqref="B14">
    <cfRule type="cellIs" dxfId="2" priority="3" operator="equal">
      <formula>"NR3"</formula>
    </cfRule>
  </conditionalFormatting>
  <conditionalFormatting sqref="B15">
    <cfRule type="cellIs" dxfId="1" priority="2" operator="equal">
      <formula>"NR3"</formula>
    </cfRule>
  </conditionalFormatting>
  <conditionalFormatting sqref="B12">
    <cfRule type="cellIs" dxfId="0" priority="1" operator="equal">
      <formula>"NR3"</formula>
    </cfRule>
  </conditionalFormatting>
  <dataValidations count="1">
    <dataValidation allowBlank="1" showInputMessage="1" showErrorMessage="1" sqref="C5:C1048576 A1:A1048576 B15:B1048576 B1:B13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8" t="s" vm="1">
        <v>264</v>
      </c>
    </row>
    <row r="2" spans="2:18">
      <c r="B2" s="57" t="s">
        <v>187</v>
      </c>
      <c r="C2" s="78" t="s">
        <v>265</v>
      </c>
    </row>
    <row r="3" spans="2:18">
      <c r="B3" s="57" t="s">
        <v>189</v>
      </c>
      <c r="C3" s="78" t="s">
        <v>266</v>
      </c>
    </row>
    <row r="4" spans="2:18">
      <c r="B4" s="57" t="s">
        <v>190</v>
      </c>
      <c r="C4" s="78">
        <v>8803</v>
      </c>
    </row>
    <row r="6" spans="2:18" ht="26.25" customHeight="1">
      <c r="B6" s="207" t="s">
        <v>229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3" t="s">
        <v>127</v>
      </c>
      <c r="C7" s="31" t="s">
        <v>48</v>
      </c>
      <c r="D7" s="31" t="s">
        <v>70</v>
      </c>
      <c r="E7" s="31" t="s">
        <v>15</v>
      </c>
      <c r="F7" s="31" t="s">
        <v>71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64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263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123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254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topLeftCell="A6" workbookViewId="0">
      <selection activeCell="J10" sqref="J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9.7109375" style="2" bestFit="1" customWidth="1"/>
    <col min="5" max="5" width="13.7109375" style="1" bestFit="1" customWidth="1"/>
    <col min="6" max="6" width="15.28515625" style="1" bestFit="1" customWidth="1"/>
    <col min="7" max="7" width="12.42578125" style="1" bestFit="1" customWidth="1"/>
    <col min="8" max="8" width="19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15.28515625" style="1" bestFit="1" customWidth="1"/>
    <col min="15" max="15" width="9" style="1" bestFit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7" t="s">
        <v>188</v>
      </c>
      <c r="C1" s="78" t="s" vm="1">
        <v>264</v>
      </c>
    </row>
    <row r="2" spans="2:15">
      <c r="B2" s="57" t="s">
        <v>187</v>
      </c>
      <c r="C2" s="78" t="s">
        <v>265</v>
      </c>
    </row>
    <row r="3" spans="2:15">
      <c r="B3" s="57" t="s">
        <v>189</v>
      </c>
      <c r="C3" s="78" t="s">
        <v>266</v>
      </c>
    </row>
    <row r="4" spans="2:15">
      <c r="B4" s="57" t="s">
        <v>190</v>
      </c>
      <c r="C4" s="78">
        <v>8803</v>
      </c>
    </row>
    <row r="6" spans="2:15" ht="26.25" customHeight="1">
      <c r="B6" s="196" t="s">
        <v>217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</row>
    <row r="7" spans="2:15" s="3" customFormat="1" ht="63">
      <c r="B7" s="13" t="s">
        <v>126</v>
      </c>
      <c r="C7" s="14" t="s">
        <v>48</v>
      </c>
      <c r="D7" s="14" t="s">
        <v>128</v>
      </c>
      <c r="E7" s="14" t="s">
        <v>15</v>
      </c>
      <c r="F7" s="14" t="s">
        <v>71</v>
      </c>
      <c r="G7" s="14" t="s">
        <v>112</v>
      </c>
      <c r="H7" s="14" t="s">
        <v>17</v>
      </c>
      <c r="I7" s="14" t="s">
        <v>19</v>
      </c>
      <c r="J7" s="14" t="s">
        <v>67</v>
      </c>
      <c r="K7" s="14" t="s">
        <v>191</v>
      </c>
      <c r="L7" s="14" t="s">
        <v>192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251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79" t="s">
        <v>47</v>
      </c>
      <c r="C10" s="80"/>
      <c r="D10" s="80"/>
      <c r="E10" s="80"/>
      <c r="F10" s="80"/>
      <c r="G10" s="80"/>
      <c r="H10" s="80"/>
      <c r="I10" s="80"/>
      <c r="J10" s="88">
        <f>J11+J35</f>
        <v>61573.780488060002</v>
      </c>
      <c r="K10" s="89">
        <f>J10/$J$10</f>
        <v>1</v>
      </c>
      <c r="L10" s="89">
        <f>J10/'סכום נכסי הקרן'!$C$42</f>
        <v>9.1999358194200645E-2</v>
      </c>
    </row>
    <row r="11" spans="2:15">
      <c r="B11" s="81" t="s">
        <v>242</v>
      </c>
      <c r="C11" s="82"/>
      <c r="D11" s="82"/>
      <c r="E11" s="82"/>
      <c r="F11" s="82"/>
      <c r="G11" s="82"/>
      <c r="H11" s="82"/>
      <c r="I11" s="82"/>
      <c r="J11" s="91">
        <f>J12+J19</f>
        <v>56363.83384806</v>
      </c>
      <c r="K11" s="92">
        <f t="shared" ref="K11:K17" si="0">J11/$J$10</f>
        <v>0.91538692932764976</v>
      </c>
      <c r="L11" s="92">
        <f>J11/'סכום נכסי הקרן'!$C$42</f>
        <v>8.4215009997503879E-2</v>
      </c>
    </row>
    <row r="12" spans="2:15">
      <c r="B12" s="102" t="s">
        <v>44</v>
      </c>
      <c r="C12" s="82"/>
      <c r="D12" s="82"/>
      <c r="E12" s="82"/>
      <c r="F12" s="82"/>
      <c r="G12" s="82"/>
      <c r="H12" s="82"/>
      <c r="I12" s="82"/>
      <c r="J12" s="91">
        <f>SUM(J13:J17)</f>
        <v>44769.686546725003</v>
      </c>
      <c r="K12" s="92">
        <f t="shared" si="0"/>
        <v>0.72709010542898944</v>
      </c>
      <c r="L12" s="92">
        <f>J12/'סכום נכסי הקרן'!$C$42</f>
        <v>6.6891823048820714E-2</v>
      </c>
    </row>
    <row r="13" spans="2:15">
      <c r="B13" s="87" t="s">
        <v>1833</v>
      </c>
      <c r="C13" s="84" t="s">
        <v>1834</v>
      </c>
      <c r="D13" s="84">
        <v>12</v>
      </c>
      <c r="E13" s="84" t="s">
        <v>327</v>
      </c>
      <c r="F13" s="84" t="s">
        <v>376</v>
      </c>
      <c r="G13" s="97" t="s">
        <v>173</v>
      </c>
      <c r="H13" s="98">
        <v>0</v>
      </c>
      <c r="I13" s="98">
        <v>0</v>
      </c>
      <c r="J13" s="94">
        <v>1126.5170362030001</v>
      </c>
      <c r="K13" s="95">
        <f t="shared" si="0"/>
        <v>1.8295401504889685E-2</v>
      </c>
      <c r="L13" s="95">
        <f>J13/'סכום נכסי הקרן'!$C$42</f>
        <v>1.6831651963550636E-3</v>
      </c>
      <c r="N13" s="151"/>
    </row>
    <row r="14" spans="2:15">
      <c r="B14" s="87" t="s">
        <v>1835</v>
      </c>
      <c r="C14" s="84" t="s">
        <v>1836</v>
      </c>
      <c r="D14" s="84">
        <v>10</v>
      </c>
      <c r="E14" s="84" t="s">
        <v>327</v>
      </c>
      <c r="F14" s="84" t="s">
        <v>376</v>
      </c>
      <c r="G14" s="97" t="s">
        <v>173</v>
      </c>
      <c r="H14" s="98">
        <v>0</v>
      </c>
      <c r="I14" s="98">
        <v>0</v>
      </c>
      <c r="J14" s="94">
        <v>3687.8229207529998</v>
      </c>
      <c r="K14" s="95">
        <f t="shared" si="0"/>
        <v>5.9892748041808462E-2</v>
      </c>
      <c r="L14" s="95">
        <f>J14/'סכום נכסי הקרן'!$C$42</f>
        <v>5.5100943803333456E-3</v>
      </c>
      <c r="N14" s="151"/>
    </row>
    <row r="15" spans="2:15">
      <c r="B15" s="87" t="s">
        <v>1835</v>
      </c>
      <c r="C15" s="84" t="s">
        <v>1837</v>
      </c>
      <c r="D15" s="84">
        <v>10</v>
      </c>
      <c r="E15" s="84" t="s">
        <v>327</v>
      </c>
      <c r="F15" s="84" t="s">
        <v>376</v>
      </c>
      <c r="G15" s="97" t="s">
        <v>173</v>
      </c>
      <c r="H15" s="98">
        <v>0</v>
      </c>
      <c r="I15" s="98">
        <v>0</v>
      </c>
      <c r="J15" s="94">
        <v>39256.45102</v>
      </c>
      <c r="K15" s="95">
        <f t="shared" si="0"/>
        <v>0.63755141732140941</v>
      </c>
      <c r="L15" s="95">
        <f>J15/'סכום נכסי הקרן'!$C$42</f>
        <v>5.8654321209372647E-2</v>
      </c>
      <c r="N15" s="151"/>
      <c r="O15" s="152"/>
    </row>
    <row r="16" spans="2:15">
      <c r="B16" s="87" t="s">
        <v>1838</v>
      </c>
      <c r="C16" s="84" t="s">
        <v>1839</v>
      </c>
      <c r="D16" s="84">
        <v>20</v>
      </c>
      <c r="E16" s="84" t="s">
        <v>327</v>
      </c>
      <c r="F16" s="84" t="s">
        <v>376</v>
      </c>
      <c r="G16" s="97" t="s">
        <v>173</v>
      </c>
      <c r="H16" s="98">
        <v>0</v>
      </c>
      <c r="I16" s="98">
        <v>0</v>
      </c>
      <c r="J16" s="94">
        <v>632.54065886700005</v>
      </c>
      <c r="K16" s="95">
        <f t="shared" si="0"/>
        <v>1.0272889756861012E-2</v>
      </c>
      <c r="L16" s="95">
        <f>J16/'סכום נכסי הקרן'!$C$42</f>
        <v>9.4509926443099102E-4</v>
      </c>
      <c r="N16" s="151"/>
    </row>
    <row r="17" spans="2:14">
      <c r="B17" s="87" t="s">
        <v>1840</v>
      </c>
      <c r="C17" s="84" t="s">
        <v>1841</v>
      </c>
      <c r="D17" s="84">
        <v>11</v>
      </c>
      <c r="E17" s="84" t="s">
        <v>361</v>
      </c>
      <c r="F17" s="84" t="s">
        <v>376</v>
      </c>
      <c r="G17" s="97" t="s">
        <v>173</v>
      </c>
      <c r="H17" s="98">
        <v>0</v>
      </c>
      <c r="I17" s="98">
        <v>0</v>
      </c>
      <c r="J17" s="94">
        <v>66.354910902</v>
      </c>
      <c r="K17" s="95">
        <f t="shared" si="0"/>
        <v>1.0776488040208465E-3</v>
      </c>
      <c r="L17" s="95">
        <f>J17/'סכום נכסי הקרן'!$C$42</f>
        <v>9.9142998328665796E-5</v>
      </c>
      <c r="N17" s="151"/>
    </row>
    <row r="18" spans="2:14">
      <c r="B18" s="83"/>
      <c r="C18" s="84"/>
      <c r="D18" s="84"/>
      <c r="E18" s="84"/>
      <c r="F18" s="84"/>
      <c r="G18" s="84"/>
      <c r="H18" s="84"/>
      <c r="I18" s="84"/>
      <c r="J18" s="84"/>
      <c r="K18" s="95"/>
      <c r="L18" s="84"/>
    </row>
    <row r="19" spans="2:14">
      <c r="B19" s="102" t="s">
        <v>45</v>
      </c>
      <c r="C19" s="82"/>
      <c r="D19" s="82"/>
      <c r="E19" s="82"/>
      <c r="F19" s="82"/>
      <c r="G19" s="82"/>
      <c r="H19" s="82"/>
      <c r="I19" s="82"/>
      <c r="J19" s="91">
        <f>SUM(J20:J33)</f>
        <v>11594.147301334999</v>
      </c>
      <c r="K19" s="92">
        <f t="shared" ref="K19:K33" si="1">J19/$J$10</f>
        <v>0.18829682389866029</v>
      </c>
      <c r="L19" s="92">
        <f>J19/'סכום נכסי הקרן'!$C$42</f>
        <v>1.7323186948683168E-2</v>
      </c>
    </row>
    <row r="20" spans="2:14">
      <c r="B20" s="87" t="s">
        <v>1833</v>
      </c>
      <c r="C20" s="84" t="s">
        <v>1842</v>
      </c>
      <c r="D20" s="84">
        <v>12</v>
      </c>
      <c r="E20" s="84" t="s">
        <v>327</v>
      </c>
      <c r="F20" s="84" t="s">
        <v>376</v>
      </c>
      <c r="G20" s="97" t="s">
        <v>172</v>
      </c>
      <c r="H20" s="98">
        <v>0</v>
      </c>
      <c r="I20" s="98">
        <v>0</v>
      </c>
      <c r="J20" s="94">
        <v>1.3734176999999998E-2</v>
      </c>
      <c r="K20" s="95">
        <f t="shared" si="1"/>
        <v>2.2305235915574883E-7</v>
      </c>
      <c r="L20" s="95">
        <f>J20/'סכום נכסי הקרן'!$C$42</f>
        <v>2.0520673886031225E-8</v>
      </c>
    </row>
    <row r="21" spans="2:14">
      <c r="B21" s="87" t="s">
        <v>1835</v>
      </c>
      <c r="C21" s="84" t="s">
        <v>1843</v>
      </c>
      <c r="D21" s="84">
        <v>10</v>
      </c>
      <c r="E21" s="84" t="s">
        <v>327</v>
      </c>
      <c r="F21" s="84" t="s">
        <v>376</v>
      </c>
      <c r="G21" s="97" t="s">
        <v>179</v>
      </c>
      <c r="H21" s="98">
        <v>0</v>
      </c>
      <c r="I21" s="98">
        <v>0</v>
      </c>
      <c r="J21" s="94">
        <v>1.17</v>
      </c>
      <c r="K21" s="95">
        <f t="shared" si="1"/>
        <v>1.9001594359256192E-5</v>
      </c>
      <c r="L21" s="95">
        <f>J21/'סכום נכסי הקרן'!$C$42</f>
        <v>1.7481344857181129E-6</v>
      </c>
      <c r="N21" s="151"/>
    </row>
    <row r="22" spans="2:14">
      <c r="B22" s="87" t="s">
        <v>1835</v>
      </c>
      <c r="C22" s="84" t="s">
        <v>1844</v>
      </c>
      <c r="D22" s="84">
        <v>10</v>
      </c>
      <c r="E22" s="84" t="s">
        <v>327</v>
      </c>
      <c r="F22" s="84" t="s">
        <v>376</v>
      </c>
      <c r="G22" s="97" t="s">
        <v>172</v>
      </c>
      <c r="H22" s="98">
        <v>0</v>
      </c>
      <c r="I22" s="98">
        <v>0</v>
      </c>
      <c r="J22" s="94">
        <v>57.699814044000007</v>
      </c>
      <c r="K22" s="95">
        <f t="shared" si="1"/>
        <v>9.3708415475948878E-4</v>
      </c>
      <c r="L22" s="95">
        <f>J22/'סכום נכסי הקרן'!$C$42</f>
        <v>8.6211140811827955E-5</v>
      </c>
      <c r="N22" s="151"/>
    </row>
    <row r="23" spans="2:14">
      <c r="B23" s="87" t="s">
        <v>1835</v>
      </c>
      <c r="C23" s="84" t="s">
        <v>1845</v>
      </c>
      <c r="D23" s="84">
        <v>10</v>
      </c>
      <c r="E23" s="84" t="s">
        <v>327</v>
      </c>
      <c r="F23" s="84" t="s">
        <v>376</v>
      </c>
      <c r="G23" s="97" t="s">
        <v>174</v>
      </c>
      <c r="H23" s="98">
        <v>0</v>
      </c>
      <c r="I23" s="98">
        <v>0</v>
      </c>
      <c r="J23" s="94">
        <v>1.62</v>
      </c>
      <c r="K23" s="95">
        <f t="shared" si="1"/>
        <v>2.630989988204704E-5</v>
      </c>
      <c r="L23" s="95">
        <f>J23/'סכום נכסי הקרן'!$C$42</f>
        <v>2.4204939033020028E-6</v>
      </c>
      <c r="N23" s="151"/>
    </row>
    <row r="24" spans="2:14">
      <c r="B24" s="87" t="s">
        <v>1835</v>
      </c>
      <c r="C24" s="84" t="s">
        <v>1846</v>
      </c>
      <c r="D24" s="84">
        <v>10</v>
      </c>
      <c r="E24" s="84" t="s">
        <v>327</v>
      </c>
      <c r="F24" s="84" t="s">
        <v>376</v>
      </c>
      <c r="G24" s="97" t="s">
        <v>1265</v>
      </c>
      <c r="H24" s="98">
        <v>0</v>
      </c>
      <c r="I24" s="98">
        <v>0</v>
      </c>
      <c r="J24" s="94">
        <v>29.8</v>
      </c>
      <c r="K24" s="95">
        <f t="shared" si="1"/>
        <v>4.8397223239814922E-4</v>
      </c>
      <c r="L24" s="95">
        <f>J24/'סכום נכסי הקרן'!$C$42</f>
        <v>4.4525134764444245E-5</v>
      </c>
      <c r="N24" s="151"/>
    </row>
    <row r="25" spans="2:14">
      <c r="B25" s="87" t="s">
        <v>1835</v>
      </c>
      <c r="C25" s="84" t="s">
        <v>1847</v>
      </c>
      <c r="D25" s="84">
        <v>10</v>
      </c>
      <c r="E25" s="84" t="s">
        <v>327</v>
      </c>
      <c r="F25" s="84" t="s">
        <v>376</v>
      </c>
      <c r="G25" s="97" t="s">
        <v>177</v>
      </c>
      <c r="H25" s="98">
        <v>0</v>
      </c>
      <c r="I25" s="98">
        <v>0</v>
      </c>
      <c r="J25" s="94">
        <v>116.43719</v>
      </c>
      <c r="K25" s="95">
        <f t="shared" si="1"/>
        <v>1.8910190194116596E-3</v>
      </c>
      <c r="L25" s="95">
        <f>J25/'סכום נכסי הקרן'!$C$42</f>
        <v>1.7397253611889932E-4</v>
      </c>
      <c r="N25" s="151"/>
    </row>
    <row r="26" spans="2:14">
      <c r="B26" s="87" t="s">
        <v>1835</v>
      </c>
      <c r="C26" s="84" t="s">
        <v>1848</v>
      </c>
      <c r="D26" s="84">
        <v>10</v>
      </c>
      <c r="E26" s="84" t="s">
        <v>327</v>
      </c>
      <c r="F26" s="84" t="s">
        <v>376</v>
      </c>
      <c r="G26" s="97" t="s">
        <v>175</v>
      </c>
      <c r="H26" s="98">
        <v>0</v>
      </c>
      <c r="I26" s="98">
        <v>0</v>
      </c>
      <c r="J26" s="94">
        <v>9.93</v>
      </c>
      <c r="K26" s="95">
        <f t="shared" si="1"/>
        <v>1.6126994186958462E-4</v>
      </c>
      <c r="L26" s="95">
        <f>J26/'סכום נכסי הקרן'!$C$42</f>
        <v>1.4836731148017831E-5</v>
      </c>
      <c r="N26" s="151"/>
    </row>
    <row r="27" spans="2:14">
      <c r="B27" s="87" t="s">
        <v>1835</v>
      </c>
      <c r="C27" s="84" t="s">
        <v>1849</v>
      </c>
      <c r="D27" s="84">
        <v>10</v>
      </c>
      <c r="E27" s="84" t="s">
        <v>327</v>
      </c>
      <c r="F27" s="84" t="s">
        <v>376</v>
      </c>
      <c r="G27" s="97" t="s">
        <v>172</v>
      </c>
      <c r="H27" s="98">
        <v>0</v>
      </c>
      <c r="I27" s="98">
        <v>0</v>
      </c>
      <c r="J27" s="94">
        <v>11339.31639</v>
      </c>
      <c r="K27" s="95">
        <f t="shared" si="1"/>
        <v>0.18415819688379939</v>
      </c>
      <c r="L27" s="95">
        <f>J27/'סכום נכסי הקרן'!$C$42</f>
        <v>1.6942435919510786E-2</v>
      </c>
      <c r="N27" s="151"/>
    </row>
    <row r="28" spans="2:14">
      <c r="B28" s="87" t="s">
        <v>1835</v>
      </c>
      <c r="C28" s="84" t="s">
        <v>1850</v>
      </c>
      <c r="D28" s="84">
        <v>10</v>
      </c>
      <c r="E28" s="84" t="s">
        <v>327</v>
      </c>
      <c r="F28" s="84" t="s">
        <v>376</v>
      </c>
      <c r="G28" s="97" t="s">
        <v>182</v>
      </c>
      <c r="H28" s="98">
        <v>0</v>
      </c>
      <c r="I28" s="98">
        <v>0</v>
      </c>
      <c r="J28" s="94">
        <v>2.2400000000000002</v>
      </c>
      <c r="K28" s="95">
        <f t="shared" si="1"/>
        <v>3.6379120824558873E-5</v>
      </c>
      <c r="L28" s="95">
        <f>J28/'סכום נכסי הקרן'!$C$42</f>
        <v>3.3468557675286954E-6</v>
      </c>
      <c r="N28" s="151"/>
    </row>
    <row r="29" spans="2:14">
      <c r="B29" s="87" t="s">
        <v>1835</v>
      </c>
      <c r="C29" s="84" t="s">
        <v>1851</v>
      </c>
      <c r="D29" s="84">
        <v>10</v>
      </c>
      <c r="E29" s="84" t="s">
        <v>327</v>
      </c>
      <c r="F29" s="84" t="s">
        <v>376</v>
      </c>
      <c r="G29" s="97" t="s">
        <v>181</v>
      </c>
      <c r="H29" s="98">
        <v>0</v>
      </c>
      <c r="I29" s="98">
        <v>0</v>
      </c>
      <c r="J29" s="94">
        <v>15.306190000000001</v>
      </c>
      <c r="K29" s="95">
        <f t="shared" si="1"/>
        <v>2.4858291757752445E-4</v>
      </c>
      <c r="L29" s="95">
        <f>J29/'סכום נכסי הקרן'!$C$42</f>
        <v>2.2869468875174124E-5</v>
      </c>
      <c r="N29" s="151"/>
    </row>
    <row r="30" spans="2:14">
      <c r="B30" s="87" t="s">
        <v>1835</v>
      </c>
      <c r="C30" s="84" t="s">
        <v>1852</v>
      </c>
      <c r="D30" s="84">
        <v>10</v>
      </c>
      <c r="E30" s="84" t="s">
        <v>327</v>
      </c>
      <c r="F30" s="84" t="s">
        <v>376</v>
      </c>
      <c r="G30" s="97" t="s">
        <v>176</v>
      </c>
      <c r="H30" s="98">
        <v>0</v>
      </c>
      <c r="I30" s="98">
        <v>0</v>
      </c>
      <c r="J30" s="94">
        <v>19.53041</v>
      </c>
      <c r="K30" s="95">
        <f t="shared" si="1"/>
        <v>3.1718711836748782E-4</v>
      </c>
      <c r="L30" s="95">
        <f>J30/'סכום נכסי הקרן'!$C$42</f>
        <v>2.9181011317276832E-5</v>
      </c>
      <c r="N30" s="151"/>
    </row>
    <row r="31" spans="2:14">
      <c r="B31" s="87" t="s">
        <v>1835</v>
      </c>
      <c r="C31" s="84" t="s">
        <v>1853</v>
      </c>
      <c r="D31" s="84">
        <v>10</v>
      </c>
      <c r="E31" s="84" t="s">
        <v>327</v>
      </c>
      <c r="F31" s="84" t="s">
        <v>376</v>
      </c>
      <c r="G31" s="97" t="s">
        <v>180</v>
      </c>
      <c r="H31" s="98">
        <v>0</v>
      </c>
      <c r="I31" s="98">
        <v>0</v>
      </c>
      <c r="J31" s="94">
        <v>0.83828000000000003</v>
      </c>
      <c r="K31" s="95">
        <f t="shared" si="1"/>
        <v>1.3614236341433575E-5</v>
      </c>
      <c r="L31" s="95">
        <f>J31/'סכום נכסי הקרן'!$C$42</f>
        <v>1.2525010057160512E-6</v>
      </c>
    </row>
    <row r="32" spans="2:14">
      <c r="B32" s="87" t="s">
        <v>1838</v>
      </c>
      <c r="C32" s="84" t="s">
        <v>1854</v>
      </c>
      <c r="D32" s="84">
        <v>20</v>
      </c>
      <c r="E32" s="84" t="s">
        <v>327</v>
      </c>
      <c r="F32" s="84" t="s">
        <v>376</v>
      </c>
      <c r="G32" s="97" t="s">
        <v>172</v>
      </c>
      <c r="H32" s="98">
        <v>0</v>
      </c>
      <c r="I32" s="98">
        <v>0</v>
      </c>
      <c r="J32" s="94">
        <v>0.147475095</v>
      </c>
      <c r="K32" s="95">
        <f t="shared" si="1"/>
        <v>2.3950956694724542E-6</v>
      </c>
      <c r="L32" s="95">
        <f>J32/'סכום נכסי הקרן'!$C$42</f>
        <v>2.203472644051751E-7</v>
      </c>
    </row>
    <row r="33" spans="2:15">
      <c r="B33" s="87" t="s">
        <v>1840</v>
      </c>
      <c r="C33" s="84" t="s">
        <v>1855</v>
      </c>
      <c r="D33" s="84">
        <v>11</v>
      </c>
      <c r="E33" s="84" t="s">
        <v>361</v>
      </c>
      <c r="F33" s="84" t="s">
        <v>376</v>
      </c>
      <c r="G33" s="97" t="s">
        <v>172</v>
      </c>
      <c r="H33" s="98">
        <v>0</v>
      </c>
      <c r="I33" s="98">
        <v>0</v>
      </c>
      <c r="J33" s="94">
        <v>9.7818019000000006E-2</v>
      </c>
      <c r="K33" s="95">
        <f t="shared" si="1"/>
        <v>1.588631041080355E-6</v>
      </c>
      <c r="L33" s="95">
        <f>J33/'סכום נכסי הקרן'!$C$42</f>
        <v>1.4615303618677746E-7</v>
      </c>
    </row>
    <row r="34" spans="2:15">
      <c r="B34" s="83"/>
      <c r="C34" s="84"/>
      <c r="D34" s="84"/>
      <c r="E34" s="84"/>
      <c r="F34" s="84"/>
      <c r="G34" s="84"/>
      <c r="H34" s="84"/>
      <c r="I34" s="84"/>
      <c r="J34" s="84"/>
      <c r="K34" s="95"/>
      <c r="L34" s="84"/>
    </row>
    <row r="35" spans="2:15">
      <c r="B35" s="81" t="s">
        <v>241</v>
      </c>
      <c r="C35" s="82"/>
      <c r="D35" s="82"/>
      <c r="E35" s="82"/>
      <c r="F35" s="82"/>
      <c r="G35" s="82"/>
      <c r="H35" s="82"/>
      <c r="I35" s="82"/>
      <c r="J35" s="91">
        <f>J36</f>
        <v>5209.9466400000001</v>
      </c>
      <c r="K35" s="92">
        <f>J35/$J$10</f>
        <v>8.461307067235023E-2</v>
      </c>
      <c r="L35" s="92">
        <f>J35/'סכום נכסי הקרן'!$C$42</f>
        <v>7.7843481966967613E-3</v>
      </c>
    </row>
    <row r="36" spans="2:15" s="100" customFormat="1">
      <c r="B36" s="123" t="s">
        <v>46</v>
      </c>
      <c r="C36" s="124"/>
      <c r="D36" s="124"/>
      <c r="E36" s="124"/>
      <c r="F36" s="124"/>
      <c r="G36" s="124"/>
      <c r="H36" s="124"/>
      <c r="I36" s="124"/>
      <c r="J36" s="125">
        <f>J37</f>
        <v>5209.9466400000001</v>
      </c>
      <c r="K36" s="126">
        <f t="shared" ref="K36:K37" si="2">J36/$J$10</f>
        <v>8.461307067235023E-2</v>
      </c>
      <c r="L36" s="126">
        <f>J36/'סכום נכסי הקרן'!$C$42</f>
        <v>7.7843481966967613E-3</v>
      </c>
    </row>
    <row r="37" spans="2:15">
      <c r="B37" s="87" t="s">
        <v>1856</v>
      </c>
      <c r="C37" s="84" t="s">
        <v>1857</v>
      </c>
      <c r="D37" s="84"/>
      <c r="E37" s="84" t="s">
        <v>269</v>
      </c>
      <c r="F37" s="84" t="s">
        <v>1858</v>
      </c>
      <c r="G37" s="97"/>
      <c r="H37" s="98">
        <v>0</v>
      </c>
      <c r="I37" s="98">
        <v>0</v>
      </c>
      <c r="J37" s="94">
        <v>5209.9466400000001</v>
      </c>
      <c r="K37" s="95">
        <f t="shared" si="2"/>
        <v>8.461307067235023E-2</v>
      </c>
      <c r="L37" s="95">
        <f>J37/'סכום נכסי הקרן'!$C$42</f>
        <v>7.7843481966967613E-3</v>
      </c>
      <c r="N37" s="139"/>
      <c r="O37" s="139"/>
    </row>
    <row r="38" spans="2:15">
      <c r="D38" s="1"/>
    </row>
    <row r="39" spans="2:15">
      <c r="D39" s="1"/>
    </row>
    <row r="40" spans="2:15">
      <c r="D40" s="1"/>
    </row>
    <row r="41" spans="2:15">
      <c r="B41" s="99" t="s">
        <v>263</v>
      </c>
      <c r="D41" s="1"/>
    </row>
    <row r="42" spans="2:15">
      <c r="B42" s="116"/>
      <c r="D42" s="1"/>
    </row>
    <row r="43" spans="2:15">
      <c r="D43" s="1"/>
    </row>
    <row r="44" spans="2:15">
      <c r="D44" s="1"/>
    </row>
    <row r="45" spans="2:15">
      <c r="C45" s="2" t="s">
        <v>1972</v>
      </c>
      <c r="D45" s="1">
        <v>399</v>
      </c>
    </row>
    <row r="46" spans="2:15">
      <c r="D46" s="1"/>
    </row>
    <row r="47" spans="2:15">
      <c r="C47" s="2" t="s">
        <v>1973</v>
      </c>
      <c r="D47" s="1" t="s">
        <v>1974</v>
      </c>
    </row>
    <row r="48" spans="2:15">
      <c r="C48" s="2" t="s">
        <v>1975</v>
      </c>
      <c r="D48" s="1" t="s">
        <v>926</v>
      </c>
      <c r="E48" s="1" t="s">
        <v>1976</v>
      </c>
      <c r="F48" s="1" t="s">
        <v>949</v>
      </c>
      <c r="G48" s="1" t="s">
        <v>951</v>
      </c>
      <c r="H48" s="1" t="s">
        <v>1977</v>
      </c>
    </row>
    <row r="49" spans="3:9">
      <c r="C49" s="2" t="s">
        <v>1978</v>
      </c>
      <c r="D49" s="151"/>
      <c r="E49" s="151"/>
      <c r="F49" s="151">
        <v>19.53041</v>
      </c>
      <c r="G49" s="151"/>
      <c r="H49" s="151">
        <v>19.53041</v>
      </c>
      <c r="I49" s="151"/>
    </row>
    <row r="50" spans="3:9">
      <c r="C50" s="2" t="s">
        <v>174</v>
      </c>
      <c r="D50" s="151"/>
      <c r="E50" s="151"/>
      <c r="F50" s="151">
        <v>1.6217200000000001</v>
      </c>
      <c r="G50" s="151"/>
      <c r="H50" s="151">
        <v>1.6217200000000001</v>
      </c>
      <c r="I50" s="151"/>
    </row>
    <row r="51" spans="3:9">
      <c r="C51" s="2" t="s">
        <v>1979</v>
      </c>
      <c r="D51" s="151">
        <v>9.781999999999999E-2</v>
      </c>
      <c r="E51" s="151">
        <v>1.3730000000000001E-2</v>
      </c>
      <c r="F51" s="151">
        <v>11397.020140000001</v>
      </c>
      <c r="G51" s="151">
        <v>0.14748</v>
      </c>
      <c r="H51" s="151">
        <v>11397.27917</v>
      </c>
      <c r="I51" s="151"/>
    </row>
    <row r="52" spans="3:9">
      <c r="C52" s="2" t="s">
        <v>1980</v>
      </c>
      <c r="D52" s="151"/>
      <c r="E52" s="151"/>
      <c r="F52" s="151">
        <v>116.43719</v>
      </c>
      <c r="G52" s="151"/>
      <c r="H52" s="151">
        <v>116.43719</v>
      </c>
      <c r="I52" s="151"/>
    </row>
    <row r="53" spans="3:9">
      <c r="C53" s="2" t="s">
        <v>1981</v>
      </c>
      <c r="D53" s="151"/>
      <c r="E53" s="151"/>
      <c r="F53" s="151">
        <v>2.2403299999999997</v>
      </c>
      <c r="G53" s="151"/>
      <c r="H53" s="151">
        <v>2.2403299999999997</v>
      </c>
      <c r="I53" s="151"/>
    </row>
    <row r="54" spans="3:9">
      <c r="C54" s="2" t="s">
        <v>1982</v>
      </c>
      <c r="D54" s="151"/>
      <c r="E54" s="151"/>
      <c r="F54" s="151">
        <v>0.83828000000000003</v>
      </c>
      <c r="G54" s="151"/>
      <c r="H54" s="151">
        <v>0.83828000000000003</v>
      </c>
      <c r="I54" s="151"/>
    </row>
    <row r="55" spans="3:9">
      <c r="C55" s="2" t="s">
        <v>1983</v>
      </c>
      <c r="D55" s="151"/>
      <c r="E55" s="151"/>
      <c r="F55" s="151">
        <v>1.1723699999999999</v>
      </c>
      <c r="G55" s="151"/>
      <c r="H55" s="151">
        <v>1.1723699999999999</v>
      </c>
      <c r="I55" s="151"/>
    </row>
    <row r="56" spans="3:9">
      <c r="C56" s="2" t="s">
        <v>1984</v>
      </c>
      <c r="D56" s="151"/>
      <c r="E56" s="151"/>
      <c r="F56" s="151">
        <v>9.9291599999999995</v>
      </c>
      <c r="G56" s="151"/>
      <c r="H56" s="151">
        <v>9.9291599999999995</v>
      </c>
      <c r="I56" s="151"/>
    </row>
    <row r="57" spans="3:9">
      <c r="C57" s="2" t="s">
        <v>1985</v>
      </c>
      <c r="D57" s="151"/>
      <c r="E57" s="151"/>
      <c r="F57" s="151">
        <v>29.800439999999998</v>
      </c>
      <c r="G57" s="151"/>
      <c r="H57" s="151">
        <v>29.800439999999998</v>
      </c>
      <c r="I57" s="151"/>
    </row>
    <row r="58" spans="3:9">
      <c r="C58" s="2" t="s">
        <v>1986</v>
      </c>
      <c r="D58" s="151"/>
      <c r="E58" s="151"/>
      <c r="F58" s="151">
        <v>15.306190000000001</v>
      </c>
      <c r="G58" s="151"/>
      <c r="H58" s="151">
        <v>15.306190000000001</v>
      </c>
      <c r="I58" s="151"/>
    </row>
    <row r="59" spans="3:9">
      <c r="C59" s="2" t="s">
        <v>1987</v>
      </c>
      <c r="D59" s="151">
        <v>66.354910000000004</v>
      </c>
      <c r="E59" s="151">
        <v>1126.51704</v>
      </c>
      <c r="F59" s="151">
        <v>42944.270090000005</v>
      </c>
      <c r="G59" s="151">
        <v>632.54066</v>
      </c>
      <c r="H59" s="151">
        <v>44769.682700000005</v>
      </c>
      <c r="I59" s="151"/>
    </row>
    <row r="60" spans="3:9">
      <c r="C60" s="2" t="s">
        <v>1977</v>
      </c>
      <c r="D60" s="151">
        <v>66.452730000000003</v>
      </c>
      <c r="E60" s="151">
        <v>1126.5307699999998</v>
      </c>
      <c r="F60" s="151">
        <v>54538.166320000004</v>
      </c>
      <c r="G60" s="151">
        <v>632.68813999999998</v>
      </c>
      <c r="H60" s="151">
        <v>56363.837960000004</v>
      </c>
      <c r="I60" s="151"/>
    </row>
    <row r="61" spans="3:9">
      <c r="D61" s="1"/>
    </row>
    <row r="62" spans="3:9">
      <c r="D62" s="1"/>
    </row>
    <row r="63" spans="3:9">
      <c r="D63" s="1"/>
    </row>
    <row r="64" spans="3:9">
      <c r="D64" s="1"/>
    </row>
    <row r="65" spans="3:4">
      <c r="D65" s="1"/>
    </row>
    <row r="66" spans="3:4">
      <c r="C66" s="2" t="s">
        <v>1988</v>
      </c>
      <c r="D66" s="1"/>
    </row>
    <row r="67" spans="3:4">
      <c r="C67" s="2" t="s">
        <v>1987</v>
      </c>
      <c r="D67" s="1">
        <v>44769.682700000005</v>
      </c>
    </row>
    <row r="68" spans="3:4">
      <c r="C68" s="2" t="s">
        <v>1989</v>
      </c>
      <c r="D68" s="1">
        <v>11594.15526</v>
      </c>
    </row>
    <row r="69" spans="3:4">
      <c r="C69" s="2" t="s">
        <v>1990</v>
      </c>
      <c r="D69" s="1"/>
    </row>
    <row r="70" spans="3:4">
      <c r="D70" s="1"/>
    </row>
    <row r="71" spans="3:4">
      <c r="D71" s="1"/>
    </row>
    <row r="72" spans="3:4">
      <c r="D72" s="1"/>
    </row>
    <row r="73" spans="3:4">
      <c r="D73" s="1"/>
    </row>
    <row r="74" spans="3:4">
      <c r="D74" s="1"/>
    </row>
    <row r="75" spans="3:4">
      <c r="D75" s="1"/>
    </row>
    <row r="76" spans="3:4">
      <c r="D76" s="1"/>
    </row>
    <row r="77" spans="3:4">
      <c r="D77" s="1"/>
    </row>
    <row r="78" spans="3:4">
      <c r="D78" s="1"/>
    </row>
    <row r="79" spans="3:4">
      <c r="D79" s="1"/>
    </row>
    <row r="80" spans="3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sheetProtection sheet="1" objects="1" scenarios="1"/>
  <mergeCells count="1">
    <mergeCell ref="B6:L6"/>
  </mergeCells>
  <phoneticPr fontId="6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8" t="s" vm="1">
        <v>264</v>
      </c>
    </row>
    <row r="2" spans="2:18">
      <c r="B2" s="57" t="s">
        <v>187</v>
      </c>
      <c r="C2" s="78" t="s">
        <v>265</v>
      </c>
    </row>
    <row r="3" spans="2:18">
      <c r="B3" s="57" t="s">
        <v>189</v>
      </c>
      <c r="C3" s="78" t="s">
        <v>266</v>
      </c>
    </row>
    <row r="4" spans="2:18">
      <c r="B4" s="57" t="s">
        <v>190</v>
      </c>
      <c r="C4" s="78">
        <v>8803</v>
      </c>
    </row>
    <row r="6" spans="2:18" ht="26.25" customHeight="1">
      <c r="B6" s="207" t="s">
        <v>228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3" t="s">
        <v>127</v>
      </c>
      <c r="C7" s="31" t="s">
        <v>48</v>
      </c>
      <c r="D7" s="31" t="s">
        <v>70</v>
      </c>
      <c r="E7" s="31" t="s">
        <v>15</v>
      </c>
      <c r="F7" s="31" t="s">
        <v>71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226</v>
      </c>
      <c r="L7" s="31" t="s">
        <v>253</v>
      </c>
      <c r="M7" s="31" t="s">
        <v>227</v>
      </c>
      <c r="N7" s="31" t="s">
        <v>64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263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123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254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topLeftCell="A2" workbookViewId="0">
      <selection activeCell="V31" sqref="V30:V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8" t="s" vm="1">
        <v>264</v>
      </c>
    </row>
    <row r="2" spans="2:18">
      <c r="B2" s="57" t="s">
        <v>187</v>
      </c>
      <c r="C2" s="78" t="s">
        <v>265</v>
      </c>
    </row>
    <row r="3" spans="2:18">
      <c r="B3" s="57" t="s">
        <v>189</v>
      </c>
      <c r="C3" s="78" t="s">
        <v>266</v>
      </c>
    </row>
    <row r="4" spans="2:18">
      <c r="B4" s="57" t="s">
        <v>190</v>
      </c>
      <c r="C4" s="78">
        <v>8803</v>
      </c>
    </row>
    <row r="6" spans="2:18" ht="26.25" customHeight="1">
      <c r="B6" s="207" t="s">
        <v>231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3" t="s">
        <v>127</v>
      </c>
      <c r="C7" s="31" t="s">
        <v>48</v>
      </c>
      <c r="D7" s="31" t="s">
        <v>70</v>
      </c>
      <c r="E7" s="31" t="s">
        <v>15</v>
      </c>
      <c r="F7" s="31" t="s">
        <v>71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64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263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123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254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Q27" activeCellId="1" sqref="Q12:Q25 Q27:Q44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188</v>
      </c>
      <c r="C1" s="78" t="s" vm="1">
        <v>264</v>
      </c>
    </row>
    <row r="2" spans="2:53">
      <c r="B2" s="57" t="s">
        <v>187</v>
      </c>
      <c r="C2" s="78" t="s">
        <v>265</v>
      </c>
    </row>
    <row r="3" spans="2:53">
      <c r="B3" s="57" t="s">
        <v>189</v>
      </c>
      <c r="C3" s="78" t="s">
        <v>266</v>
      </c>
    </row>
    <row r="4" spans="2:53">
      <c r="B4" s="57" t="s">
        <v>190</v>
      </c>
      <c r="C4" s="78">
        <v>8803</v>
      </c>
    </row>
    <row r="6" spans="2:53" ht="21.75" customHeight="1">
      <c r="B6" s="198" t="s">
        <v>218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200"/>
    </row>
    <row r="7" spans="2:53" ht="27.75" customHeight="1">
      <c r="B7" s="201" t="s">
        <v>97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3"/>
      <c r="AU7" s="3"/>
      <c r="AV7" s="3"/>
    </row>
    <row r="8" spans="2:53" s="3" customFormat="1" ht="66" customHeight="1">
      <c r="B8" s="23" t="s">
        <v>126</v>
      </c>
      <c r="C8" s="31" t="s">
        <v>48</v>
      </c>
      <c r="D8" s="31" t="s">
        <v>130</v>
      </c>
      <c r="E8" s="31" t="s">
        <v>15</v>
      </c>
      <c r="F8" s="31" t="s">
        <v>71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262</v>
      </c>
      <c r="O8" s="31" t="s">
        <v>67</v>
      </c>
      <c r="P8" s="31" t="s">
        <v>250</v>
      </c>
      <c r="Q8" s="31" t="s">
        <v>191</v>
      </c>
      <c r="R8" s="72" t="s">
        <v>193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17" t="s">
        <v>251</v>
      </c>
      <c r="O9" s="33" t="s">
        <v>256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27</v>
      </c>
      <c r="C11" s="80"/>
      <c r="D11" s="80"/>
      <c r="E11" s="80"/>
      <c r="F11" s="80"/>
      <c r="G11" s="80"/>
      <c r="H11" s="88">
        <v>6.0438978859580805</v>
      </c>
      <c r="I11" s="80"/>
      <c r="J11" s="80"/>
      <c r="K11" s="89">
        <v>1.0927596430433076E-2</v>
      </c>
      <c r="L11" s="88"/>
      <c r="M11" s="90"/>
      <c r="N11" s="80"/>
      <c r="O11" s="88">
        <v>109237.36225458795</v>
      </c>
      <c r="P11" s="80"/>
      <c r="Q11" s="89">
        <f>O11/$O$11</f>
        <v>1</v>
      </c>
      <c r="R11" s="89">
        <f>O11/'סכום נכסי הקרן'!$C$42</f>
        <v>0.16321504280865581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242</v>
      </c>
      <c r="C12" s="82"/>
      <c r="D12" s="82"/>
      <c r="E12" s="82"/>
      <c r="F12" s="82"/>
      <c r="G12" s="82"/>
      <c r="H12" s="91">
        <v>6.0438978859580805</v>
      </c>
      <c r="I12" s="82"/>
      <c r="J12" s="82"/>
      <c r="K12" s="92">
        <v>1.0927596430433076E-2</v>
      </c>
      <c r="L12" s="91"/>
      <c r="M12" s="93"/>
      <c r="N12" s="82"/>
      <c r="O12" s="91">
        <v>109237.36225458795</v>
      </c>
      <c r="P12" s="82"/>
      <c r="Q12" s="92">
        <f t="shared" ref="Q12:Q25" si="0">O12/$O$11</f>
        <v>1</v>
      </c>
      <c r="R12" s="92">
        <f>O12/'סכום נכסי הקרן'!$C$42</f>
        <v>0.16321504280865581</v>
      </c>
      <c r="AW12" s="4"/>
    </row>
    <row r="13" spans="2:53" s="100" customFormat="1">
      <c r="B13" s="123" t="s">
        <v>25</v>
      </c>
      <c r="C13" s="124"/>
      <c r="D13" s="124"/>
      <c r="E13" s="124"/>
      <c r="F13" s="124"/>
      <c r="G13" s="124"/>
      <c r="H13" s="125">
        <v>5.4494429739185879</v>
      </c>
      <c r="I13" s="124"/>
      <c r="J13" s="124"/>
      <c r="K13" s="126">
        <v>1.1144598001085544E-3</v>
      </c>
      <c r="L13" s="125"/>
      <c r="M13" s="127"/>
      <c r="N13" s="124"/>
      <c r="O13" s="125">
        <v>42575.134957778006</v>
      </c>
      <c r="P13" s="124"/>
      <c r="Q13" s="126">
        <f t="shared" si="0"/>
        <v>0.3897488375685294</v>
      </c>
      <c r="R13" s="126">
        <f>O13/'סכום נכסי הקרן'!$C$42</f>
        <v>6.3612873208371376E-2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5.4494429739185879</v>
      </c>
      <c r="I14" s="82"/>
      <c r="J14" s="82"/>
      <c r="K14" s="92">
        <v>1.1144598001085544E-3</v>
      </c>
      <c r="L14" s="91"/>
      <c r="M14" s="93"/>
      <c r="N14" s="82"/>
      <c r="O14" s="91">
        <v>42575.134957778006</v>
      </c>
      <c r="P14" s="82"/>
      <c r="Q14" s="92">
        <f t="shared" si="0"/>
        <v>0.3897488375685294</v>
      </c>
      <c r="R14" s="92">
        <f>O14/'סכום נכסי הקרן'!$C$42</f>
        <v>6.3612873208371376E-2</v>
      </c>
    </row>
    <row r="15" spans="2:53">
      <c r="B15" s="86" t="s">
        <v>267</v>
      </c>
      <c r="C15" s="84" t="s">
        <v>268</v>
      </c>
      <c r="D15" s="97" t="s">
        <v>131</v>
      </c>
      <c r="E15" s="84" t="s">
        <v>269</v>
      </c>
      <c r="F15" s="84"/>
      <c r="G15" s="84"/>
      <c r="H15" s="94">
        <v>2.4699999999998568</v>
      </c>
      <c r="I15" s="97" t="s">
        <v>173</v>
      </c>
      <c r="J15" s="98">
        <v>0.04</v>
      </c>
      <c r="K15" s="95">
        <v>-3.8999999999990887E-3</v>
      </c>
      <c r="L15" s="94">
        <v>4149895.3147379998</v>
      </c>
      <c r="M15" s="96">
        <v>148.08000000000001</v>
      </c>
      <c r="N15" s="84"/>
      <c r="O15" s="94">
        <v>6145.1649544040001</v>
      </c>
      <c r="P15" s="95">
        <v>2.6691193907526638E-4</v>
      </c>
      <c r="Q15" s="95">
        <f t="shared" si="0"/>
        <v>5.6255156913090916E-2</v>
      </c>
      <c r="R15" s="95">
        <f>O15/'סכום נכסי הקרן'!$C$42</f>
        <v>9.1816878437777846E-3</v>
      </c>
    </row>
    <row r="16" spans="2:53" ht="20.25">
      <c r="B16" s="86" t="s">
        <v>270</v>
      </c>
      <c r="C16" s="84" t="s">
        <v>271</v>
      </c>
      <c r="D16" s="97" t="s">
        <v>131</v>
      </c>
      <c r="E16" s="84" t="s">
        <v>269</v>
      </c>
      <c r="F16" s="84"/>
      <c r="G16" s="84"/>
      <c r="H16" s="94">
        <v>5.0999999999988912</v>
      </c>
      <c r="I16" s="97" t="s">
        <v>173</v>
      </c>
      <c r="J16" s="98">
        <v>0.04</v>
      </c>
      <c r="K16" s="95">
        <v>2.3000000000005304E-3</v>
      </c>
      <c r="L16" s="94">
        <v>1365545.066352</v>
      </c>
      <c r="M16" s="96">
        <v>151.94</v>
      </c>
      <c r="N16" s="84"/>
      <c r="O16" s="94">
        <v>2074.809134743</v>
      </c>
      <c r="P16" s="95">
        <v>1.1954981296845478E-4</v>
      </c>
      <c r="Q16" s="95">
        <f t="shared" si="0"/>
        <v>1.8993585087741887E-2</v>
      </c>
      <c r="R16" s="95">
        <f>O16/'סכום נכסי הקרן'!$C$42</f>
        <v>3.1000388031856389E-3</v>
      </c>
      <c r="AU16" s="4"/>
    </row>
    <row r="17" spans="2:48" ht="20.25">
      <c r="B17" s="86" t="s">
        <v>272</v>
      </c>
      <c r="C17" s="84" t="s">
        <v>273</v>
      </c>
      <c r="D17" s="97" t="s">
        <v>131</v>
      </c>
      <c r="E17" s="84" t="s">
        <v>269</v>
      </c>
      <c r="F17" s="84"/>
      <c r="G17" s="84"/>
      <c r="H17" s="94">
        <v>8.1499999999995971</v>
      </c>
      <c r="I17" s="97" t="s">
        <v>173</v>
      </c>
      <c r="J17" s="98">
        <v>7.4999999999999997E-3</v>
      </c>
      <c r="K17" s="95">
        <v>6.4000000000002102E-3</v>
      </c>
      <c r="L17" s="94">
        <v>5544690.4434780004</v>
      </c>
      <c r="M17" s="96">
        <v>102.75</v>
      </c>
      <c r="N17" s="84"/>
      <c r="O17" s="94">
        <v>5697.1694202420003</v>
      </c>
      <c r="P17" s="95">
        <v>4.1880752785890241E-4</v>
      </c>
      <c r="Q17" s="95">
        <f t="shared" si="0"/>
        <v>5.2154036884964422E-2</v>
      </c>
      <c r="R17" s="95">
        <f>O17/'סכום נכסי הקרן'!$C$42</f>
        <v>8.512323362823683E-3</v>
      </c>
      <c r="AV17" s="4"/>
    </row>
    <row r="18" spans="2:48">
      <c r="B18" s="86" t="s">
        <v>274</v>
      </c>
      <c r="C18" s="84" t="s">
        <v>275</v>
      </c>
      <c r="D18" s="97" t="s">
        <v>131</v>
      </c>
      <c r="E18" s="84" t="s">
        <v>269</v>
      </c>
      <c r="F18" s="84"/>
      <c r="G18" s="84"/>
      <c r="H18" s="94">
        <v>13.480000000000961</v>
      </c>
      <c r="I18" s="97" t="s">
        <v>173</v>
      </c>
      <c r="J18" s="98">
        <v>0.04</v>
      </c>
      <c r="K18" s="95">
        <v>1.2700000000000166E-2</v>
      </c>
      <c r="L18" s="94">
        <v>3108149.2793479995</v>
      </c>
      <c r="M18" s="96">
        <v>172.7</v>
      </c>
      <c r="N18" s="84"/>
      <c r="O18" s="94">
        <v>5367.7737731330008</v>
      </c>
      <c r="P18" s="95">
        <v>1.9160555706781873E-4</v>
      </c>
      <c r="Q18" s="95">
        <f t="shared" si="0"/>
        <v>4.9138624938808932E-2</v>
      </c>
      <c r="R18" s="95">
        <f>O18/'סכום נכסי הקרן'!$C$42</f>
        <v>8.0201627729461818E-3</v>
      </c>
      <c r="AU18" s="3"/>
    </row>
    <row r="19" spans="2:48">
      <c r="B19" s="86" t="s">
        <v>276</v>
      </c>
      <c r="C19" s="84" t="s">
        <v>277</v>
      </c>
      <c r="D19" s="97" t="s">
        <v>131</v>
      </c>
      <c r="E19" s="84" t="s">
        <v>269</v>
      </c>
      <c r="F19" s="84"/>
      <c r="G19" s="84"/>
      <c r="H19" s="94">
        <v>17.659999999989587</v>
      </c>
      <c r="I19" s="97" t="s">
        <v>173</v>
      </c>
      <c r="J19" s="98">
        <v>2.75E-2</v>
      </c>
      <c r="K19" s="95">
        <v>1.5399999999995067E-2</v>
      </c>
      <c r="L19" s="94">
        <v>578274.36844600004</v>
      </c>
      <c r="M19" s="96">
        <v>133.19999999999999</v>
      </c>
      <c r="N19" s="84"/>
      <c r="O19" s="94">
        <v>770.26145484699998</v>
      </c>
      <c r="P19" s="95">
        <v>3.2716954818106209E-5</v>
      </c>
      <c r="Q19" s="95">
        <f t="shared" si="0"/>
        <v>7.0512637704655779E-3</v>
      </c>
      <c r="R19" s="95">
        <f>O19/'סכום נכסי הקרן'!$C$42</f>
        <v>1.1508723181516631E-3</v>
      </c>
      <c r="AV19" s="3"/>
    </row>
    <row r="20" spans="2:48">
      <c r="B20" s="86" t="s">
        <v>278</v>
      </c>
      <c r="C20" s="84" t="s">
        <v>279</v>
      </c>
      <c r="D20" s="97" t="s">
        <v>131</v>
      </c>
      <c r="E20" s="84" t="s">
        <v>269</v>
      </c>
      <c r="F20" s="84"/>
      <c r="G20" s="84"/>
      <c r="H20" s="94">
        <v>4.5799999999998411</v>
      </c>
      <c r="I20" s="97" t="s">
        <v>173</v>
      </c>
      <c r="J20" s="98">
        <v>1.7500000000000002E-2</v>
      </c>
      <c r="K20" s="95">
        <v>6.0000000000022774E-4</v>
      </c>
      <c r="L20" s="94">
        <v>2379786.4888209999</v>
      </c>
      <c r="M20" s="96">
        <v>110.7</v>
      </c>
      <c r="N20" s="84"/>
      <c r="O20" s="94">
        <v>2634.4235768490003</v>
      </c>
      <c r="P20" s="95">
        <v>1.6617367466846076E-4</v>
      </c>
      <c r="Q20" s="95">
        <f t="shared" si="0"/>
        <v>2.4116506683026895E-2</v>
      </c>
      <c r="R20" s="95">
        <f>O20/'סכום נכסי הקרן'!$C$42</f>
        <v>3.9361766706654689E-3</v>
      </c>
    </row>
    <row r="21" spans="2:48">
      <c r="B21" s="86" t="s">
        <v>280</v>
      </c>
      <c r="C21" s="84" t="s">
        <v>281</v>
      </c>
      <c r="D21" s="97" t="s">
        <v>131</v>
      </c>
      <c r="E21" s="84" t="s">
        <v>269</v>
      </c>
      <c r="F21" s="84"/>
      <c r="G21" s="84"/>
      <c r="H21" s="94">
        <v>0.82999999999993057</v>
      </c>
      <c r="I21" s="97" t="s">
        <v>173</v>
      </c>
      <c r="J21" s="98">
        <v>0.03</v>
      </c>
      <c r="K21" s="95">
        <v>-5.199999999999475E-3</v>
      </c>
      <c r="L21" s="94">
        <v>4658084.0094590001</v>
      </c>
      <c r="M21" s="96">
        <v>114.34</v>
      </c>
      <c r="N21" s="84"/>
      <c r="O21" s="94">
        <v>5326.0530397389994</v>
      </c>
      <c r="P21" s="95">
        <v>3.0384900929977766E-4</v>
      </c>
      <c r="Q21" s="95">
        <f t="shared" si="0"/>
        <v>4.8756697615291479E-2</v>
      </c>
      <c r="R21" s="95">
        <f>O21/'סכום נכסי הקרן'!$C$42</f>
        <v>7.9578264884884852E-3</v>
      </c>
    </row>
    <row r="22" spans="2:48">
      <c r="B22" s="86" t="s">
        <v>282</v>
      </c>
      <c r="C22" s="84" t="s">
        <v>283</v>
      </c>
      <c r="D22" s="97" t="s">
        <v>131</v>
      </c>
      <c r="E22" s="84" t="s">
        <v>269</v>
      </c>
      <c r="F22" s="84"/>
      <c r="G22" s="84"/>
      <c r="H22" s="94">
        <v>1.8300000000002157</v>
      </c>
      <c r="I22" s="97" t="s">
        <v>173</v>
      </c>
      <c r="J22" s="98">
        <v>1E-3</v>
      </c>
      <c r="K22" s="95">
        <v>-4.7000000000002387E-3</v>
      </c>
      <c r="L22" s="94">
        <v>6121613.6172289988</v>
      </c>
      <c r="M22" s="96">
        <v>102.28</v>
      </c>
      <c r="N22" s="84"/>
      <c r="O22" s="94">
        <v>6261.1861357549997</v>
      </c>
      <c r="P22" s="95">
        <v>4.0392189346867476E-4</v>
      </c>
      <c r="Q22" s="95">
        <f t="shared" si="0"/>
        <v>5.7317258550812648E-2</v>
      </c>
      <c r="R22" s="95">
        <f>O22/'סכום נכסי הקרן'!$C$42</f>
        <v>9.3550388080456803E-3</v>
      </c>
    </row>
    <row r="23" spans="2:48">
      <c r="B23" s="86" t="s">
        <v>284</v>
      </c>
      <c r="C23" s="84" t="s">
        <v>285</v>
      </c>
      <c r="D23" s="97" t="s">
        <v>131</v>
      </c>
      <c r="E23" s="84" t="s">
        <v>269</v>
      </c>
      <c r="F23" s="84"/>
      <c r="G23" s="84"/>
      <c r="H23" s="94">
        <v>6.6799999999989037</v>
      </c>
      <c r="I23" s="97" t="s">
        <v>173</v>
      </c>
      <c r="J23" s="98">
        <v>7.4999999999999997E-3</v>
      </c>
      <c r="K23" s="95">
        <v>4.0999999999984894E-3</v>
      </c>
      <c r="L23" s="94">
        <v>1731913.6831459999</v>
      </c>
      <c r="M23" s="96">
        <v>103.21</v>
      </c>
      <c r="N23" s="84"/>
      <c r="O23" s="94">
        <v>1787.508086047</v>
      </c>
      <c r="P23" s="95">
        <v>1.2426521895345677E-4</v>
      </c>
      <c r="Q23" s="95">
        <f t="shared" si="0"/>
        <v>1.6363522966446629E-2</v>
      </c>
      <c r="R23" s="95">
        <f>O23/'סכום נכסי הקרן'!$C$42</f>
        <v>2.6707731014690094E-3</v>
      </c>
    </row>
    <row r="24" spans="2:48">
      <c r="B24" s="86" t="s">
        <v>286</v>
      </c>
      <c r="C24" s="84" t="s">
        <v>287</v>
      </c>
      <c r="D24" s="97" t="s">
        <v>131</v>
      </c>
      <c r="E24" s="84" t="s">
        <v>269</v>
      </c>
      <c r="F24" s="84"/>
      <c r="G24" s="84"/>
      <c r="H24" s="94">
        <v>22.839999999982176</v>
      </c>
      <c r="I24" s="97" t="s">
        <v>173</v>
      </c>
      <c r="J24" s="98">
        <v>0.01</v>
      </c>
      <c r="K24" s="95">
        <v>1.7699999999985755E-2</v>
      </c>
      <c r="L24" s="94">
        <v>641075.04760599998</v>
      </c>
      <c r="M24" s="96">
        <v>85.41</v>
      </c>
      <c r="N24" s="84"/>
      <c r="O24" s="94">
        <v>547.54217681399996</v>
      </c>
      <c r="P24" s="95">
        <v>5.8300659921315145E-5</v>
      </c>
      <c r="Q24" s="95">
        <f t="shared" si="0"/>
        <v>5.0124075271783053E-3</v>
      </c>
      <c r="R24" s="95">
        <f>O24/'סכום נכסי הקרן'!$C$42</f>
        <v>8.1810030912283583E-4</v>
      </c>
    </row>
    <row r="25" spans="2:48">
      <c r="B25" s="86" t="s">
        <v>288</v>
      </c>
      <c r="C25" s="84" t="s">
        <v>289</v>
      </c>
      <c r="D25" s="97" t="s">
        <v>131</v>
      </c>
      <c r="E25" s="84" t="s">
        <v>269</v>
      </c>
      <c r="F25" s="84"/>
      <c r="G25" s="84"/>
      <c r="H25" s="94">
        <v>3.600000000000168</v>
      </c>
      <c r="I25" s="97" t="s">
        <v>173</v>
      </c>
      <c r="J25" s="98">
        <v>2.75E-2</v>
      </c>
      <c r="K25" s="95">
        <v>-1.9000000000000841E-3</v>
      </c>
      <c r="L25" s="94">
        <v>5131437.407354</v>
      </c>
      <c r="M25" s="96">
        <v>116.21</v>
      </c>
      <c r="N25" s="84"/>
      <c r="O25" s="94">
        <v>5963.243205204999</v>
      </c>
      <c r="P25" s="95">
        <v>3.0947247656713247E-4</v>
      </c>
      <c r="Q25" s="95">
        <f t="shared" si="0"/>
        <v>5.4589776630701678E-2</v>
      </c>
      <c r="R25" s="95">
        <f>O25/'סכום נכסי הקרן'!$C$42</f>
        <v>8.9098727296949339E-3</v>
      </c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00" customFormat="1">
      <c r="B27" s="123" t="s">
        <v>49</v>
      </c>
      <c r="C27" s="124"/>
      <c r="D27" s="124"/>
      <c r="E27" s="124"/>
      <c r="F27" s="124"/>
      <c r="G27" s="124"/>
      <c r="H27" s="125">
        <v>6.4235581393382732</v>
      </c>
      <c r="I27" s="124"/>
      <c r="J27" s="124"/>
      <c r="K27" s="126">
        <v>1.7194948022736887E-2</v>
      </c>
      <c r="L27" s="125"/>
      <c r="M27" s="127"/>
      <c r="N27" s="124"/>
      <c r="O27" s="125">
        <v>66662.227296810015</v>
      </c>
      <c r="P27" s="124"/>
      <c r="Q27" s="126">
        <f t="shared" ref="Q27:Q44" si="1">O27/$O$11</f>
        <v>0.61025116243147126</v>
      </c>
      <c r="R27" s="126">
        <f>O27/'סכום נכסי הקרן'!$C$42</f>
        <v>9.9602169600284562E-2</v>
      </c>
    </row>
    <row r="28" spans="2:48">
      <c r="B28" s="85" t="s">
        <v>23</v>
      </c>
      <c r="C28" s="82"/>
      <c r="D28" s="82"/>
      <c r="E28" s="82"/>
      <c r="F28" s="82"/>
      <c r="G28" s="82"/>
      <c r="H28" s="91">
        <v>6.4235581393382732</v>
      </c>
      <c r="I28" s="82"/>
      <c r="J28" s="82"/>
      <c r="K28" s="92">
        <v>1.7194948022736887E-2</v>
      </c>
      <c r="L28" s="91"/>
      <c r="M28" s="93"/>
      <c r="N28" s="82"/>
      <c r="O28" s="91">
        <v>66662.227296810015</v>
      </c>
      <c r="P28" s="82"/>
      <c r="Q28" s="92">
        <f t="shared" si="1"/>
        <v>0.61025116243147126</v>
      </c>
      <c r="R28" s="92">
        <f>O28/'סכום נכסי הקרן'!$C$42</f>
        <v>9.9602169600284562E-2</v>
      </c>
    </row>
    <row r="29" spans="2:48">
      <c r="B29" s="86" t="s">
        <v>290</v>
      </c>
      <c r="C29" s="84" t="s">
        <v>291</v>
      </c>
      <c r="D29" s="97" t="s">
        <v>131</v>
      </c>
      <c r="E29" s="84" t="s">
        <v>269</v>
      </c>
      <c r="F29" s="84"/>
      <c r="G29" s="84"/>
      <c r="H29" s="94">
        <v>0.15999999993188771</v>
      </c>
      <c r="I29" s="97" t="s">
        <v>173</v>
      </c>
      <c r="J29" s="98">
        <v>0.06</v>
      </c>
      <c r="K29" s="95">
        <v>1.2000000037461743E-3</v>
      </c>
      <c r="L29" s="94">
        <v>1108.257801</v>
      </c>
      <c r="M29" s="96">
        <v>105.98</v>
      </c>
      <c r="N29" s="84"/>
      <c r="O29" s="94">
        <v>1.174531588</v>
      </c>
      <c r="P29" s="95">
        <v>9.6245294057921324E-8</v>
      </c>
      <c r="Q29" s="95">
        <f t="shared" si="1"/>
        <v>1.0752104991904178E-5</v>
      </c>
      <c r="R29" s="95">
        <f>O29/'סכום נכסי הקרן'!$C$42</f>
        <v>1.7549052765368023E-6</v>
      </c>
    </row>
    <row r="30" spans="2:48">
      <c r="B30" s="86" t="s">
        <v>292</v>
      </c>
      <c r="C30" s="84" t="s">
        <v>293</v>
      </c>
      <c r="D30" s="97" t="s">
        <v>131</v>
      </c>
      <c r="E30" s="84" t="s">
        <v>269</v>
      </c>
      <c r="F30" s="84"/>
      <c r="G30" s="84"/>
      <c r="H30" s="94">
        <v>6.5800000000003145</v>
      </c>
      <c r="I30" s="97" t="s">
        <v>173</v>
      </c>
      <c r="J30" s="98">
        <v>6.25E-2</v>
      </c>
      <c r="K30" s="95">
        <v>1.9699999999999877E-2</v>
      </c>
      <c r="L30" s="94">
        <v>3125470.839501</v>
      </c>
      <c r="M30" s="96">
        <v>131.86000000000001</v>
      </c>
      <c r="N30" s="84"/>
      <c r="O30" s="94">
        <v>4121.2459688650006</v>
      </c>
      <c r="P30" s="95">
        <v>1.8425886151555572E-4</v>
      </c>
      <c r="Q30" s="95">
        <f t="shared" si="1"/>
        <v>3.7727439438349393E-2</v>
      </c>
      <c r="R30" s="95">
        <f>O30/'סכום נכסי הקרן'!$C$42</f>
        <v>6.1576856429911659E-3</v>
      </c>
    </row>
    <row r="31" spans="2:48">
      <c r="B31" s="86" t="s">
        <v>294</v>
      </c>
      <c r="C31" s="84" t="s">
        <v>295</v>
      </c>
      <c r="D31" s="97" t="s">
        <v>131</v>
      </c>
      <c r="E31" s="84" t="s">
        <v>269</v>
      </c>
      <c r="F31" s="84"/>
      <c r="G31" s="84"/>
      <c r="H31" s="94">
        <v>4.7699999999999996</v>
      </c>
      <c r="I31" s="97" t="s">
        <v>173</v>
      </c>
      <c r="J31" s="98">
        <v>3.7499999999999999E-2</v>
      </c>
      <c r="K31" s="95">
        <v>1.5700000000000002E-2</v>
      </c>
      <c r="L31" s="94">
        <v>3239597.9635370006</v>
      </c>
      <c r="M31" s="96">
        <v>113.72</v>
      </c>
      <c r="N31" s="84"/>
      <c r="O31" s="94">
        <v>3684.0706886999997</v>
      </c>
      <c r="P31" s="95">
        <v>2.0625204374263788E-4</v>
      </c>
      <c r="Q31" s="95">
        <f t="shared" si="1"/>
        <v>3.3725372094887518E-2</v>
      </c>
      <c r="R31" s="95">
        <f>O31/'סכום נכסי הקרן'!$C$42</f>
        <v>5.5044880502049132E-3</v>
      </c>
    </row>
    <row r="32" spans="2:48">
      <c r="B32" s="86" t="s">
        <v>296</v>
      </c>
      <c r="C32" s="84" t="s">
        <v>297</v>
      </c>
      <c r="D32" s="97" t="s">
        <v>131</v>
      </c>
      <c r="E32" s="84" t="s">
        <v>269</v>
      </c>
      <c r="F32" s="84"/>
      <c r="G32" s="84"/>
      <c r="H32" s="94">
        <v>17.709999999998601</v>
      </c>
      <c r="I32" s="97" t="s">
        <v>173</v>
      </c>
      <c r="J32" s="98">
        <v>3.7499999999999999E-2</v>
      </c>
      <c r="K32" s="95">
        <v>3.4399999999998231E-2</v>
      </c>
      <c r="L32" s="94">
        <v>4801541.063267</v>
      </c>
      <c r="M32" s="96">
        <v>108.29</v>
      </c>
      <c r="N32" s="84"/>
      <c r="O32" s="94">
        <v>5199.5886463679999</v>
      </c>
      <c r="P32" s="95">
        <v>5.2330870647531629E-4</v>
      </c>
      <c r="Q32" s="95">
        <f t="shared" si="1"/>
        <v>4.7598994877319258E-2</v>
      </c>
      <c r="R32" s="95">
        <f>O32/'סכום נכסי הקרן'!$C$42</f>
        <v>7.768871986550652E-3</v>
      </c>
    </row>
    <row r="33" spans="2:18">
      <c r="B33" s="86" t="s">
        <v>298</v>
      </c>
      <c r="C33" s="84" t="s">
        <v>299</v>
      </c>
      <c r="D33" s="97" t="s">
        <v>131</v>
      </c>
      <c r="E33" s="84" t="s">
        <v>269</v>
      </c>
      <c r="F33" s="84"/>
      <c r="G33" s="84"/>
      <c r="H33" s="94">
        <v>0.40999999999987302</v>
      </c>
      <c r="I33" s="97" t="s">
        <v>173</v>
      </c>
      <c r="J33" s="98">
        <v>2.2499999999999999E-2</v>
      </c>
      <c r="K33" s="95">
        <v>2.9000000000017402E-3</v>
      </c>
      <c r="L33" s="94">
        <v>2082403.694377</v>
      </c>
      <c r="M33" s="96">
        <v>102.13</v>
      </c>
      <c r="N33" s="84"/>
      <c r="O33" s="94">
        <v>2126.7588531470001</v>
      </c>
      <c r="P33" s="95">
        <v>1.2002451410915445E-4</v>
      </c>
      <c r="Q33" s="95">
        <f t="shared" si="1"/>
        <v>1.9469152396689959E-2</v>
      </c>
      <c r="R33" s="95">
        <f>O33/'סכום נכסי הקרן'!$C$42</f>
        <v>3.1776585418739956E-3</v>
      </c>
    </row>
    <row r="34" spans="2:18">
      <c r="B34" s="86" t="s">
        <v>300</v>
      </c>
      <c r="C34" s="84" t="s">
        <v>301</v>
      </c>
      <c r="D34" s="97" t="s">
        <v>131</v>
      </c>
      <c r="E34" s="84" t="s">
        <v>269</v>
      </c>
      <c r="F34" s="84"/>
      <c r="G34" s="84"/>
      <c r="H34" s="94">
        <v>3.8399999999999994</v>
      </c>
      <c r="I34" s="97" t="s">
        <v>173</v>
      </c>
      <c r="J34" s="98">
        <v>1.2500000000000001E-2</v>
      </c>
      <c r="K34" s="95">
        <v>1.2500000000000885E-2</v>
      </c>
      <c r="L34" s="94">
        <v>2815454.2580789994</v>
      </c>
      <c r="M34" s="96">
        <v>100.11</v>
      </c>
      <c r="N34" s="84"/>
      <c r="O34" s="94">
        <v>2818.5513811750002</v>
      </c>
      <c r="P34" s="95">
        <v>2.4233090783903072E-4</v>
      </c>
      <c r="Q34" s="95">
        <f t="shared" si="1"/>
        <v>2.5802082025800852E-2</v>
      </c>
      <c r="R34" s="95">
        <f>O34/'סכום נכסי הקרן'!$C$42</f>
        <v>4.211287922393535E-3</v>
      </c>
    </row>
    <row r="35" spans="2:18">
      <c r="B35" s="86" t="s">
        <v>302</v>
      </c>
      <c r="C35" s="84" t="s">
        <v>303</v>
      </c>
      <c r="D35" s="97" t="s">
        <v>131</v>
      </c>
      <c r="E35" s="84" t="s">
        <v>269</v>
      </c>
      <c r="F35" s="84"/>
      <c r="G35" s="84"/>
      <c r="H35" s="94">
        <v>4.7700000000053038</v>
      </c>
      <c r="I35" s="97" t="s">
        <v>173</v>
      </c>
      <c r="J35" s="98">
        <v>1.4999999999999999E-2</v>
      </c>
      <c r="K35" s="95">
        <v>1.5200000000012854E-2</v>
      </c>
      <c r="L35" s="94">
        <v>248748.4</v>
      </c>
      <c r="M35" s="96">
        <v>100.05</v>
      </c>
      <c r="N35" s="84"/>
      <c r="O35" s="94">
        <v>248.87276738400001</v>
      </c>
      <c r="P35" s="95">
        <v>6.6853274729622114E-5</v>
      </c>
      <c r="Q35" s="95">
        <f t="shared" si="1"/>
        <v>2.2782751454944383E-3</v>
      </c>
      <c r="R35" s="95">
        <f>O35/'סכום נכסי הקרן'!$C$42</f>
        <v>3.7184877540177131E-4</v>
      </c>
    </row>
    <row r="36" spans="2:18">
      <c r="B36" s="86" t="s">
        <v>304</v>
      </c>
      <c r="C36" s="84" t="s">
        <v>305</v>
      </c>
      <c r="D36" s="97" t="s">
        <v>131</v>
      </c>
      <c r="E36" s="84" t="s">
        <v>269</v>
      </c>
      <c r="F36" s="84"/>
      <c r="G36" s="84"/>
      <c r="H36" s="94">
        <v>2.0699999999999843</v>
      </c>
      <c r="I36" s="97" t="s">
        <v>173</v>
      </c>
      <c r="J36" s="98">
        <v>5.0000000000000001E-3</v>
      </c>
      <c r="K36" s="95">
        <v>8.2000000000006165E-3</v>
      </c>
      <c r="L36" s="94">
        <v>6497007.1328870002</v>
      </c>
      <c r="M36" s="96">
        <v>99.79</v>
      </c>
      <c r="N36" s="84"/>
      <c r="O36" s="94">
        <v>6483.3636938300006</v>
      </c>
      <c r="P36" s="95">
        <v>6.1417771817176602E-4</v>
      </c>
      <c r="Q36" s="95">
        <f t="shared" si="1"/>
        <v>5.9351155685358932E-2</v>
      </c>
      <c r="R36" s="95">
        <f>O36/'סכום נכסי הקרן'!$C$42</f>
        <v>9.687001415929054E-3</v>
      </c>
    </row>
    <row r="37" spans="2:18">
      <c r="B37" s="86" t="s">
        <v>306</v>
      </c>
      <c r="C37" s="84" t="s">
        <v>307</v>
      </c>
      <c r="D37" s="97" t="s">
        <v>131</v>
      </c>
      <c r="E37" s="84" t="s">
        <v>269</v>
      </c>
      <c r="F37" s="84"/>
      <c r="G37" s="84"/>
      <c r="H37" s="94">
        <v>2.8100000000000467</v>
      </c>
      <c r="I37" s="97" t="s">
        <v>173</v>
      </c>
      <c r="J37" s="98">
        <v>5.5E-2</v>
      </c>
      <c r="K37" s="95">
        <v>1.0500000000000825E-2</v>
      </c>
      <c r="L37" s="94">
        <v>5636103.491471</v>
      </c>
      <c r="M37" s="96">
        <v>118.47</v>
      </c>
      <c r="N37" s="84"/>
      <c r="O37" s="94">
        <v>6677.0916210489995</v>
      </c>
      <c r="P37" s="95">
        <v>3.1386133975260769E-4</v>
      </c>
      <c r="Q37" s="95">
        <f t="shared" si="1"/>
        <v>6.1124614172643692E-2</v>
      </c>
      <c r="R37" s="95">
        <f>O37/'סכום נכסי הקרן'!$C$42</f>
        <v>9.9764565188506099E-3</v>
      </c>
    </row>
    <row r="38" spans="2:18">
      <c r="B38" s="86" t="s">
        <v>308</v>
      </c>
      <c r="C38" s="84" t="s">
        <v>309</v>
      </c>
      <c r="D38" s="97" t="s">
        <v>131</v>
      </c>
      <c r="E38" s="84" t="s">
        <v>269</v>
      </c>
      <c r="F38" s="84"/>
      <c r="G38" s="84"/>
      <c r="H38" s="94">
        <v>14.529999999999511</v>
      </c>
      <c r="I38" s="97" t="s">
        <v>173</v>
      </c>
      <c r="J38" s="98">
        <v>5.5E-2</v>
      </c>
      <c r="K38" s="95">
        <v>3.1799999999999128E-2</v>
      </c>
      <c r="L38" s="94">
        <v>4173600.0109819998</v>
      </c>
      <c r="M38" s="96">
        <v>142.68</v>
      </c>
      <c r="N38" s="84"/>
      <c r="O38" s="94">
        <v>5954.8922955639991</v>
      </c>
      <c r="P38" s="95">
        <v>2.2826981972733415E-4</v>
      </c>
      <c r="Q38" s="95">
        <f t="shared" si="1"/>
        <v>5.4513329255292363E-2</v>
      </c>
      <c r="R38" s="95">
        <f>O38/'סכום נכסי הקרן'!$C$42</f>
        <v>8.8973953680448938E-3</v>
      </c>
    </row>
    <row r="39" spans="2:18">
      <c r="B39" s="86" t="s">
        <v>310</v>
      </c>
      <c r="C39" s="84" t="s">
        <v>311</v>
      </c>
      <c r="D39" s="97" t="s">
        <v>131</v>
      </c>
      <c r="E39" s="84" t="s">
        <v>269</v>
      </c>
      <c r="F39" s="84"/>
      <c r="G39" s="84"/>
      <c r="H39" s="94">
        <v>3.8800000000001269</v>
      </c>
      <c r="I39" s="97" t="s">
        <v>173</v>
      </c>
      <c r="J39" s="98">
        <v>4.2500000000000003E-2</v>
      </c>
      <c r="K39" s="95">
        <v>1.3300000000001273E-2</v>
      </c>
      <c r="L39" s="94">
        <v>1365461.9115909999</v>
      </c>
      <c r="M39" s="96">
        <v>115.2</v>
      </c>
      <c r="N39" s="84"/>
      <c r="O39" s="94">
        <v>1573.0120795600001</v>
      </c>
      <c r="P39" s="95">
        <v>7.6214535472956136E-5</v>
      </c>
      <c r="Q39" s="95">
        <f t="shared" si="1"/>
        <v>1.4399945651323468E-2</v>
      </c>
      <c r="R39" s="95">
        <f>O39/'סכום נכסי הקרן'!$C$42</f>
        <v>2.3502877459230772E-3</v>
      </c>
    </row>
    <row r="40" spans="2:18">
      <c r="B40" s="86" t="s">
        <v>312</v>
      </c>
      <c r="C40" s="84" t="s">
        <v>313</v>
      </c>
      <c r="D40" s="97" t="s">
        <v>131</v>
      </c>
      <c r="E40" s="84" t="s">
        <v>269</v>
      </c>
      <c r="F40" s="84"/>
      <c r="G40" s="84"/>
      <c r="H40" s="94">
        <v>7.5699999999998804</v>
      </c>
      <c r="I40" s="97" t="s">
        <v>173</v>
      </c>
      <c r="J40" s="98">
        <v>0.02</v>
      </c>
      <c r="K40" s="95">
        <v>2.0999999999999644E-2</v>
      </c>
      <c r="L40" s="94">
        <v>8308180.1774300002</v>
      </c>
      <c r="M40" s="96">
        <v>100.77</v>
      </c>
      <c r="N40" s="84"/>
      <c r="O40" s="94">
        <v>8372.1530622929986</v>
      </c>
      <c r="P40" s="95">
        <v>5.8244688511434014E-4</v>
      </c>
      <c r="Q40" s="95">
        <f t="shared" si="1"/>
        <v>7.6641845697270755E-2</v>
      </c>
      <c r="R40" s="95">
        <f>O40/'סכום נכסי הקרן'!$C$42</f>
        <v>1.2509102126414441E-2</v>
      </c>
    </row>
    <row r="41" spans="2:18">
      <c r="B41" s="86" t="s">
        <v>314</v>
      </c>
      <c r="C41" s="84" t="s">
        <v>315</v>
      </c>
      <c r="D41" s="97" t="s">
        <v>131</v>
      </c>
      <c r="E41" s="84" t="s">
        <v>269</v>
      </c>
      <c r="F41" s="84"/>
      <c r="G41" s="84"/>
      <c r="H41" s="94">
        <v>2.3000000000000198</v>
      </c>
      <c r="I41" s="97" t="s">
        <v>173</v>
      </c>
      <c r="J41" s="98">
        <v>0.01</v>
      </c>
      <c r="K41" s="95">
        <v>8.7000000000011478E-3</v>
      </c>
      <c r="L41" s="94">
        <v>5097227.415728</v>
      </c>
      <c r="M41" s="96">
        <v>100.97</v>
      </c>
      <c r="N41" s="84"/>
      <c r="O41" s="94">
        <v>5146.6707481429994</v>
      </c>
      <c r="P41" s="95">
        <v>3.4999769052534595E-4</v>
      </c>
      <c r="Q41" s="95">
        <f t="shared" si="1"/>
        <v>4.7114564485255507E-2</v>
      </c>
      <c r="R41" s="95">
        <f>O41/'סכום נכסי הקרן'!$C$42</f>
        <v>7.6898056593721524E-3</v>
      </c>
    </row>
    <row r="42" spans="2:18">
      <c r="B42" s="86" t="s">
        <v>316</v>
      </c>
      <c r="C42" s="84" t="s">
        <v>317</v>
      </c>
      <c r="D42" s="97" t="s">
        <v>131</v>
      </c>
      <c r="E42" s="84" t="s">
        <v>269</v>
      </c>
      <c r="F42" s="84"/>
      <c r="G42" s="84"/>
      <c r="H42" s="94">
        <v>6.31999999999978</v>
      </c>
      <c r="I42" s="97" t="s">
        <v>173</v>
      </c>
      <c r="J42" s="98">
        <v>1.7500000000000002E-2</v>
      </c>
      <c r="K42" s="95">
        <v>1.8699999999999634E-2</v>
      </c>
      <c r="L42" s="94">
        <v>5490896.2588529997</v>
      </c>
      <c r="M42" s="96">
        <v>99.85</v>
      </c>
      <c r="N42" s="84"/>
      <c r="O42" s="94">
        <v>5482.6596963600005</v>
      </c>
      <c r="P42" s="95">
        <v>2.9865742811950612E-4</v>
      </c>
      <c r="Q42" s="95">
        <f t="shared" si="1"/>
        <v>5.0190333995635543E-2</v>
      </c>
      <c r="R42" s="95">
        <f>O42/'סכום נכסי הקרן'!$C$42</f>
        <v>8.1918175116783894E-3</v>
      </c>
    </row>
    <row r="43" spans="2:18">
      <c r="B43" s="86" t="s">
        <v>318</v>
      </c>
      <c r="C43" s="84" t="s">
        <v>319</v>
      </c>
      <c r="D43" s="97" t="s">
        <v>131</v>
      </c>
      <c r="E43" s="84" t="s">
        <v>269</v>
      </c>
      <c r="F43" s="84"/>
      <c r="G43" s="84"/>
      <c r="H43" s="94">
        <v>8.8099999999991248</v>
      </c>
      <c r="I43" s="97" t="s">
        <v>173</v>
      </c>
      <c r="J43" s="98">
        <v>2.2499999999999999E-2</v>
      </c>
      <c r="K43" s="95">
        <v>2.2899999999997141E-2</v>
      </c>
      <c r="L43" s="94">
        <v>4461829.9006080003</v>
      </c>
      <c r="M43" s="96">
        <v>100.24</v>
      </c>
      <c r="N43" s="84"/>
      <c r="O43" s="94">
        <v>4472.5384390319996</v>
      </c>
      <c r="P43" s="95">
        <v>7.2839126658030774E-4</v>
      </c>
      <c r="Q43" s="95">
        <f t="shared" si="1"/>
        <v>4.0943303158568846E-2</v>
      </c>
      <c r="R43" s="95">
        <f>O43/'סכום נכסי הקרן'!$C$42</f>
        <v>6.6825629777535868E-3</v>
      </c>
    </row>
    <row r="44" spans="2:18">
      <c r="B44" s="86" t="s">
        <v>320</v>
      </c>
      <c r="C44" s="84" t="s">
        <v>321</v>
      </c>
      <c r="D44" s="97" t="s">
        <v>131</v>
      </c>
      <c r="E44" s="84" t="s">
        <v>269</v>
      </c>
      <c r="F44" s="84"/>
      <c r="G44" s="84"/>
      <c r="H44" s="94">
        <v>1.0399999999999814</v>
      </c>
      <c r="I44" s="97" t="s">
        <v>173</v>
      </c>
      <c r="J44" s="98">
        <v>0.05</v>
      </c>
      <c r="K44" s="95">
        <v>5.5999999999997207E-3</v>
      </c>
      <c r="L44" s="94">
        <v>3931226.777706</v>
      </c>
      <c r="M44" s="96">
        <v>109.37</v>
      </c>
      <c r="N44" s="84"/>
      <c r="O44" s="94">
        <v>4299.582823752</v>
      </c>
      <c r="P44" s="95">
        <v>2.1239346646586529E-4</v>
      </c>
      <c r="Q44" s="95">
        <f t="shared" si="1"/>
        <v>3.936000224658865E-2</v>
      </c>
      <c r="R44" s="95">
        <f>O44/'סכום נכסי הקרן'!$C$42</f>
        <v>6.4241444516257564E-3</v>
      </c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B48" s="99" t="s">
        <v>123</v>
      </c>
      <c r="C48" s="100"/>
      <c r="D48" s="100"/>
    </row>
    <row r="49" spans="2:4">
      <c r="B49" s="99" t="s">
        <v>246</v>
      </c>
      <c r="C49" s="100"/>
      <c r="D49" s="100"/>
    </row>
    <row r="50" spans="2:4">
      <c r="B50" s="204" t="s">
        <v>254</v>
      </c>
      <c r="C50" s="204"/>
      <c r="D50" s="204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6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topLeftCell="A4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188</v>
      </c>
      <c r="C1" s="78" t="s" vm="1">
        <v>264</v>
      </c>
    </row>
    <row r="2" spans="2:67">
      <c r="B2" s="57" t="s">
        <v>187</v>
      </c>
      <c r="C2" s="78" t="s">
        <v>265</v>
      </c>
    </row>
    <row r="3" spans="2:67">
      <c r="B3" s="57" t="s">
        <v>189</v>
      </c>
      <c r="C3" s="78" t="s">
        <v>266</v>
      </c>
    </row>
    <row r="4" spans="2:67">
      <c r="B4" s="57" t="s">
        <v>190</v>
      </c>
      <c r="C4" s="78">
        <v>8803</v>
      </c>
    </row>
    <row r="6" spans="2:67" ht="26.25" customHeight="1">
      <c r="B6" s="201" t="s">
        <v>218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6"/>
      <c r="BO6" s="3"/>
    </row>
    <row r="7" spans="2:67" ht="26.25" customHeight="1">
      <c r="B7" s="201" t="s">
        <v>98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6"/>
      <c r="AZ7" s="44"/>
      <c r="BJ7" s="3"/>
      <c r="BO7" s="3"/>
    </row>
    <row r="8" spans="2:67" s="3" customFormat="1" ht="78.75">
      <c r="B8" s="38" t="s">
        <v>126</v>
      </c>
      <c r="C8" s="14" t="s">
        <v>48</v>
      </c>
      <c r="D8" s="14" t="s">
        <v>130</v>
      </c>
      <c r="E8" s="14" t="s">
        <v>234</v>
      </c>
      <c r="F8" s="14" t="s">
        <v>128</v>
      </c>
      <c r="G8" s="14" t="s">
        <v>70</v>
      </c>
      <c r="H8" s="14" t="s">
        <v>15</v>
      </c>
      <c r="I8" s="14" t="s">
        <v>71</v>
      </c>
      <c r="J8" s="14" t="s">
        <v>113</v>
      </c>
      <c r="K8" s="14" t="s">
        <v>18</v>
      </c>
      <c r="L8" s="14" t="s">
        <v>112</v>
      </c>
      <c r="M8" s="14" t="s">
        <v>17</v>
      </c>
      <c r="N8" s="14" t="s">
        <v>19</v>
      </c>
      <c r="O8" s="14" t="s">
        <v>248</v>
      </c>
      <c r="P8" s="14" t="s">
        <v>247</v>
      </c>
      <c r="Q8" s="14" t="s">
        <v>67</v>
      </c>
      <c r="R8" s="14" t="s">
        <v>64</v>
      </c>
      <c r="S8" s="14" t="s">
        <v>191</v>
      </c>
      <c r="T8" s="39" t="s">
        <v>193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255</v>
      </c>
      <c r="P9" s="17"/>
      <c r="Q9" s="17" t="s">
        <v>251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0" t="s">
        <v>125</v>
      </c>
      <c r="S10" s="46" t="s">
        <v>194</v>
      </c>
      <c r="T10" s="73" t="s">
        <v>235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263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123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246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254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H830"/>
  <sheetViews>
    <sheetView rightToLeft="1" zoomScale="90" zoomScaleNormal="90" workbookViewId="0">
      <selection activeCell="V1" sqref="V1:BA1048576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16384" width="9.140625" style="1"/>
  </cols>
  <sheetData>
    <row r="1" spans="2:34">
      <c r="B1" s="57" t="s">
        <v>188</v>
      </c>
      <c r="C1" s="78" t="s" vm="1">
        <v>264</v>
      </c>
    </row>
    <row r="2" spans="2:34">
      <c r="B2" s="57" t="s">
        <v>187</v>
      </c>
      <c r="C2" s="78" t="s">
        <v>265</v>
      </c>
    </row>
    <row r="3" spans="2:34">
      <c r="B3" s="57" t="s">
        <v>189</v>
      </c>
      <c r="C3" s="78" t="s">
        <v>266</v>
      </c>
    </row>
    <row r="4" spans="2:34">
      <c r="B4" s="57" t="s">
        <v>190</v>
      </c>
      <c r="C4" s="78">
        <v>8803</v>
      </c>
    </row>
    <row r="6" spans="2:34" ht="26.25" customHeight="1">
      <c r="B6" s="207" t="s">
        <v>218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9"/>
    </row>
    <row r="7" spans="2:34" ht="26.25" customHeight="1">
      <c r="B7" s="207" t="s">
        <v>99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9"/>
      <c r="AH7" s="3"/>
    </row>
    <row r="8" spans="2:34" s="3" customFormat="1" ht="78.75">
      <c r="B8" s="23" t="s">
        <v>126</v>
      </c>
      <c r="C8" s="31" t="s">
        <v>48</v>
      </c>
      <c r="D8" s="31" t="s">
        <v>130</v>
      </c>
      <c r="E8" s="31" t="s">
        <v>234</v>
      </c>
      <c r="F8" s="31" t="s">
        <v>128</v>
      </c>
      <c r="G8" s="31" t="s">
        <v>70</v>
      </c>
      <c r="H8" s="31" t="s">
        <v>15</v>
      </c>
      <c r="I8" s="31" t="s">
        <v>71</v>
      </c>
      <c r="J8" s="31" t="s">
        <v>113</v>
      </c>
      <c r="K8" s="31" t="s">
        <v>18</v>
      </c>
      <c r="L8" s="31" t="s">
        <v>112</v>
      </c>
      <c r="M8" s="31" t="s">
        <v>17</v>
      </c>
      <c r="N8" s="31" t="s">
        <v>19</v>
      </c>
      <c r="O8" s="14" t="s">
        <v>248</v>
      </c>
      <c r="P8" s="31" t="s">
        <v>247</v>
      </c>
      <c r="Q8" s="31" t="s">
        <v>262</v>
      </c>
      <c r="R8" s="31" t="s">
        <v>67</v>
      </c>
      <c r="S8" s="14" t="s">
        <v>64</v>
      </c>
      <c r="T8" s="31" t="s">
        <v>191</v>
      </c>
      <c r="U8" s="15" t="s">
        <v>193</v>
      </c>
      <c r="AD8" s="1"/>
      <c r="AE8" s="1"/>
    </row>
    <row r="9" spans="2:3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255</v>
      </c>
      <c r="P9" s="33"/>
      <c r="Q9" s="17" t="s">
        <v>251</v>
      </c>
      <c r="R9" s="33" t="s">
        <v>251</v>
      </c>
      <c r="S9" s="17" t="s">
        <v>20</v>
      </c>
      <c r="T9" s="33" t="s">
        <v>251</v>
      </c>
      <c r="U9" s="18" t="s">
        <v>20</v>
      </c>
      <c r="AC9" s="1"/>
      <c r="AD9" s="1"/>
      <c r="AE9" s="1"/>
      <c r="AH9" s="4"/>
    </row>
    <row r="10" spans="2:3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124</v>
      </c>
      <c r="R10" s="20" t="s">
        <v>125</v>
      </c>
      <c r="S10" s="20" t="s">
        <v>194</v>
      </c>
      <c r="T10" s="21" t="s">
        <v>235</v>
      </c>
      <c r="U10" s="21" t="s">
        <v>257</v>
      </c>
      <c r="AC10" s="1"/>
      <c r="AD10" s="3"/>
      <c r="AE10" s="1"/>
    </row>
    <row r="11" spans="2:34" s="140" customFormat="1" ht="18" customHeight="1">
      <c r="B11" s="79" t="s">
        <v>34</v>
      </c>
      <c r="C11" s="80"/>
      <c r="D11" s="80"/>
      <c r="E11" s="80"/>
      <c r="F11" s="80"/>
      <c r="G11" s="80"/>
      <c r="H11" s="80"/>
      <c r="I11" s="80"/>
      <c r="J11" s="80"/>
      <c r="K11" s="88">
        <v>4.1224854504582611</v>
      </c>
      <c r="L11" s="80"/>
      <c r="M11" s="80"/>
      <c r="N11" s="103">
        <v>2.6048435996032838E-2</v>
      </c>
      <c r="O11" s="88"/>
      <c r="P11" s="90"/>
      <c r="Q11" s="88">
        <f>Q12</f>
        <v>769.9746589825935</v>
      </c>
      <c r="R11" s="88">
        <v>164639.37104868196</v>
      </c>
      <c r="S11" s="80"/>
      <c r="T11" s="89">
        <f>R11/$R$11</f>
        <v>1</v>
      </c>
      <c r="U11" s="89">
        <f>R11/'סכום נכסי הקרן'!$C$42</f>
        <v>0.24599295917704378</v>
      </c>
      <c r="AC11" s="141"/>
      <c r="AD11" s="142"/>
      <c r="AE11" s="141"/>
      <c r="AH11" s="141"/>
    </row>
    <row r="12" spans="2:34" s="141" customFormat="1">
      <c r="B12" s="81" t="s">
        <v>242</v>
      </c>
      <c r="C12" s="82"/>
      <c r="D12" s="82"/>
      <c r="E12" s="82"/>
      <c r="F12" s="82"/>
      <c r="G12" s="82"/>
      <c r="H12" s="82"/>
      <c r="I12" s="82"/>
      <c r="J12" s="82"/>
      <c r="K12" s="91">
        <v>4.1224854504582611</v>
      </c>
      <c r="L12" s="82"/>
      <c r="M12" s="82"/>
      <c r="N12" s="104">
        <v>2.6048435996032838E-2</v>
      </c>
      <c r="O12" s="91"/>
      <c r="P12" s="93"/>
      <c r="Q12" s="91">
        <f>Q13+Q166</f>
        <v>769.9746589825935</v>
      </c>
      <c r="R12" s="91">
        <v>164639.37104868196</v>
      </c>
      <c r="S12" s="82"/>
      <c r="T12" s="92">
        <f t="shared" ref="T12:T75" si="0">R12/$R$11</f>
        <v>1</v>
      </c>
      <c r="U12" s="92">
        <f>R12/'סכום נכסי הקרן'!$C$42</f>
        <v>0.24599295917704378</v>
      </c>
      <c r="AD12" s="142"/>
    </row>
    <row r="13" spans="2:34" s="141" customFormat="1" ht="20.25">
      <c r="B13" s="102" t="s">
        <v>33</v>
      </c>
      <c r="C13" s="82"/>
      <c r="D13" s="82"/>
      <c r="E13" s="82"/>
      <c r="F13" s="82"/>
      <c r="G13" s="82"/>
      <c r="H13" s="82"/>
      <c r="I13" s="82"/>
      <c r="J13" s="82"/>
      <c r="K13" s="91">
        <v>4.1488159854694517</v>
      </c>
      <c r="L13" s="82"/>
      <c r="M13" s="82"/>
      <c r="N13" s="104">
        <v>2.4131516171705111E-2</v>
      </c>
      <c r="O13" s="91"/>
      <c r="P13" s="93"/>
      <c r="Q13" s="91">
        <f>SUM(Q14:Q164)</f>
        <v>714.17317172084825</v>
      </c>
      <c r="R13" s="91">
        <v>125229.90749953802</v>
      </c>
      <c r="S13" s="82"/>
      <c r="T13" s="92">
        <f t="shared" si="0"/>
        <v>0.76063159560120641</v>
      </c>
      <c r="U13" s="92">
        <f>R13/'סכום נכסי הקרן'!$C$42</f>
        <v>0.18711001704549723</v>
      </c>
      <c r="AD13" s="140"/>
    </row>
    <row r="14" spans="2:34" s="141" customFormat="1">
      <c r="B14" s="87" t="s">
        <v>322</v>
      </c>
      <c r="C14" s="84" t="s">
        <v>323</v>
      </c>
      <c r="D14" s="97" t="s">
        <v>131</v>
      </c>
      <c r="E14" s="97" t="s">
        <v>324</v>
      </c>
      <c r="F14" s="84" t="s">
        <v>325</v>
      </c>
      <c r="G14" s="97" t="s">
        <v>326</v>
      </c>
      <c r="H14" s="84" t="s">
        <v>327</v>
      </c>
      <c r="I14" s="84" t="s">
        <v>171</v>
      </c>
      <c r="J14" s="84"/>
      <c r="K14" s="94">
        <v>1.4900000000001079</v>
      </c>
      <c r="L14" s="97" t="s">
        <v>173</v>
      </c>
      <c r="M14" s="98">
        <v>5.8999999999999999E-3</v>
      </c>
      <c r="N14" s="98">
        <v>2.6999999999992607E-3</v>
      </c>
      <c r="O14" s="94">
        <v>3485519.5383390002</v>
      </c>
      <c r="P14" s="96">
        <v>100.97</v>
      </c>
      <c r="Q14" s="84"/>
      <c r="R14" s="94">
        <v>3519.3290896380004</v>
      </c>
      <c r="S14" s="95">
        <v>6.529450999679477E-4</v>
      </c>
      <c r="T14" s="95">
        <f t="shared" si="0"/>
        <v>2.1375987209021684E-2</v>
      </c>
      <c r="U14" s="95">
        <f>R14/'סכום נכסי הקרן'!$C$42</f>
        <v>5.2583423488778806E-3</v>
      </c>
    </row>
    <row r="15" spans="2:34" s="141" customFormat="1">
      <c r="B15" s="87" t="s">
        <v>328</v>
      </c>
      <c r="C15" s="84" t="s">
        <v>329</v>
      </c>
      <c r="D15" s="97" t="s">
        <v>131</v>
      </c>
      <c r="E15" s="97" t="s">
        <v>324</v>
      </c>
      <c r="F15" s="84" t="s">
        <v>325</v>
      </c>
      <c r="G15" s="97" t="s">
        <v>326</v>
      </c>
      <c r="H15" s="84" t="s">
        <v>327</v>
      </c>
      <c r="I15" s="84" t="s">
        <v>171</v>
      </c>
      <c r="J15" s="84"/>
      <c r="K15" s="94">
        <v>6.3199999999981413</v>
      </c>
      <c r="L15" s="97" t="s">
        <v>173</v>
      </c>
      <c r="M15" s="98">
        <v>8.3000000000000001E-3</v>
      </c>
      <c r="N15" s="98">
        <v>1.1299999999996299E-2</v>
      </c>
      <c r="O15" s="94">
        <v>1066190.131242</v>
      </c>
      <c r="P15" s="96">
        <v>98.84</v>
      </c>
      <c r="Q15" s="84"/>
      <c r="R15" s="94">
        <v>1053.8222864029999</v>
      </c>
      <c r="S15" s="95">
        <v>8.2909409336298667E-4</v>
      </c>
      <c r="T15" s="95">
        <f t="shared" si="0"/>
        <v>6.4007914977481104E-3</v>
      </c>
      <c r="U15" s="95">
        <f>R15/'סכום נכסי הקרן'!$C$42</f>
        <v>1.5745496416063199E-3</v>
      </c>
    </row>
    <row r="16" spans="2:34" s="141" customFormat="1">
      <c r="B16" s="87" t="s">
        <v>330</v>
      </c>
      <c r="C16" s="84" t="s">
        <v>331</v>
      </c>
      <c r="D16" s="97" t="s">
        <v>131</v>
      </c>
      <c r="E16" s="97" t="s">
        <v>324</v>
      </c>
      <c r="F16" s="84" t="s">
        <v>332</v>
      </c>
      <c r="G16" s="97" t="s">
        <v>326</v>
      </c>
      <c r="H16" s="84" t="s">
        <v>327</v>
      </c>
      <c r="I16" s="84" t="s">
        <v>171</v>
      </c>
      <c r="J16" s="84"/>
      <c r="K16" s="94">
        <v>2.4800000000005875</v>
      </c>
      <c r="L16" s="97" t="s">
        <v>173</v>
      </c>
      <c r="M16" s="98">
        <v>0.04</v>
      </c>
      <c r="N16" s="98">
        <v>3.4999999999999996E-3</v>
      </c>
      <c r="O16" s="94">
        <v>1505698.1380429999</v>
      </c>
      <c r="P16" s="96">
        <v>113.05</v>
      </c>
      <c r="Q16" s="84"/>
      <c r="R16" s="94">
        <v>1702.1917258999999</v>
      </c>
      <c r="S16" s="95">
        <v>7.267949245656698E-4</v>
      </c>
      <c r="T16" s="95">
        <f t="shared" si="0"/>
        <v>1.0338910523392862E-2</v>
      </c>
      <c r="U16" s="95">
        <f>R16/'סכום נכסי הקרן'!$C$42</f>
        <v>2.5432991943160886E-3</v>
      </c>
    </row>
    <row r="17" spans="2:29" s="141" customFormat="1" ht="20.25">
      <c r="B17" s="87" t="s">
        <v>333</v>
      </c>
      <c r="C17" s="84" t="s">
        <v>334</v>
      </c>
      <c r="D17" s="97" t="s">
        <v>131</v>
      </c>
      <c r="E17" s="97" t="s">
        <v>324</v>
      </c>
      <c r="F17" s="84" t="s">
        <v>332</v>
      </c>
      <c r="G17" s="97" t="s">
        <v>326</v>
      </c>
      <c r="H17" s="84" t="s">
        <v>327</v>
      </c>
      <c r="I17" s="84" t="s">
        <v>171</v>
      </c>
      <c r="J17" s="84"/>
      <c r="K17" s="94">
        <v>3.679999999999195</v>
      </c>
      <c r="L17" s="97" t="s">
        <v>173</v>
      </c>
      <c r="M17" s="98">
        <v>9.8999999999999991E-3</v>
      </c>
      <c r="N17" s="98">
        <v>5.7999999999986587E-3</v>
      </c>
      <c r="O17" s="94">
        <v>2172141.8092550002</v>
      </c>
      <c r="P17" s="96">
        <v>102.98</v>
      </c>
      <c r="Q17" s="84"/>
      <c r="R17" s="94">
        <v>2236.871635085</v>
      </c>
      <c r="S17" s="95">
        <v>7.2071420678336258E-4</v>
      </c>
      <c r="T17" s="95">
        <f t="shared" si="0"/>
        <v>1.3586492834837075E-2</v>
      </c>
      <c r="U17" s="95">
        <f>R17/'סכום נכסי הקרן'!$C$42</f>
        <v>3.3421815772792744E-3</v>
      </c>
      <c r="AC17" s="140"/>
    </row>
    <row r="18" spans="2:29" s="141" customFormat="1">
      <c r="B18" s="87" t="s">
        <v>335</v>
      </c>
      <c r="C18" s="84" t="s">
        <v>336</v>
      </c>
      <c r="D18" s="97" t="s">
        <v>131</v>
      </c>
      <c r="E18" s="97" t="s">
        <v>324</v>
      </c>
      <c r="F18" s="84" t="s">
        <v>332</v>
      </c>
      <c r="G18" s="97" t="s">
        <v>326</v>
      </c>
      <c r="H18" s="84" t="s">
        <v>327</v>
      </c>
      <c r="I18" s="84" t="s">
        <v>171</v>
      </c>
      <c r="J18" s="84"/>
      <c r="K18" s="94">
        <v>5.6199999999991315</v>
      </c>
      <c r="L18" s="97" t="s">
        <v>173</v>
      </c>
      <c r="M18" s="98">
        <v>8.6E-3</v>
      </c>
      <c r="N18" s="98">
        <v>1.1299999999996624E-2</v>
      </c>
      <c r="O18" s="94">
        <v>1658837.975598</v>
      </c>
      <c r="P18" s="96">
        <v>100.03</v>
      </c>
      <c r="Q18" s="84"/>
      <c r="R18" s="94">
        <v>1659.3356126120002</v>
      </c>
      <c r="S18" s="95">
        <v>6.6317680949135082E-4</v>
      </c>
      <c r="T18" s="95">
        <f t="shared" si="0"/>
        <v>1.0078607577535958E-2</v>
      </c>
      <c r="U18" s="95">
        <f>R18/'סכום נכסי הקרן'!$C$42</f>
        <v>2.4792665023822468E-3</v>
      </c>
    </row>
    <row r="19" spans="2:29" s="141" customFormat="1">
      <c r="B19" s="87" t="s">
        <v>337</v>
      </c>
      <c r="C19" s="84" t="s">
        <v>338</v>
      </c>
      <c r="D19" s="97" t="s">
        <v>131</v>
      </c>
      <c r="E19" s="97" t="s">
        <v>324</v>
      </c>
      <c r="F19" s="84" t="s">
        <v>332</v>
      </c>
      <c r="G19" s="97" t="s">
        <v>326</v>
      </c>
      <c r="H19" s="84" t="s">
        <v>327</v>
      </c>
      <c r="I19" s="84" t="s">
        <v>171</v>
      </c>
      <c r="J19" s="84"/>
      <c r="K19" s="94">
        <v>8.3099999999403753</v>
      </c>
      <c r="L19" s="97" t="s">
        <v>173</v>
      </c>
      <c r="M19" s="98">
        <v>1.2199999999999999E-2</v>
      </c>
      <c r="N19" s="98">
        <v>1.6899999999944609E-2</v>
      </c>
      <c r="O19" s="94">
        <v>62789.82</v>
      </c>
      <c r="P19" s="96">
        <v>97.76</v>
      </c>
      <c r="Q19" s="84"/>
      <c r="R19" s="94">
        <v>61.383323385999994</v>
      </c>
      <c r="S19" s="95">
        <v>7.8329832037604412E-5</v>
      </c>
      <c r="T19" s="95">
        <f t="shared" si="0"/>
        <v>3.7283502114357356E-4</v>
      </c>
      <c r="U19" s="95">
        <f>R19/'סכום נכסי הקרן'!$C$42</f>
        <v>9.1714790135943351E-5</v>
      </c>
      <c r="AC19" s="142"/>
    </row>
    <row r="20" spans="2:29" s="141" customFormat="1">
      <c r="B20" s="87" t="s">
        <v>339</v>
      </c>
      <c r="C20" s="84" t="s">
        <v>340</v>
      </c>
      <c r="D20" s="97" t="s">
        <v>131</v>
      </c>
      <c r="E20" s="97" t="s">
        <v>324</v>
      </c>
      <c r="F20" s="84" t="s">
        <v>332</v>
      </c>
      <c r="G20" s="97" t="s">
        <v>326</v>
      </c>
      <c r="H20" s="84" t="s">
        <v>327</v>
      </c>
      <c r="I20" s="84" t="s">
        <v>171</v>
      </c>
      <c r="J20" s="84"/>
      <c r="K20" s="94">
        <v>10.829999999996192</v>
      </c>
      <c r="L20" s="97" t="s">
        <v>173</v>
      </c>
      <c r="M20" s="98">
        <v>1.2199999999999999E-2</v>
      </c>
      <c r="N20" s="98">
        <v>1.0299999999992123E-2</v>
      </c>
      <c r="O20" s="94">
        <v>906211.51532500004</v>
      </c>
      <c r="P20" s="96">
        <v>102.26</v>
      </c>
      <c r="Q20" s="84"/>
      <c r="R20" s="94">
        <v>926.69189859100004</v>
      </c>
      <c r="S20" s="95">
        <v>1.2910338472875385E-3</v>
      </c>
      <c r="T20" s="95">
        <f t="shared" si="0"/>
        <v>5.6286166102820449E-3</v>
      </c>
      <c r="U20" s="95">
        <f>R20/'סכום נכסי הקרן'!$C$42</f>
        <v>1.3846000560363415E-3</v>
      </c>
    </row>
    <row r="21" spans="2:29" s="141" customFormat="1">
      <c r="B21" s="87" t="s">
        <v>341</v>
      </c>
      <c r="C21" s="84" t="s">
        <v>342</v>
      </c>
      <c r="D21" s="97" t="s">
        <v>131</v>
      </c>
      <c r="E21" s="97" t="s">
        <v>324</v>
      </c>
      <c r="F21" s="84" t="s">
        <v>332</v>
      </c>
      <c r="G21" s="97" t="s">
        <v>326</v>
      </c>
      <c r="H21" s="84" t="s">
        <v>327</v>
      </c>
      <c r="I21" s="84" t="s">
        <v>171</v>
      </c>
      <c r="J21" s="84"/>
      <c r="K21" s="94">
        <v>6.0000000000063308E-2</v>
      </c>
      <c r="L21" s="97" t="s">
        <v>173</v>
      </c>
      <c r="M21" s="98">
        <v>2.58E-2</v>
      </c>
      <c r="N21" s="98">
        <v>5.4700000000012343E-2</v>
      </c>
      <c r="O21" s="94">
        <v>1491463.350112</v>
      </c>
      <c r="P21" s="96">
        <v>105.92</v>
      </c>
      <c r="Q21" s="84"/>
      <c r="R21" s="94">
        <v>1579.757993015</v>
      </c>
      <c r="S21" s="95">
        <v>5.4760955126195623E-4</v>
      </c>
      <c r="T21" s="95">
        <f t="shared" si="0"/>
        <v>9.5952625605444271E-3</v>
      </c>
      <c r="U21" s="95">
        <f>R21/'סכום נכסי הקרן'!$C$42</f>
        <v>2.3603670313490218E-3</v>
      </c>
    </row>
    <row r="22" spans="2:29" s="141" customFormat="1">
      <c r="B22" s="87" t="s">
        <v>343</v>
      </c>
      <c r="C22" s="84" t="s">
        <v>344</v>
      </c>
      <c r="D22" s="97" t="s">
        <v>131</v>
      </c>
      <c r="E22" s="97" t="s">
        <v>324</v>
      </c>
      <c r="F22" s="84" t="s">
        <v>332</v>
      </c>
      <c r="G22" s="97" t="s">
        <v>326</v>
      </c>
      <c r="H22" s="84" t="s">
        <v>327</v>
      </c>
      <c r="I22" s="84" t="s">
        <v>171</v>
      </c>
      <c r="J22" s="84"/>
      <c r="K22" s="94">
        <v>1.6899999999992803</v>
      </c>
      <c r="L22" s="97" t="s">
        <v>173</v>
      </c>
      <c r="M22" s="98">
        <v>4.0999999999999995E-3</v>
      </c>
      <c r="N22" s="98">
        <v>3.4999999999901872E-3</v>
      </c>
      <c r="O22" s="94">
        <v>305047.23426300002</v>
      </c>
      <c r="P22" s="96">
        <v>100.22</v>
      </c>
      <c r="Q22" s="84"/>
      <c r="R22" s="94">
        <v>305.71833273800002</v>
      </c>
      <c r="S22" s="95">
        <v>2.4743516285666571E-4</v>
      </c>
      <c r="T22" s="95">
        <f t="shared" si="0"/>
        <v>1.8568968697505691E-3</v>
      </c>
      <c r="U22" s="95">
        <f>R22/'סכום נכסי הקרן'!$C$42</f>
        <v>4.5678355587653214E-4</v>
      </c>
    </row>
    <row r="23" spans="2:29" s="141" customFormat="1">
      <c r="B23" s="87" t="s">
        <v>345</v>
      </c>
      <c r="C23" s="84" t="s">
        <v>346</v>
      </c>
      <c r="D23" s="97" t="s">
        <v>131</v>
      </c>
      <c r="E23" s="97" t="s">
        <v>324</v>
      </c>
      <c r="F23" s="84" t="s">
        <v>332</v>
      </c>
      <c r="G23" s="97" t="s">
        <v>326</v>
      </c>
      <c r="H23" s="84" t="s">
        <v>327</v>
      </c>
      <c r="I23" s="84" t="s">
        <v>171</v>
      </c>
      <c r="J23" s="84"/>
      <c r="K23" s="94">
        <v>1.0799999999997565</v>
      </c>
      <c r="L23" s="97" t="s">
        <v>173</v>
      </c>
      <c r="M23" s="98">
        <v>6.4000000000000003E-3</v>
      </c>
      <c r="N23" s="98">
        <v>3.2999999999987362E-3</v>
      </c>
      <c r="O23" s="94">
        <v>2110418.7067959998</v>
      </c>
      <c r="P23" s="96">
        <v>101.21</v>
      </c>
      <c r="Q23" s="84"/>
      <c r="R23" s="94">
        <v>2135.9547803190003</v>
      </c>
      <c r="S23" s="95">
        <v>6.6995398767211774E-4</v>
      </c>
      <c r="T23" s="95">
        <f t="shared" si="0"/>
        <v>1.2973535836014722E-2</v>
      </c>
      <c r="U23" s="95">
        <f>R23/'סכום נכסי הקרן'!$C$42</f>
        <v>3.1913984712906842E-3</v>
      </c>
    </row>
    <row r="24" spans="2:29" s="141" customFormat="1">
      <c r="B24" s="87" t="s">
        <v>347</v>
      </c>
      <c r="C24" s="84" t="s">
        <v>348</v>
      </c>
      <c r="D24" s="97" t="s">
        <v>131</v>
      </c>
      <c r="E24" s="97" t="s">
        <v>324</v>
      </c>
      <c r="F24" s="84" t="s">
        <v>349</v>
      </c>
      <c r="G24" s="97" t="s">
        <v>326</v>
      </c>
      <c r="H24" s="84" t="s">
        <v>327</v>
      </c>
      <c r="I24" s="84" t="s">
        <v>171</v>
      </c>
      <c r="J24" s="84"/>
      <c r="K24" s="94">
        <v>3.3200000000000731</v>
      </c>
      <c r="L24" s="97" t="s">
        <v>173</v>
      </c>
      <c r="M24" s="98">
        <v>0.05</v>
      </c>
      <c r="N24" s="98">
        <v>5.5000000000010596E-3</v>
      </c>
      <c r="O24" s="94">
        <v>2705536.9243190004</v>
      </c>
      <c r="P24" s="96">
        <v>122.05</v>
      </c>
      <c r="Q24" s="84"/>
      <c r="R24" s="94">
        <v>3302.107738743</v>
      </c>
      <c r="S24" s="95">
        <v>8.5846265867508241E-4</v>
      </c>
      <c r="T24" s="95">
        <f t="shared" si="0"/>
        <v>2.005661050397602E-2</v>
      </c>
      <c r="U24" s="95">
        <f>R24/'סכום נכסי הקרן'!$C$42</f>
        <v>4.9337849689344406E-3</v>
      </c>
    </row>
    <row r="25" spans="2:29" s="141" customFormat="1">
      <c r="B25" s="87" t="s">
        <v>350</v>
      </c>
      <c r="C25" s="84" t="s">
        <v>351</v>
      </c>
      <c r="D25" s="97" t="s">
        <v>131</v>
      </c>
      <c r="E25" s="97" t="s">
        <v>324</v>
      </c>
      <c r="F25" s="84" t="s">
        <v>349</v>
      </c>
      <c r="G25" s="97" t="s">
        <v>326</v>
      </c>
      <c r="H25" s="84" t="s">
        <v>327</v>
      </c>
      <c r="I25" s="84" t="s">
        <v>171</v>
      </c>
      <c r="J25" s="84"/>
      <c r="K25" s="94">
        <v>1.2000000000013653</v>
      </c>
      <c r="L25" s="97" t="s">
        <v>173</v>
      </c>
      <c r="M25" s="98">
        <v>1.6E-2</v>
      </c>
      <c r="N25" s="98">
        <v>2.9999999999863456E-3</v>
      </c>
      <c r="O25" s="94">
        <v>143577.82156400001</v>
      </c>
      <c r="P25" s="96">
        <v>102.02</v>
      </c>
      <c r="Q25" s="84"/>
      <c r="R25" s="94">
        <v>146.47809515400002</v>
      </c>
      <c r="S25" s="95">
        <v>6.8396123992390791E-5</v>
      </c>
      <c r="T25" s="95">
        <f t="shared" si="0"/>
        <v>8.8969056563443832E-4</v>
      </c>
      <c r="U25" s="95">
        <f>R25/'סכום נכסי הקרן'!$C$42</f>
        <v>2.1885761499231338E-4</v>
      </c>
    </row>
    <row r="26" spans="2:29" s="141" customFormat="1">
      <c r="B26" s="87" t="s">
        <v>352</v>
      </c>
      <c r="C26" s="84" t="s">
        <v>353</v>
      </c>
      <c r="D26" s="97" t="s">
        <v>131</v>
      </c>
      <c r="E26" s="97" t="s">
        <v>324</v>
      </c>
      <c r="F26" s="84" t="s">
        <v>349</v>
      </c>
      <c r="G26" s="97" t="s">
        <v>326</v>
      </c>
      <c r="H26" s="84" t="s">
        <v>327</v>
      </c>
      <c r="I26" s="84" t="s">
        <v>171</v>
      </c>
      <c r="J26" s="84"/>
      <c r="K26" s="94">
        <v>2.2099999999994555</v>
      </c>
      <c r="L26" s="97" t="s">
        <v>173</v>
      </c>
      <c r="M26" s="98">
        <v>6.9999999999999993E-3</v>
      </c>
      <c r="N26" s="98">
        <v>3.3999999999997131E-3</v>
      </c>
      <c r="O26" s="94">
        <v>1352049.0601669999</v>
      </c>
      <c r="P26" s="96">
        <v>103.28</v>
      </c>
      <c r="Q26" s="84"/>
      <c r="R26" s="94">
        <v>1396.3963667560004</v>
      </c>
      <c r="S26" s="95">
        <v>3.8036565771782022E-4</v>
      </c>
      <c r="T26" s="95">
        <f t="shared" si="0"/>
        <v>8.4815458043939074E-3</v>
      </c>
      <c r="U26" s="95">
        <f>R26/'סכום נכסי הקרן'!$C$42</f>
        <v>2.0864005508184976E-3</v>
      </c>
    </row>
    <row r="27" spans="2:29" s="141" customFormat="1">
      <c r="B27" s="87" t="s">
        <v>354</v>
      </c>
      <c r="C27" s="84" t="s">
        <v>355</v>
      </c>
      <c r="D27" s="97" t="s">
        <v>131</v>
      </c>
      <c r="E27" s="97" t="s">
        <v>324</v>
      </c>
      <c r="F27" s="84" t="s">
        <v>349</v>
      </c>
      <c r="G27" s="97" t="s">
        <v>326</v>
      </c>
      <c r="H27" s="84" t="s">
        <v>327</v>
      </c>
      <c r="I27" s="84" t="s">
        <v>171</v>
      </c>
      <c r="J27" s="84"/>
      <c r="K27" s="94">
        <v>4.7099999999964544</v>
      </c>
      <c r="L27" s="97" t="s">
        <v>173</v>
      </c>
      <c r="M27" s="98">
        <v>6.0000000000000001E-3</v>
      </c>
      <c r="N27" s="98">
        <v>8.5999999999781859E-3</v>
      </c>
      <c r="O27" s="94">
        <v>219450.4209</v>
      </c>
      <c r="P27" s="96">
        <v>100.27</v>
      </c>
      <c r="Q27" s="84"/>
      <c r="R27" s="94">
        <v>220.04293571800002</v>
      </c>
      <c r="S27" s="95">
        <v>9.8667317508525747E-5</v>
      </c>
      <c r="T27" s="95">
        <f t="shared" si="0"/>
        <v>1.3365146763888928E-3</v>
      </c>
      <c r="U27" s="95">
        <f>R27/'סכום נכסי הקרן'!$C$42</f>
        <v>3.2877320022845283E-4</v>
      </c>
    </row>
    <row r="28" spans="2:29" s="141" customFormat="1">
      <c r="B28" s="87" t="s">
        <v>356</v>
      </c>
      <c r="C28" s="84" t="s">
        <v>357</v>
      </c>
      <c r="D28" s="97" t="s">
        <v>131</v>
      </c>
      <c r="E28" s="97" t="s">
        <v>324</v>
      </c>
      <c r="F28" s="84" t="s">
        <v>349</v>
      </c>
      <c r="G28" s="97" t="s">
        <v>326</v>
      </c>
      <c r="H28" s="84" t="s">
        <v>327</v>
      </c>
      <c r="I28" s="84" t="s">
        <v>171</v>
      </c>
      <c r="J28" s="84"/>
      <c r="K28" s="94">
        <v>6.1000000000002315</v>
      </c>
      <c r="L28" s="97" t="s">
        <v>173</v>
      </c>
      <c r="M28" s="98">
        <v>1.7500000000000002E-2</v>
      </c>
      <c r="N28" s="98">
        <v>1.1999999999996911E-2</v>
      </c>
      <c r="O28" s="94">
        <v>1255796.3999999999</v>
      </c>
      <c r="P28" s="96">
        <v>103.17</v>
      </c>
      <c r="Q28" s="84"/>
      <c r="R28" s="94">
        <v>1295.605228637</v>
      </c>
      <c r="S28" s="95">
        <v>6.2735020959192144E-4</v>
      </c>
      <c r="T28" s="95">
        <f t="shared" si="0"/>
        <v>7.8693523935651124E-3</v>
      </c>
      <c r="U28" s="95">
        <f>R28/'סכום נכסי הקרן'!$C$42</f>
        <v>1.9358052821000344E-3</v>
      </c>
    </row>
    <row r="29" spans="2:29" s="141" customFormat="1">
      <c r="B29" s="87" t="s">
        <v>358</v>
      </c>
      <c r="C29" s="84" t="s">
        <v>359</v>
      </c>
      <c r="D29" s="97" t="s">
        <v>131</v>
      </c>
      <c r="E29" s="97" t="s">
        <v>324</v>
      </c>
      <c r="F29" s="84" t="s">
        <v>360</v>
      </c>
      <c r="G29" s="97" t="s">
        <v>326</v>
      </c>
      <c r="H29" s="84" t="s">
        <v>361</v>
      </c>
      <c r="I29" s="84" t="s">
        <v>171</v>
      </c>
      <c r="J29" s="84"/>
      <c r="K29" s="94">
        <v>1.2399999999997797</v>
      </c>
      <c r="L29" s="97" t="s">
        <v>173</v>
      </c>
      <c r="M29" s="98">
        <v>8.0000000000000002E-3</v>
      </c>
      <c r="N29" s="98">
        <v>5.2999999999983494E-3</v>
      </c>
      <c r="O29" s="94">
        <v>883678.39753199997</v>
      </c>
      <c r="P29" s="96">
        <v>102.87</v>
      </c>
      <c r="Q29" s="84"/>
      <c r="R29" s="94">
        <v>909.03995045500017</v>
      </c>
      <c r="S29" s="95">
        <v>1.3710218101778012E-3</v>
      </c>
      <c r="T29" s="95">
        <f t="shared" si="0"/>
        <v>5.5214007722746193E-3</v>
      </c>
      <c r="U29" s="95">
        <f>R29/'סכום נכסי הקרן'!$C$42</f>
        <v>1.3582257147742485E-3</v>
      </c>
    </row>
    <row r="30" spans="2:29" s="141" customFormat="1">
      <c r="B30" s="87" t="s">
        <v>362</v>
      </c>
      <c r="C30" s="84" t="s">
        <v>363</v>
      </c>
      <c r="D30" s="97" t="s">
        <v>131</v>
      </c>
      <c r="E30" s="97" t="s">
        <v>324</v>
      </c>
      <c r="F30" s="84" t="s">
        <v>325</v>
      </c>
      <c r="G30" s="97" t="s">
        <v>326</v>
      </c>
      <c r="H30" s="84" t="s">
        <v>361</v>
      </c>
      <c r="I30" s="84" t="s">
        <v>171</v>
      </c>
      <c r="J30" s="84"/>
      <c r="K30" s="94">
        <v>1.8300000000007253</v>
      </c>
      <c r="L30" s="97" t="s">
        <v>173</v>
      </c>
      <c r="M30" s="98">
        <v>3.4000000000000002E-2</v>
      </c>
      <c r="N30" s="98">
        <v>2.9999999999989484E-3</v>
      </c>
      <c r="O30" s="94">
        <v>864570.48985000001</v>
      </c>
      <c r="P30" s="96">
        <v>110.02</v>
      </c>
      <c r="Q30" s="84"/>
      <c r="R30" s="94">
        <v>951.20045965700001</v>
      </c>
      <c r="S30" s="95">
        <v>4.6215304055336246E-4</v>
      </c>
      <c r="T30" s="95">
        <f t="shared" si="0"/>
        <v>5.7774787014689272E-3</v>
      </c>
      <c r="U30" s="95">
        <f>R30/'סכום נכסי הקרן'!$C$42</f>
        <v>1.4212190823566857E-3</v>
      </c>
    </row>
    <row r="31" spans="2:29" s="141" customFormat="1">
      <c r="B31" s="87" t="s">
        <v>364</v>
      </c>
      <c r="C31" s="84" t="s">
        <v>365</v>
      </c>
      <c r="D31" s="97" t="s">
        <v>131</v>
      </c>
      <c r="E31" s="97" t="s">
        <v>324</v>
      </c>
      <c r="F31" s="84" t="s">
        <v>332</v>
      </c>
      <c r="G31" s="97" t="s">
        <v>326</v>
      </c>
      <c r="H31" s="84" t="s">
        <v>361</v>
      </c>
      <c r="I31" s="84" t="s">
        <v>171</v>
      </c>
      <c r="J31" s="84"/>
      <c r="K31" s="94">
        <v>0.71999999999914777</v>
      </c>
      <c r="L31" s="97" t="s">
        <v>173</v>
      </c>
      <c r="M31" s="98">
        <v>0.03</v>
      </c>
      <c r="N31" s="98">
        <v>2.9999999999431973E-4</v>
      </c>
      <c r="O31" s="94">
        <v>639654.16388200002</v>
      </c>
      <c r="P31" s="96">
        <v>110.09</v>
      </c>
      <c r="Q31" s="84"/>
      <c r="R31" s="94">
        <v>704.19527968000011</v>
      </c>
      <c r="S31" s="95">
        <v>1.3326128414208333E-3</v>
      </c>
      <c r="T31" s="95">
        <f t="shared" si="0"/>
        <v>4.2771985533871949E-3</v>
      </c>
      <c r="U31" s="95">
        <f>R31/'סכום נכסי הקרן'!$C$42</f>
        <v>1.0521607291354869E-3</v>
      </c>
    </row>
    <row r="32" spans="2:29" s="141" customFormat="1">
      <c r="B32" s="87" t="s">
        <v>366</v>
      </c>
      <c r="C32" s="84" t="s">
        <v>367</v>
      </c>
      <c r="D32" s="97" t="s">
        <v>131</v>
      </c>
      <c r="E32" s="97" t="s">
        <v>324</v>
      </c>
      <c r="F32" s="84" t="s">
        <v>368</v>
      </c>
      <c r="G32" s="97" t="s">
        <v>369</v>
      </c>
      <c r="H32" s="84" t="s">
        <v>361</v>
      </c>
      <c r="I32" s="84" t="s">
        <v>171</v>
      </c>
      <c r="J32" s="84"/>
      <c r="K32" s="94">
        <v>6.4499999999992568</v>
      </c>
      <c r="L32" s="97" t="s">
        <v>173</v>
      </c>
      <c r="M32" s="98">
        <v>8.3000000000000001E-3</v>
      </c>
      <c r="N32" s="98">
        <v>1.2499999999997813E-2</v>
      </c>
      <c r="O32" s="94">
        <v>2322560.887445</v>
      </c>
      <c r="P32" s="96">
        <v>98.51</v>
      </c>
      <c r="Q32" s="84"/>
      <c r="R32" s="94">
        <v>2287.9547414459998</v>
      </c>
      <c r="S32" s="95">
        <v>1.5166041022298231E-3</v>
      </c>
      <c r="T32" s="95">
        <f t="shared" si="0"/>
        <v>1.3896765560222396E-2</v>
      </c>
      <c r="U32" s="95">
        <f>R32/'סכום נכסי הקרן'!$C$42</f>
        <v>3.4185064831487363E-3</v>
      </c>
    </row>
    <row r="33" spans="2:21" s="141" customFormat="1">
      <c r="B33" s="87" t="s">
        <v>370</v>
      </c>
      <c r="C33" s="84" t="s">
        <v>371</v>
      </c>
      <c r="D33" s="97" t="s">
        <v>131</v>
      </c>
      <c r="E33" s="97" t="s">
        <v>324</v>
      </c>
      <c r="F33" s="84" t="s">
        <v>368</v>
      </c>
      <c r="G33" s="97" t="s">
        <v>369</v>
      </c>
      <c r="H33" s="84" t="s">
        <v>361</v>
      </c>
      <c r="I33" s="84" t="s">
        <v>171</v>
      </c>
      <c r="J33" s="84"/>
      <c r="K33" s="94">
        <v>10.070000000013136</v>
      </c>
      <c r="L33" s="97" t="s">
        <v>173</v>
      </c>
      <c r="M33" s="98">
        <v>1.6500000000000001E-2</v>
      </c>
      <c r="N33" s="98">
        <v>2.0200000000020663E-2</v>
      </c>
      <c r="O33" s="94">
        <v>347133.06938200002</v>
      </c>
      <c r="P33" s="96">
        <v>97.61</v>
      </c>
      <c r="Q33" s="84"/>
      <c r="R33" s="94">
        <v>338.8365873649999</v>
      </c>
      <c r="S33" s="95">
        <v>8.2090754586451944E-4</v>
      </c>
      <c r="T33" s="95">
        <f t="shared" si="0"/>
        <v>2.0580532178102761E-3</v>
      </c>
      <c r="U33" s="95">
        <f>R33/'סכום נכסי הקרן'!$C$42</f>
        <v>5.0626660119298679E-4</v>
      </c>
    </row>
    <row r="34" spans="2:21" s="141" customFormat="1">
      <c r="B34" s="87" t="s">
        <v>372</v>
      </c>
      <c r="C34" s="84" t="s">
        <v>373</v>
      </c>
      <c r="D34" s="97" t="s">
        <v>131</v>
      </c>
      <c r="E34" s="97" t="s">
        <v>324</v>
      </c>
      <c r="F34" s="84" t="s">
        <v>374</v>
      </c>
      <c r="G34" s="97" t="s">
        <v>375</v>
      </c>
      <c r="H34" s="84" t="s">
        <v>361</v>
      </c>
      <c r="I34" s="84" t="s">
        <v>376</v>
      </c>
      <c r="J34" s="84"/>
      <c r="K34" s="94">
        <v>3.1999999999984121</v>
      </c>
      <c r="L34" s="97" t="s">
        <v>173</v>
      </c>
      <c r="M34" s="98">
        <v>6.5000000000000006E-3</v>
      </c>
      <c r="N34" s="98">
        <v>6.3999999999950589E-3</v>
      </c>
      <c r="O34" s="94">
        <v>1127783.43539</v>
      </c>
      <c r="P34" s="96">
        <v>100.47</v>
      </c>
      <c r="Q34" s="84"/>
      <c r="R34" s="94">
        <v>1133.0840528040001</v>
      </c>
      <c r="S34" s="95">
        <v>1.0672232642853334E-3</v>
      </c>
      <c r="T34" s="95">
        <f t="shared" si="0"/>
        <v>6.8822180599132643E-3</v>
      </c>
      <c r="U34" s="95">
        <f>R34/'סכום נכסי הקרן'!$C$42</f>
        <v>1.6929771862597572E-3</v>
      </c>
    </row>
    <row r="35" spans="2:21" s="141" customFormat="1">
      <c r="B35" s="87" t="s">
        <v>377</v>
      </c>
      <c r="C35" s="84" t="s">
        <v>378</v>
      </c>
      <c r="D35" s="97" t="s">
        <v>131</v>
      </c>
      <c r="E35" s="97" t="s">
        <v>324</v>
      </c>
      <c r="F35" s="84" t="s">
        <v>374</v>
      </c>
      <c r="G35" s="97" t="s">
        <v>375</v>
      </c>
      <c r="H35" s="84" t="s">
        <v>361</v>
      </c>
      <c r="I35" s="84" t="s">
        <v>376</v>
      </c>
      <c r="J35" s="84"/>
      <c r="K35" s="94">
        <v>4.3400000000011421</v>
      </c>
      <c r="L35" s="97" t="s">
        <v>173</v>
      </c>
      <c r="M35" s="98">
        <v>1.6399999999999998E-2</v>
      </c>
      <c r="N35" s="98">
        <v>1.0500000000002016E-2</v>
      </c>
      <c r="O35" s="94">
        <v>1673387.207534</v>
      </c>
      <c r="P35" s="96">
        <v>102.85</v>
      </c>
      <c r="Q35" s="94">
        <v>13.760641425000001</v>
      </c>
      <c r="R35" s="94">
        <v>1734.839382053</v>
      </c>
      <c r="S35" s="95">
        <v>1.570173280121186E-3</v>
      </c>
      <c r="T35" s="95">
        <f t="shared" si="0"/>
        <v>1.0537208512173117E-2</v>
      </c>
      <c r="U35" s="95">
        <f>R35/'סכום נכסי הקרן'!$C$42</f>
        <v>2.5920791033750001E-3</v>
      </c>
    </row>
    <row r="36" spans="2:21" s="141" customFormat="1">
      <c r="B36" s="87" t="s">
        <v>379</v>
      </c>
      <c r="C36" s="84" t="s">
        <v>380</v>
      </c>
      <c r="D36" s="97" t="s">
        <v>131</v>
      </c>
      <c r="E36" s="97" t="s">
        <v>324</v>
      </c>
      <c r="F36" s="84" t="s">
        <v>374</v>
      </c>
      <c r="G36" s="97" t="s">
        <v>375</v>
      </c>
      <c r="H36" s="84" t="s">
        <v>361</v>
      </c>
      <c r="I36" s="84" t="s">
        <v>171</v>
      </c>
      <c r="J36" s="84"/>
      <c r="K36" s="94">
        <v>5.7000000000001361</v>
      </c>
      <c r="L36" s="97" t="s">
        <v>173</v>
      </c>
      <c r="M36" s="98">
        <v>1.34E-2</v>
      </c>
      <c r="N36" s="98">
        <v>1.5900000000000102E-2</v>
      </c>
      <c r="O36" s="94">
        <v>5590005.2942596097</v>
      </c>
      <c r="P36" s="96">
        <v>100.2</v>
      </c>
      <c r="Q36" s="84">
        <v>286.6469349518174</v>
      </c>
      <c r="R36" s="94">
        <v>5884.4230548659998</v>
      </c>
      <c r="S36" s="95">
        <v>1.3950813060651123E-3</v>
      </c>
      <c r="T36" s="95">
        <f t="shared" si="0"/>
        <v>3.5741287259449285E-2</v>
      </c>
      <c r="U36" s="95">
        <f>R36/'סכום נכסי הקרן'!$C$42</f>
        <v>8.7921050177487033E-3</v>
      </c>
    </row>
    <row r="37" spans="2:21" s="141" customFormat="1">
      <c r="B37" s="87" t="s">
        <v>381</v>
      </c>
      <c r="C37" s="84" t="s">
        <v>382</v>
      </c>
      <c r="D37" s="97" t="s">
        <v>131</v>
      </c>
      <c r="E37" s="97" t="s">
        <v>324</v>
      </c>
      <c r="F37" s="84" t="s">
        <v>349</v>
      </c>
      <c r="G37" s="97" t="s">
        <v>326</v>
      </c>
      <c r="H37" s="84" t="s">
        <v>361</v>
      </c>
      <c r="I37" s="84" t="s">
        <v>171</v>
      </c>
      <c r="J37" s="84"/>
      <c r="K37" s="94">
        <v>3.1999999999982074</v>
      </c>
      <c r="L37" s="97" t="s">
        <v>173</v>
      </c>
      <c r="M37" s="98">
        <v>4.2000000000000003E-2</v>
      </c>
      <c r="N37" s="98">
        <v>5.6999999999847607E-3</v>
      </c>
      <c r="O37" s="94">
        <v>285266.99905699998</v>
      </c>
      <c r="P37" s="96">
        <v>117.31</v>
      </c>
      <c r="Q37" s="84"/>
      <c r="R37" s="94">
        <v>334.64670364299997</v>
      </c>
      <c r="S37" s="95">
        <v>2.8591488218001991E-4</v>
      </c>
      <c r="T37" s="95">
        <f t="shared" si="0"/>
        <v>2.0326043613471336E-3</v>
      </c>
      <c r="U37" s="95">
        <f>R37/'סכום נכסי הקרן'!$C$42</f>
        <v>5.0000636168394657E-4</v>
      </c>
    </row>
    <row r="38" spans="2:21" s="141" customFormat="1">
      <c r="B38" s="87" t="s">
        <v>383</v>
      </c>
      <c r="C38" s="84" t="s">
        <v>384</v>
      </c>
      <c r="D38" s="97" t="s">
        <v>131</v>
      </c>
      <c r="E38" s="97" t="s">
        <v>324</v>
      </c>
      <c r="F38" s="84" t="s">
        <v>349</v>
      </c>
      <c r="G38" s="97" t="s">
        <v>326</v>
      </c>
      <c r="H38" s="84" t="s">
        <v>361</v>
      </c>
      <c r="I38" s="84" t="s">
        <v>171</v>
      </c>
      <c r="J38" s="84"/>
      <c r="K38" s="94">
        <v>1.2100000000001336</v>
      </c>
      <c r="L38" s="97" t="s">
        <v>173</v>
      </c>
      <c r="M38" s="98">
        <v>4.0999999999999995E-2</v>
      </c>
      <c r="N38" s="98">
        <v>7.399999999999617E-3</v>
      </c>
      <c r="O38" s="94">
        <v>2005292.235258</v>
      </c>
      <c r="P38" s="96">
        <v>130.5</v>
      </c>
      <c r="Q38" s="84"/>
      <c r="R38" s="94">
        <v>2616.9063339650002</v>
      </c>
      <c r="S38" s="95">
        <v>8.579398852153877E-4</v>
      </c>
      <c r="T38" s="95">
        <f t="shared" si="0"/>
        <v>1.5894778492510222E-2</v>
      </c>
      <c r="U38" s="95">
        <f>R38/'סכום נכסי הקרן'!$C$42</f>
        <v>3.9100035968362206E-3</v>
      </c>
    </row>
    <row r="39" spans="2:21" s="141" customFormat="1">
      <c r="B39" s="87" t="s">
        <v>385</v>
      </c>
      <c r="C39" s="84" t="s">
        <v>386</v>
      </c>
      <c r="D39" s="97" t="s">
        <v>131</v>
      </c>
      <c r="E39" s="97" t="s">
        <v>324</v>
      </c>
      <c r="F39" s="84" t="s">
        <v>349</v>
      </c>
      <c r="G39" s="97" t="s">
        <v>326</v>
      </c>
      <c r="H39" s="84" t="s">
        <v>361</v>
      </c>
      <c r="I39" s="84" t="s">
        <v>171</v>
      </c>
      <c r="J39" s="84"/>
      <c r="K39" s="94">
        <v>2.3599999999994679</v>
      </c>
      <c r="L39" s="97" t="s">
        <v>173</v>
      </c>
      <c r="M39" s="98">
        <v>0.04</v>
      </c>
      <c r="N39" s="98">
        <v>3.4999999999980607E-3</v>
      </c>
      <c r="O39" s="94">
        <v>1556218.697554</v>
      </c>
      <c r="P39" s="96">
        <v>115.98</v>
      </c>
      <c r="Q39" s="84"/>
      <c r="R39" s="94">
        <v>1804.9023448610001</v>
      </c>
      <c r="S39" s="95">
        <v>5.3576529395093749E-4</v>
      </c>
      <c r="T39" s="95">
        <f t="shared" si="0"/>
        <v>1.0962762633047907E-2</v>
      </c>
      <c r="U39" s="95">
        <f>R39/'סכום נכסי הקרן'!$C$42</f>
        <v>2.696762420858975E-3</v>
      </c>
    </row>
    <row r="40" spans="2:21" s="141" customFormat="1">
      <c r="B40" s="87" t="s">
        <v>387</v>
      </c>
      <c r="C40" s="84" t="s">
        <v>388</v>
      </c>
      <c r="D40" s="97" t="s">
        <v>131</v>
      </c>
      <c r="E40" s="97" t="s">
        <v>324</v>
      </c>
      <c r="F40" s="84" t="s">
        <v>389</v>
      </c>
      <c r="G40" s="97" t="s">
        <v>375</v>
      </c>
      <c r="H40" s="84" t="s">
        <v>390</v>
      </c>
      <c r="I40" s="84" t="s">
        <v>376</v>
      </c>
      <c r="J40" s="84"/>
      <c r="K40" s="94">
        <v>1.0700000000023258</v>
      </c>
      <c r="L40" s="97" t="s">
        <v>173</v>
      </c>
      <c r="M40" s="98">
        <v>1.6399999999999998E-2</v>
      </c>
      <c r="N40" s="98">
        <v>7.300000000012523E-3</v>
      </c>
      <c r="O40" s="94">
        <v>384969.711709</v>
      </c>
      <c r="P40" s="96">
        <v>101.63</v>
      </c>
      <c r="Q40" s="84"/>
      <c r="R40" s="94">
        <v>391.244730387</v>
      </c>
      <c r="S40" s="95">
        <v>7.394787567890043E-4</v>
      </c>
      <c r="T40" s="95">
        <f t="shared" si="0"/>
        <v>2.3763740586163528E-3</v>
      </c>
      <c r="U40" s="95">
        <f>R40/'סכום נכסי הקרן'!$C$42</f>
        <v>5.8457128679059831E-4</v>
      </c>
    </row>
    <row r="41" spans="2:21" s="141" customFormat="1">
      <c r="B41" s="87" t="s">
        <v>391</v>
      </c>
      <c r="C41" s="84" t="s">
        <v>392</v>
      </c>
      <c r="D41" s="97" t="s">
        <v>131</v>
      </c>
      <c r="E41" s="97" t="s">
        <v>324</v>
      </c>
      <c r="F41" s="84" t="s">
        <v>389</v>
      </c>
      <c r="G41" s="97" t="s">
        <v>375</v>
      </c>
      <c r="H41" s="84" t="s">
        <v>390</v>
      </c>
      <c r="I41" s="84" t="s">
        <v>376</v>
      </c>
      <c r="J41" s="84"/>
      <c r="K41" s="94">
        <v>5.1599999999996653</v>
      </c>
      <c r="L41" s="97" t="s">
        <v>173</v>
      </c>
      <c r="M41" s="98">
        <v>2.3399999999999997E-2</v>
      </c>
      <c r="N41" s="98">
        <v>1.6199999999999996E-2</v>
      </c>
      <c r="O41" s="94">
        <v>2832212.598185</v>
      </c>
      <c r="P41" s="96">
        <v>105.82</v>
      </c>
      <c r="Q41" s="84"/>
      <c r="R41" s="94">
        <v>2997.0476383</v>
      </c>
      <c r="S41" s="95">
        <v>1.1533859790964687E-3</v>
      </c>
      <c r="T41" s="95">
        <f t="shared" si="0"/>
        <v>1.8203711659064876E-2</v>
      </c>
      <c r="U41" s="95">
        <f>R41/'סכום נכסי הקרן'!$C$42</f>
        <v>4.4779848990190224E-3</v>
      </c>
    </row>
    <row r="42" spans="2:21" s="141" customFormat="1">
      <c r="B42" s="87" t="s">
        <v>393</v>
      </c>
      <c r="C42" s="84" t="s">
        <v>394</v>
      </c>
      <c r="D42" s="97" t="s">
        <v>131</v>
      </c>
      <c r="E42" s="97" t="s">
        <v>324</v>
      </c>
      <c r="F42" s="84" t="s">
        <v>389</v>
      </c>
      <c r="G42" s="97" t="s">
        <v>375</v>
      </c>
      <c r="H42" s="84" t="s">
        <v>390</v>
      </c>
      <c r="I42" s="84" t="s">
        <v>376</v>
      </c>
      <c r="J42" s="84"/>
      <c r="K42" s="94">
        <v>2.050000000000046</v>
      </c>
      <c r="L42" s="97" t="s">
        <v>173</v>
      </c>
      <c r="M42" s="98">
        <v>0.03</v>
      </c>
      <c r="N42" s="98">
        <v>7.7000000000052738E-3</v>
      </c>
      <c r="O42" s="94">
        <v>1006231.9765869998</v>
      </c>
      <c r="P42" s="96">
        <v>107.4</v>
      </c>
      <c r="Q42" s="84"/>
      <c r="R42" s="94">
        <v>1080.6930930590001</v>
      </c>
      <c r="S42" s="95">
        <v>1.8587861844833211E-3</v>
      </c>
      <c r="T42" s="95">
        <f t="shared" si="0"/>
        <v>6.5640015882923392E-3</v>
      </c>
      <c r="U42" s="95">
        <f>R42/'סכום נכסי הקרן'!$C$42</f>
        <v>1.614698174746848E-3</v>
      </c>
    </row>
    <row r="43" spans="2:21" s="141" customFormat="1">
      <c r="B43" s="87" t="s">
        <v>395</v>
      </c>
      <c r="C43" s="84" t="s">
        <v>396</v>
      </c>
      <c r="D43" s="97" t="s">
        <v>131</v>
      </c>
      <c r="E43" s="97" t="s">
        <v>324</v>
      </c>
      <c r="F43" s="84" t="s">
        <v>397</v>
      </c>
      <c r="G43" s="97" t="s">
        <v>375</v>
      </c>
      <c r="H43" s="84" t="s">
        <v>390</v>
      </c>
      <c r="I43" s="84" t="s">
        <v>171</v>
      </c>
      <c r="J43" s="84"/>
      <c r="K43" s="94">
        <v>0.510000000009869</v>
      </c>
      <c r="L43" s="97" t="s">
        <v>173</v>
      </c>
      <c r="M43" s="98">
        <v>4.9500000000000002E-2</v>
      </c>
      <c r="N43" s="98">
        <v>2.2999999998731127E-3</v>
      </c>
      <c r="O43" s="94">
        <v>28355.854313</v>
      </c>
      <c r="P43" s="96">
        <v>125.07</v>
      </c>
      <c r="Q43" s="84"/>
      <c r="R43" s="94">
        <v>35.464668615000001</v>
      </c>
      <c r="S43" s="95">
        <v>2.1983946049432189E-4</v>
      </c>
      <c r="T43" s="95">
        <f t="shared" si="0"/>
        <v>2.1540818814543155E-4</v>
      </c>
      <c r="U43" s="95">
        <f>R43/'סכום נכסי הקרן'!$C$42</f>
        <v>5.2988897632860113E-5</v>
      </c>
    </row>
    <row r="44" spans="2:21" s="141" customFormat="1">
      <c r="B44" s="87" t="s">
        <v>398</v>
      </c>
      <c r="C44" s="84" t="s">
        <v>399</v>
      </c>
      <c r="D44" s="97" t="s">
        <v>131</v>
      </c>
      <c r="E44" s="97" t="s">
        <v>324</v>
      </c>
      <c r="F44" s="84" t="s">
        <v>397</v>
      </c>
      <c r="G44" s="97" t="s">
        <v>375</v>
      </c>
      <c r="H44" s="84" t="s">
        <v>390</v>
      </c>
      <c r="I44" s="84" t="s">
        <v>171</v>
      </c>
      <c r="J44" s="84"/>
      <c r="K44" s="94">
        <v>2.2099999999998672</v>
      </c>
      <c r="L44" s="97" t="s">
        <v>173</v>
      </c>
      <c r="M44" s="98">
        <v>4.8000000000000001E-2</v>
      </c>
      <c r="N44" s="98">
        <v>6.8999999999980102E-3</v>
      </c>
      <c r="O44" s="94">
        <v>2637953.7156949998</v>
      </c>
      <c r="P44" s="96">
        <v>114.3</v>
      </c>
      <c r="Q44" s="84"/>
      <c r="R44" s="94">
        <v>3015.1813088399999</v>
      </c>
      <c r="S44" s="95">
        <v>1.9403195741041492E-3</v>
      </c>
      <c r="T44" s="95">
        <f t="shared" si="0"/>
        <v>1.8313853421782361E-2</v>
      </c>
      <c r="U44" s="95">
        <f>R44/'סכום נכסי הקרן'!$C$42</f>
        <v>4.505078997158872E-3</v>
      </c>
    </row>
    <row r="45" spans="2:21" s="141" customFormat="1">
      <c r="B45" s="87" t="s">
        <v>400</v>
      </c>
      <c r="C45" s="84" t="s">
        <v>401</v>
      </c>
      <c r="D45" s="97" t="s">
        <v>131</v>
      </c>
      <c r="E45" s="97" t="s">
        <v>324</v>
      </c>
      <c r="F45" s="84" t="s">
        <v>397</v>
      </c>
      <c r="G45" s="97" t="s">
        <v>375</v>
      </c>
      <c r="H45" s="84" t="s">
        <v>390</v>
      </c>
      <c r="I45" s="84" t="s">
        <v>171</v>
      </c>
      <c r="J45" s="84"/>
      <c r="K45" s="94">
        <v>6.1600000000004611</v>
      </c>
      <c r="L45" s="97" t="s">
        <v>173</v>
      </c>
      <c r="M45" s="98">
        <v>3.2000000000000001E-2</v>
      </c>
      <c r="N45" s="98">
        <v>1.7500000000000959E-2</v>
      </c>
      <c r="O45" s="94">
        <v>2347563.8212830001</v>
      </c>
      <c r="P45" s="96">
        <v>110.84</v>
      </c>
      <c r="Q45" s="84"/>
      <c r="R45" s="94">
        <v>2602.0398172050004</v>
      </c>
      <c r="S45" s="95">
        <v>1.4230971458102978E-3</v>
      </c>
      <c r="T45" s="95">
        <f t="shared" si="0"/>
        <v>1.5804481034099718E-2</v>
      </c>
      <c r="U45" s="95">
        <f>R45/'סכום נכסי הקרן'!$C$42</f>
        <v>3.8877910578356549E-3</v>
      </c>
    </row>
    <row r="46" spans="2:21" s="141" customFormat="1">
      <c r="B46" s="87" t="s">
        <v>402</v>
      </c>
      <c r="C46" s="84" t="s">
        <v>403</v>
      </c>
      <c r="D46" s="97" t="s">
        <v>131</v>
      </c>
      <c r="E46" s="97" t="s">
        <v>324</v>
      </c>
      <c r="F46" s="84" t="s">
        <v>397</v>
      </c>
      <c r="G46" s="97" t="s">
        <v>375</v>
      </c>
      <c r="H46" s="84" t="s">
        <v>390</v>
      </c>
      <c r="I46" s="84" t="s">
        <v>171</v>
      </c>
      <c r="J46" s="84"/>
      <c r="K46" s="94">
        <v>1.4799999999996596</v>
      </c>
      <c r="L46" s="97" t="s">
        <v>173</v>
      </c>
      <c r="M46" s="98">
        <v>4.9000000000000002E-2</v>
      </c>
      <c r="N46" s="98">
        <v>6.6999999999934777E-3</v>
      </c>
      <c r="O46" s="94">
        <v>305357.24106299999</v>
      </c>
      <c r="P46" s="96">
        <v>115.47</v>
      </c>
      <c r="Q46" s="84"/>
      <c r="R46" s="94">
        <v>352.59600686899995</v>
      </c>
      <c r="S46" s="95">
        <v>1.5414007499010669E-3</v>
      </c>
      <c r="T46" s="95">
        <f t="shared" si="0"/>
        <v>2.141626298880487E-3</v>
      </c>
      <c r="U46" s="95">
        <f>R46/'סכום נכסי הקרן'!$C$42</f>
        <v>5.2682499071299098E-4</v>
      </c>
    </row>
    <row r="47" spans="2:21" s="141" customFormat="1">
      <c r="B47" s="87" t="s">
        <v>404</v>
      </c>
      <c r="C47" s="84" t="s">
        <v>405</v>
      </c>
      <c r="D47" s="97" t="s">
        <v>131</v>
      </c>
      <c r="E47" s="97" t="s">
        <v>324</v>
      </c>
      <c r="F47" s="84" t="s">
        <v>406</v>
      </c>
      <c r="G47" s="97" t="s">
        <v>407</v>
      </c>
      <c r="H47" s="84" t="s">
        <v>390</v>
      </c>
      <c r="I47" s="84" t="s">
        <v>171</v>
      </c>
      <c r="J47" s="84"/>
      <c r="K47" s="94">
        <v>2.3499999999996088</v>
      </c>
      <c r="L47" s="97" t="s">
        <v>173</v>
      </c>
      <c r="M47" s="98">
        <v>3.7000000000000005E-2</v>
      </c>
      <c r="N47" s="98">
        <v>6.2999999999996644E-3</v>
      </c>
      <c r="O47" s="94">
        <v>1599136.6819179999</v>
      </c>
      <c r="P47" s="96">
        <v>111.93</v>
      </c>
      <c r="Q47" s="84"/>
      <c r="R47" s="94">
        <v>1789.913709362</v>
      </c>
      <c r="S47" s="95">
        <v>6.6631103556344417E-4</v>
      </c>
      <c r="T47" s="95">
        <f t="shared" si="0"/>
        <v>1.0871723439910027E-2</v>
      </c>
      <c r="U47" s="95">
        <f>R47/'סכום נכסי הקרן'!$C$42</f>
        <v>2.6743674203378973E-3</v>
      </c>
    </row>
    <row r="48" spans="2:21" s="141" customFormat="1">
      <c r="B48" s="87" t="s">
        <v>408</v>
      </c>
      <c r="C48" s="84" t="s">
        <v>409</v>
      </c>
      <c r="D48" s="97" t="s">
        <v>131</v>
      </c>
      <c r="E48" s="97" t="s">
        <v>324</v>
      </c>
      <c r="F48" s="84" t="s">
        <v>406</v>
      </c>
      <c r="G48" s="97" t="s">
        <v>407</v>
      </c>
      <c r="H48" s="84" t="s">
        <v>390</v>
      </c>
      <c r="I48" s="84" t="s">
        <v>171</v>
      </c>
      <c r="J48" s="84"/>
      <c r="K48" s="94">
        <v>5.3999999999989532</v>
      </c>
      <c r="L48" s="97" t="s">
        <v>173</v>
      </c>
      <c r="M48" s="98">
        <v>2.2000000000000002E-2</v>
      </c>
      <c r="N48" s="98">
        <v>1.620000000000035E-2</v>
      </c>
      <c r="O48" s="94">
        <v>1102534.0048189999</v>
      </c>
      <c r="P48" s="96">
        <v>103.89</v>
      </c>
      <c r="Q48" s="84"/>
      <c r="R48" s="94">
        <v>1145.4225864079999</v>
      </c>
      <c r="S48" s="95">
        <v>1.2504868466621539E-3</v>
      </c>
      <c r="T48" s="95">
        <f t="shared" si="0"/>
        <v>6.9571608486606257E-3</v>
      </c>
      <c r="U48" s="95">
        <f>R48/'סכום נכסי הקרן'!$C$42</f>
        <v>1.7114125846327008E-3</v>
      </c>
    </row>
    <row r="49" spans="2:21" s="141" customFormat="1">
      <c r="B49" s="87" t="s">
        <v>410</v>
      </c>
      <c r="C49" s="84" t="s">
        <v>411</v>
      </c>
      <c r="D49" s="97" t="s">
        <v>131</v>
      </c>
      <c r="E49" s="97" t="s">
        <v>324</v>
      </c>
      <c r="F49" s="84" t="s">
        <v>412</v>
      </c>
      <c r="G49" s="97" t="s">
        <v>375</v>
      </c>
      <c r="H49" s="84" t="s">
        <v>390</v>
      </c>
      <c r="I49" s="84" t="s">
        <v>376</v>
      </c>
      <c r="J49" s="84"/>
      <c r="K49" s="94">
        <v>6.7500000000045466</v>
      </c>
      <c r="L49" s="97" t="s">
        <v>173</v>
      </c>
      <c r="M49" s="98">
        <v>1.8200000000000001E-2</v>
      </c>
      <c r="N49" s="98">
        <v>1.7700000000016768E-2</v>
      </c>
      <c r="O49" s="94">
        <v>490452.11357699998</v>
      </c>
      <c r="P49" s="96">
        <v>100.92</v>
      </c>
      <c r="Q49" s="84"/>
      <c r="R49" s="94">
        <v>494.96425992100001</v>
      </c>
      <c r="S49" s="95">
        <v>1.8648369337528517E-3</v>
      </c>
      <c r="T49" s="95">
        <f t="shared" si="0"/>
        <v>3.0063541713521535E-3</v>
      </c>
      <c r="U49" s="95">
        <f>R49/'סכום נכסי הקרן'!$C$42</f>
        <v>7.395419589451656E-4</v>
      </c>
    </row>
    <row r="50" spans="2:21" s="141" customFormat="1">
      <c r="B50" s="87" t="s">
        <v>413</v>
      </c>
      <c r="C50" s="84" t="s">
        <v>414</v>
      </c>
      <c r="D50" s="97" t="s">
        <v>131</v>
      </c>
      <c r="E50" s="97" t="s">
        <v>324</v>
      </c>
      <c r="F50" s="84" t="s">
        <v>360</v>
      </c>
      <c r="G50" s="97" t="s">
        <v>326</v>
      </c>
      <c r="H50" s="84" t="s">
        <v>390</v>
      </c>
      <c r="I50" s="84" t="s">
        <v>171</v>
      </c>
      <c r="J50" s="84"/>
      <c r="K50" s="94">
        <v>1.0500000000000844</v>
      </c>
      <c r="L50" s="97" t="s">
        <v>173</v>
      </c>
      <c r="M50" s="98">
        <v>3.1E-2</v>
      </c>
      <c r="N50" s="98">
        <v>2.2000000000037172E-3</v>
      </c>
      <c r="O50" s="94">
        <v>525858.74236799998</v>
      </c>
      <c r="P50" s="96">
        <v>112.54</v>
      </c>
      <c r="Q50" s="84"/>
      <c r="R50" s="94">
        <v>591.80146269900001</v>
      </c>
      <c r="S50" s="95">
        <v>1.0190030046727831E-3</v>
      </c>
      <c r="T50" s="95">
        <f t="shared" si="0"/>
        <v>3.5945318481811444E-3</v>
      </c>
      <c r="U50" s="95">
        <f>R50/'סכום נכסי הקרן'!$C$42</f>
        <v>8.842295261902081E-4</v>
      </c>
    </row>
    <row r="51" spans="2:21" s="141" customFormat="1">
      <c r="B51" s="87" t="s">
        <v>415</v>
      </c>
      <c r="C51" s="84" t="s">
        <v>416</v>
      </c>
      <c r="D51" s="97" t="s">
        <v>131</v>
      </c>
      <c r="E51" s="97" t="s">
        <v>324</v>
      </c>
      <c r="F51" s="84" t="s">
        <v>360</v>
      </c>
      <c r="G51" s="97" t="s">
        <v>326</v>
      </c>
      <c r="H51" s="84" t="s">
        <v>390</v>
      </c>
      <c r="I51" s="84" t="s">
        <v>171</v>
      </c>
      <c r="J51" s="84"/>
      <c r="K51" s="94">
        <v>0.52000000000031343</v>
      </c>
      <c r="L51" s="97" t="s">
        <v>173</v>
      </c>
      <c r="M51" s="98">
        <v>2.7999999999999997E-2</v>
      </c>
      <c r="N51" s="98">
        <v>-2.2000000000024227E-3</v>
      </c>
      <c r="O51" s="94">
        <v>1333092.9113980001</v>
      </c>
      <c r="P51" s="96">
        <v>105.28</v>
      </c>
      <c r="Q51" s="84"/>
      <c r="R51" s="94">
        <v>1403.4800960530001</v>
      </c>
      <c r="S51" s="95">
        <v>1.3554124888519247E-3</v>
      </c>
      <c r="T51" s="95">
        <f t="shared" si="0"/>
        <v>8.5245715354318706E-3</v>
      </c>
      <c r="U51" s="95">
        <f>R51/'סכום נכסי הקרן'!$C$42</f>
        <v>2.0969845777172812E-3</v>
      </c>
    </row>
    <row r="52" spans="2:21" s="141" customFormat="1">
      <c r="B52" s="87" t="s">
        <v>417</v>
      </c>
      <c r="C52" s="84" t="s">
        <v>418</v>
      </c>
      <c r="D52" s="97" t="s">
        <v>131</v>
      </c>
      <c r="E52" s="97" t="s">
        <v>324</v>
      </c>
      <c r="F52" s="84" t="s">
        <v>360</v>
      </c>
      <c r="G52" s="97" t="s">
        <v>326</v>
      </c>
      <c r="H52" s="84" t="s">
        <v>390</v>
      </c>
      <c r="I52" s="84" t="s">
        <v>171</v>
      </c>
      <c r="J52" s="84"/>
      <c r="K52" s="94">
        <v>1.2000000000101489</v>
      </c>
      <c r="L52" s="97" t="s">
        <v>173</v>
      </c>
      <c r="M52" s="98">
        <v>4.2000000000000003E-2</v>
      </c>
      <c r="N52" s="98">
        <v>5.0000000002537218E-4</v>
      </c>
      <c r="O52" s="94">
        <v>30484.408822000005</v>
      </c>
      <c r="P52" s="96">
        <v>129.29</v>
      </c>
      <c r="Q52" s="84"/>
      <c r="R52" s="94">
        <v>39.413291197999996</v>
      </c>
      <c r="S52" s="95">
        <v>3.8958208823115955E-4</v>
      </c>
      <c r="T52" s="95">
        <f t="shared" si="0"/>
        <v>2.3939165308367184E-4</v>
      </c>
      <c r="U52" s="95">
        <f>R52/'סכום נכסי הקרן'!$C$42</f>
        <v>5.8888661144336716E-5</v>
      </c>
    </row>
    <row r="53" spans="2:21" s="141" customFormat="1">
      <c r="B53" s="87" t="s">
        <v>419</v>
      </c>
      <c r="C53" s="84" t="s">
        <v>420</v>
      </c>
      <c r="D53" s="97" t="s">
        <v>131</v>
      </c>
      <c r="E53" s="97" t="s">
        <v>324</v>
      </c>
      <c r="F53" s="84" t="s">
        <v>325</v>
      </c>
      <c r="G53" s="97" t="s">
        <v>326</v>
      </c>
      <c r="H53" s="84" t="s">
        <v>390</v>
      </c>
      <c r="I53" s="84" t="s">
        <v>171</v>
      </c>
      <c r="J53" s="84"/>
      <c r="K53" s="94">
        <v>2.010000000000232</v>
      </c>
      <c r="L53" s="97" t="s">
        <v>173</v>
      </c>
      <c r="M53" s="98">
        <v>0.04</v>
      </c>
      <c r="N53" s="98">
        <v>4.2999999999988906E-3</v>
      </c>
      <c r="O53" s="94">
        <v>1689835.638581</v>
      </c>
      <c r="P53" s="96">
        <v>117.4</v>
      </c>
      <c r="Q53" s="84"/>
      <c r="R53" s="94">
        <v>1983.867104054</v>
      </c>
      <c r="S53" s="95">
        <v>1.2517319570703068E-3</v>
      </c>
      <c r="T53" s="95">
        <f t="shared" si="0"/>
        <v>1.2049773340469052E-2</v>
      </c>
      <c r="U53" s="95">
        <f>R53/'סכום נכסי הקרן'!$C$42</f>
        <v>2.9641594014346339E-3</v>
      </c>
    </row>
    <row r="54" spans="2:21" s="141" customFormat="1">
      <c r="B54" s="87" t="s">
        <v>421</v>
      </c>
      <c r="C54" s="84" t="s">
        <v>422</v>
      </c>
      <c r="D54" s="97" t="s">
        <v>131</v>
      </c>
      <c r="E54" s="97" t="s">
        <v>324</v>
      </c>
      <c r="F54" s="84" t="s">
        <v>423</v>
      </c>
      <c r="G54" s="97" t="s">
        <v>375</v>
      </c>
      <c r="H54" s="84" t="s">
        <v>390</v>
      </c>
      <c r="I54" s="84" t="s">
        <v>171</v>
      </c>
      <c r="J54" s="84"/>
      <c r="K54" s="94">
        <v>4.319999999999891</v>
      </c>
      <c r="L54" s="97" t="s">
        <v>173</v>
      </c>
      <c r="M54" s="98">
        <v>4.7500000000000001E-2</v>
      </c>
      <c r="N54" s="98">
        <v>1.3100000000000816E-2</v>
      </c>
      <c r="O54" s="94">
        <v>2584096.2972490001</v>
      </c>
      <c r="P54" s="96">
        <v>142.29</v>
      </c>
      <c r="Q54" s="84"/>
      <c r="R54" s="94">
        <v>3676.9106234699998</v>
      </c>
      <c r="S54" s="95">
        <v>1.3692027220097494E-3</v>
      </c>
      <c r="T54" s="95">
        <f t="shared" si="0"/>
        <v>2.2333118743406641E-2</v>
      </c>
      <c r="U54" s="95">
        <f>R54/'סכום נכסי הקרן'!$C$42</f>
        <v>5.4937899673429009E-3</v>
      </c>
    </row>
    <row r="55" spans="2:21" s="141" customFormat="1">
      <c r="B55" s="87" t="s">
        <v>424</v>
      </c>
      <c r="C55" s="84" t="s">
        <v>425</v>
      </c>
      <c r="D55" s="97" t="s">
        <v>131</v>
      </c>
      <c r="E55" s="97" t="s">
        <v>324</v>
      </c>
      <c r="F55" s="84" t="s">
        <v>426</v>
      </c>
      <c r="G55" s="97" t="s">
        <v>326</v>
      </c>
      <c r="H55" s="84" t="s">
        <v>390</v>
      </c>
      <c r="I55" s="84" t="s">
        <v>171</v>
      </c>
      <c r="J55" s="84"/>
      <c r="K55" s="94">
        <v>1.8999999999986699</v>
      </c>
      <c r="L55" s="97" t="s">
        <v>173</v>
      </c>
      <c r="M55" s="98">
        <v>3.85E-2</v>
      </c>
      <c r="N55" s="98">
        <v>3.7000000000026608E-3</v>
      </c>
      <c r="O55" s="94">
        <v>259854.536211</v>
      </c>
      <c r="P55" s="96">
        <v>115.73</v>
      </c>
      <c r="Q55" s="84"/>
      <c r="R55" s="94">
        <v>300.72967111599996</v>
      </c>
      <c r="S55" s="95">
        <v>6.1008312624520763E-4</v>
      </c>
      <c r="T55" s="95">
        <f t="shared" si="0"/>
        <v>1.8265963311234813E-3</v>
      </c>
      <c r="U55" s="95">
        <f>R55/'סכום נכסי הקרן'!$C$42</f>
        <v>4.4932983671499649E-4</v>
      </c>
    </row>
    <row r="56" spans="2:21" s="141" customFormat="1">
      <c r="B56" s="87" t="s">
        <v>427</v>
      </c>
      <c r="C56" s="84" t="s">
        <v>428</v>
      </c>
      <c r="D56" s="97" t="s">
        <v>131</v>
      </c>
      <c r="E56" s="97" t="s">
        <v>324</v>
      </c>
      <c r="F56" s="84" t="s">
        <v>426</v>
      </c>
      <c r="G56" s="97" t="s">
        <v>326</v>
      </c>
      <c r="H56" s="84" t="s">
        <v>390</v>
      </c>
      <c r="I56" s="84" t="s">
        <v>171</v>
      </c>
      <c r="J56" s="84"/>
      <c r="K56" s="94">
        <v>2.2700000000008171</v>
      </c>
      <c r="L56" s="97" t="s">
        <v>173</v>
      </c>
      <c r="M56" s="98">
        <v>4.7500000000000001E-2</v>
      </c>
      <c r="N56" s="98">
        <v>5.7999999999918317E-3</v>
      </c>
      <c r="O56" s="94">
        <v>187166.75408799999</v>
      </c>
      <c r="P56" s="96">
        <v>130.81</v>
      </c>
      <c r="Q56" s="84"/>
      <c r="R56" s="94">
        <v>244.83283033999999</v>
      </c>
      <c r="S56" s="95">
        <v>6.4487158191117104E-4</v>
      </c>
      <c r="T56" s="95">
        <f t="shared" si="0"/>
        <v>1.4870855542056568E-3</v>
      </c>
      <c r="U56" s="95">
        <f>R56/'סכום נכסי הקרן'!$C$42</f>
        <v>3.6581257602848367E-4</v>
      </c>
    </row>
    <row r="57" spans="2:21" s="141" customFormat="1">
      <c r="B57" s="87" t="s">
        <v>429</v>
      </c>
      <c r="C57" s="84" t="s">
        <v>430</v>
      </c>
      <c r="D57" s="97" t="s">
        <v>131</v>
      </c>
      <c r="E57" s="97" t="s">
        <v>324</v>
      </c>
      <c r="F57" s="84" t="s">
        <v>431</v>
      </c>
      <c r="G57" s="97" t="s">
        <v>326</v>
      </c>
      <c r="H57" s="84" t="s">
        <v>390</v>
      </c>
      <c r="I57" s="84" t="s">
        <v>376</v>
      </c>
      <c r="J57" s="84"/>
      <c r="K57" s="94">
        <v>2.5100000000030418</v>
      </c>
      <c r="L57" s="97" t="s">
        <v>173</v>
      </c>
      <c r="M57" s="98">
        <v>3.5499999999999997E-2</v>
      </c>
      <c r="N57" s="98">
        <v>3.8999999999942453E-3</v>
      </c>
      <c r="O57" s="94">
        <v>307756.92379600002</v>
      </c>
      <c r="P57" s="96">
        <v>118.57</v>
      </c>
      <c r="Q57" s="84"/>
      <c r="R57" s="94">
        <v>364.907368539</v>
      </c>
      <c r="S57" s="95">
        <v>8.6359576432573876E-4</v>
      </c>
      <c r="T57" s="95">
        <f t="shared" si="0"/>
        <v>2.2164040485255563E-3</v>
      </c>
      <c r="U57" s="95">
        <f>R57/'סכום נכסי הקרן'!$C$42</f>
        <v>5.4521979062878184E-4</v>
      </c>
    </row>
    <row r="58" spans="2:21" s="141" customFormat="1">
      <c r="B58" s="87" t="s">
        <v>432</v>
      </c>
      <c r="C58" s="84" t="s">
        <v>433</v>
      </c>
      <c r="D58" s="97" t="s">
        <v>131</v>
      </c>
      <c r="E58" s="97" t="s">
        <v>324</v>
      </c>
      <c r="F58" s="84" t="s">
        <v>431</v>
      </c>
      <c r="G58" s="97" t="s">
        <v>326</v>
      </c>
      <c r="H58" s="84" t="s">
        <v>390</v>
      </c>
      <c r="I58" s="84" t="s">
        <v>376</v>
      </c>
      <c r="J58" s="84"/>
      <c r="K58" s="94">
        <v>1.419999999995003</v>
      </c>
      <c r="L58" s="97" t="s">
        <v>173</v>
      </c>
      <c r="M58" s="98">
        <v>4.6500000000000007E-2</v>
      </c>
      <c r="N58" s="98">
        <v>3.7000000000014695E-3</v>
      </c>
      <c r="O58" s="94">
        <v>158922.23364300001</v>
      </c>
      <c r="P58" s="96">
        <v>128.44</v>
      </c>
      <c r="Q58" s="84"/>
      <c r="R58" s="94">
        <v>204.11971408100001</v>
      </c>
      <c r="S58" s="95">
        <v>7.2652403471801653E-4</v>
      </c>
      <c r="T58" s="95">
        <f t="shared" si="0"/>
        <v>1.2397989179674658E-3</v>
      </c>
      <c r="U58" s="95">
        <f>R58/'סכום נכסי הקרן'!$C$42</f>
        <v>3.049818046153139E-4</v>
      </c>
    </row>
    <row r="59" spans="2:21" s="141" customFormat="1">
      <c r="B59" s="87" t="s">
        <v>434</v>
      </c>
      <c r="C59" s="84" t="s">
        <v>435</v>
      </c>
      <c r="D59" s="97" t="s">
        <v>131</v>
      </c>
      <c r="E59" s="97" t="s">
        <v>324</v>
      </c>
      <c r="F59" s="84" t="s">
        <v>431</v>
      </c>
      <c r="G59" s="97" t="s">
        <v>326</v>
      </c>
      <c r="H59" s="84" t="s">
        <v>390</v>
      </c>
      <c r="I59" s="84" t="s">
        <v>376</v>
      </c>
      <c r="J59" s="84"/>
      <c r="K59" s="94">
        <v>5.280000000002115</v>
      </c>
      <c r="L59" s="97" t="s">
        <v>173</v>
      </c>
      <c r="M59" s="98">
        <v>1.4999999999999999E-2</v>
      </c>
      <c r="N59" s="98">
        <v>1.2100000000000841E-2</v>
      </c>
      <c r="O59" s="94">
        <v>805861.15602899995</v>
      </c>
      <c r="P59" s="96">
        <v>103.21</v>
      </c>
      <c r="Q59" s="84"/>
      <c r="R59" s="94">
        <v>831.72930833300006</v>
      </c>
      <c r="S59" s="95">
        <v>1.4452747560180512E-3</v>
      </c>
      <c r="T59" s="95">
        <f t="shared" si="0"/>
        <v>5.0518251074165446E-3</v>
      </c>
      <c r="U59" s="95">
        <f>R59/'סכום נכסי הקרן'!$C$42</f>
        <v>1.2427134074182828E-3</v>
      </c>
    </row>
    <row r="60" spans="2:21" s="141" customFormat="1">
      <c r="B60" s="87" t="s">
        <v>436</v>
      </c>
      <c r="C60" s="84" t="s">
        <v>437</v>
      </c>
      <c r="D60" s="97" t="s">
        <v>131</v>
      </c>
      <c r="E60" s="97" t="s">
        <v>324</v>
      </c>
      <c r="F60" s="84" t="s">
        <v>438</v>
      </c>
      <c r="G60" s="97" t="s">
        <v>439</v>
      </c>
      <c r="H60" s="84" t="s">
        <v>390</v>
      </c>
      <c r="I60" s="84" t="s">
        <v>376</v>
      </c>
      <c r="J60" s="84"/>
      <c r="K60" s="94">
        <v>1.9700000000013655</v>
      </c>
      <c r="L60" s="97" t="s">
        <v>173</v>
      </c>
      <c r="M60" s="98">
        <v>4.6500000000000007E-2</v>
      </c>
      <c r="N60" s="98">
        <v>7.1999999996722108E-3</v>
      </c>
      <c r="O60" s="94">
        <v>5617.8855629999998</v>
      </c>
      <c r="P60" s="96">
        <v>130.33000000000001</v>
      </c>
      <c r="Q60" s="84"/>
      <c r="R60" s="94">
        <v>7.3217899670000008</v>
      </c>
      <c r="S60" s="95">
        <v>7.3921303485185454E-5</v>
      </c>
      <c r="T60" s="95">
        <f t="shared" si="0"/>
        <v>4.4471683293997956E-5</v>
      </c>
      <c r="U60" s="95">
        <f>R60/'סכום נכסי הקרן'!$C$42</f>
        <v>1.0939720973074859E-5</v>
      </c>
    </row>
    <row r="61" spans="2:21" s="141" customFormat="1">
      <c r="B61" s="87" t="s">
        <v>440</v>
      </c>
      <c r="C61" s="84" t="s">
        <v>441</v>
      </c>
      <c r="D61" s="97" t="s">
        <v>131</v>
      </c>
      <c r="E61" s="97" t="s">
        <v>324</v>
      </c>
      <c r="F61" s="84" t="s">
        <v>442</v>
      </c>
      <c r="G61" s="97" t="s">
        <v>375</v>
      </c>
      <c r="H61" s="84" t="s">
        <v>390</v>
      </c>
      <c r="I61" s="84" t="s">
        <v>376</v>
      </c>
      <c r="J61" s="84"/>
      <c r="K61" s="94">
        <v>2.1000000000189178</v>
      </c>
      <c r="L61" s="97" t="s">
        <v>173</v>
      </c>
      <c r="M61" s="98">
        <v>3.6400000000000002E-2</v>
      </c>
      <c r="N61" s="98">
        <v>8.3000000000882819E-3</v>
      </c>
      <c r="O61" s="94">
        <v>54100.718381000006</v>
      </c>
      <c r="P61" s="96">
        <v>117.25</v>
      </c>
      <c r="Q61" s="84"/>
      <c r="R61" s="94">
        <v>63.433093367999994</v>
      </c>
      <c r="S61" s="95">
        <v>7.3606419565986399E-4</v>
      </c>
      <c r="T61" s="95">
        <f t="shared" si="0"/>
        <v>3.8528508074319329E-4</v>
      </c>
      <c r="U61" s="95">
        <f>R61/'סכום נכסי הקרן'!$C$42</f>
        <v>9.4777417138784375E-5</v>
      </c>
    </row>
    <row r="62" spans="2:21" s="141" customFormat="1">
      <c r="B62" s="87" t="s">
        <v>443</v>
      </c>
      <c r="C62" s="84" t="s">
        <v>444</v>
      </c>
      <c r="D62" s="97" t="s">
        <v>131</v>
      </c>
      <c r="E62" s="97" t="s">
        <v>324</v>
      </c>
      <c r="F62" s="84" t="s">
        <v>445</v>
      </c>
      <c r="G62" s="97" t="s">
        <v>446</v>
      </c>
      <c r="H62" s="84" t="s">
        <v>390</v>
      </c>
      <c r="I62" s="84" t="s">
        <v>171</v>
      </c>
      <c r="J62" s="84"/>
      <c r="K62" s="94">
        <v>7.7300000000012963</v>
      </c>
      <c r="L62" s="97" t="s">
        <v>173</v>
      </c>
      <c r="M62" s="98">
        <v>3.85E-2</v>
      </c>
      <c r="N62" s="98">
        <v>2.0200000000005384E-2</v>
      </c>
      <c r="O62" s="94">
        <v>1747153.942117</v>
      </c>
      <c r="P62" s="96">
        <v>116.97</v>
      </c>
      <c r="Q62" s="84"/>
      <c r="R62" s="94">
        <v>2043.6459849950002</v>
      </c>
      <c r="S62" s="95">
        <v>6.4198609266734449E-4</v>
      </c>
      <c r="T62" s="95">
        <f t="shared" si="0"/>
        <v>1.2412863168620327E-2</v>
      </c>
      <c r="U62" s="95">
        <f>R62/'סכום נכסי הקרן'!$C$42</f>
        <v>3.0534769427086506E-3</v>
      </c>
    </row>
    <row r="63" spans="2:21" s="141" customFormat="1">
      <c r="B63" s="87" t="s">
        <v>447</v>
      </c>
      <c r="C63" s="84" t="s">
        <v>448</v>
      </c>
      <c r="D63" s="97" t="s">
        <v>131</v>
      </c>
      <c r="E63" s="97" t="s">
        <v>324</v>
      </c>
      <c r="F63" s="84" t="s">
        <v>445</v>
      </c>
      <c r="G63" s="97" t="s">
        <v>446</v>
      </c>
      <c r="H63" s="84" t="s">
        <v>390</v>
      </c>
      <c r="I63" s="84" t="s">
        <v>171</v>
      </c>
      <c r="J63" s="84"/>
      <c r="K63" s="94">
        <v>5.839999999999935</v>
      </c>
      <c r="L63" s="97" t="s">
        <v>173</v>
      </c>
      <c r="M63" s="98">
        <v>4.4999999999999998E-2</v>
      </c>
      <c r="N63" s="98">
        <v>1.5100000000000375E-2</v>
      </c>
      <c r="O63" s="94">
        <v>4548023.9723300003</v>
      </c>
      <c r="P63" s="96">
        <v>122.5</v>
      </c>
      <c r="Q63" s="84"/>
      <c r="R63" s="94">
        <v>5571.3294157290002</v>
      </c>
      <c r="S63" s="95">
        <v>1.5461664834246931E-3</v>
      </c>
      <c r="T63" s="95">
        <f t="shared" si="0"/>
        <v>3.3839593653948195E-2</v>
      </c>
      <c r="U63" s="95">
        <f>R63/'סכום נכסי הקרן'!$C$42</f>
        <v>8.3243017802834274E-3</v>
      </c>
    </row>
    <row r="64" spans="2:21" s="141" customFormat="1">
      <c r="B64" s="87" t="s">
        <v>449</v>
      </c>
      <c r="C64" s="84" t="s">
        <v>450</v>
      </c>
      <c r="D64" s="97" t="s">
        <v>131</v>
      </c>
      <c r="E64" s="97" t="s">
        <v>324</v>
      </c>
      <c r="F64" s="84" t="s">
        <v>445</v>
      </c>
      <c r="G64" s="97" t="s">
        <v>446</v>
      </c>
      <c r="H64" s="84" t="s">
        <v>390</v>
      </c>
      <c r="I64" s="84" t="s">
        <v>171</v>
      </c>
      <c r="J64" s="84"/>
      <c r="K64" s="94">
        <v>10.41999999999776</v>
      </c>
      <c r="L64" s="97" t="s">
        <v>173</v>
      </c>
      <c r="M64" s="98">
        <v>2.3900000000000001E-2</v>
      </c>
      <c r="N64" s="98">
        <v>2.6299999999992517E-2</v>
      </c>
      <c r="O64" s="94">
        <v>1757803.7240000002</v>
      </c>
      <c r="P64" s="96">
        <v>98.03</v>
      </c>
      <c r="Q64" s="84"/>
      <c r="R64" s="94">
        <v>1723.175014683</v>
      </c>
      <c r="S64" s="95">
        <v>1.4185114006015226E-3</v>
      </c>
      <c r="T64" s="95">
        <f t="shared" si="0"/>
        <v>1.0466360529119593E-2</v>
      </c>
      <c r="U64" s="95">
        <f>R64/'סכום נכסי הקרן'!$C$42</f>
        <v>2.5746509983719384E-3</v>
      </c>
    </row>
    <row r="65" spans="2:21" s="141" customFormat="1">
      <c r="B65" s="87" t="s">
        <v>451</v>
      </c>
      <c r="C65" s="84" t="s">
        <v>452</v>
      </c>
      <c r="D65" s="97" t="s">
        <v>131</v>
      </c>
      <c r="E65" s="97" t="s">
        <v>324</v>
      </c>
      <c r="F65" s="84" t="s">
        <v>453</v>
      </c>
      <c r="G65" s="97" t="s">
        <v>439</v>
      </c>
      <c r="H65" s="84" t="s">
        <v>390</v>
      </c>
      <c r="I65" s="84" t="s">
        <v>171</v>
      </c>
      <c r="J65" s="84"/>
      <c r="K65" s="94">
        <v>1.3800000000290449</v>
      </c>
      <c r="L65" s="97" t="s">
        <v>173</v>
      </c>
      <c r="M65" s="98">
        <v>4.8899999999999999E-2</v>
      </c>
      <c r="N65" s="98">
        <v>5.5000000003111961E-3</v>
      </c>
      <c r="O65" s="94">
        <v>11124.165182999999</v>
      </c>
      <c r="P65" s="96">
        <v>129.99</v>
      </c>
      <c r="Q65" s="84"/>
      <c r="R65" s="94">
        <v>14.460303441000002</v>
      </c>
      <c r="S65" s="95">
        <v>1.993084754885659E-4</v>
      </c>
      <c r="T65" s="95">
        <f t="shared" si="0"/>
        <v>8.7830166921156779E-5</v>
      </c>
      <c r="U65" s="95">
        <f>R65/'סכום נכסי הקרן'!$C$42</f>
        <v>2.1605602665949061E-5</v>
      </c>
    </row>
    <row r="66" spans="2:21" s="141" customFormat="1">
      <c r="B66" s="87" t="s">
        <v>454</v>
      </c>
      <c r="C66" s="84" t="s">
        <v>455</v>
      </c>
      <c r="D66" s="97" t="s">
        <v>131</v>
      </c>
      <c r="E66" s="97" t="s">
        <v>324</v>
      </c>
      <c r="F66" s="84" t="s">
        <v>325</v>
      </c>
      <c r="G66" s="97" t="s">
        <v>326</v>
      </c>
      <c r="H66" s="84" t="s">
        <v>390</v>
      </c>
      <c r="I66" s="84" t="s">
        <v>376</v>
      </c>
      <c r="J66" s="84"/>
      <c r="K66" s="94">
        <v>4.4099999999988375</v>
      </c>
      <c r="L66" s="97" t="s">
        <v>173</v>
      </c>
      <c r="M66" s="98">
        <v>1.6399999999999998E-2</v>
      </c>
      <c r="N66" s="98">
        <v>1.8899999999991406E-2</v>
      </c>
      <c r="O66" s="94">
        <f>794605.1721/50000</f>
        <v>15.892103442</v>
      </c>
      <c r="P66" s="96">
        <v>4977439</v>
      </c>
      <c r="Q66" s="84"/>
      <c r="R66" s="94">
        <v>791.01978861199996</v>
      </c>
      <c r="S66" s="95">
        <f>6472.83457233627%/50000</f>
        <v>1.2945669144672539E-3</v>
      </c>
      <c r="T66" s="95">
        <f t="shared" si="0"/>
        <v>4.8045603161233196E-3</v>
      </c>
      <c r="U66" s="95">
        <f>R66/'סכום נכסי הקרן'!$C$42</f>
        <v>1.1818880097077683E-3</v>
      </c>
    </row>
    <row r="67" spans="2:21" s="141" customFormat="1">
      <c r="B67" s="87" t="s">
        <v>456</v>
      </c>
      <c r="C67" s="84" t="s">
        <v>457</v>
      </c>
      <c r="D67" s="97" t="s">
        <v>131</v>
      </c>
      <c r="E67" s="97" t="s">
        <v>324</v>
      </c>
      <c r="F67" s="84" t="s">
        <v>325</v>
      </c>
      <c r="G67" s="97" t="s">
        <v>326</v>
      </c>
      <c r="H67" s="84" t="s">
        <v>390</v>
      </c>
      <c r="I67" s="84" t="s">
        <v>376</v>
      </c>
      <c r="J67" s="84"/>
      <c r="K67" s="94">
        <v>8.3799999999993915</v>
      </c>
      <c r="L67" s="97" t="s">
        <v>173</v>
      </c>
      <c r="M67" s="98">
        <v>2.7799999999999998E-2</v>
      </c>
      <c r="N67" s="98">
        <v>3.1999999999993235E-2</v>
      </c>
      <c r="O67" s="94">
        <f>303274.8306/50000</f>
        <v>6.0654966119999996</v>
      </c>
      <c r="P67" s="96">
        <v>4878299</v>
      </c>
      <c r="Q67" s="84"/>
      <c r="R67" s="94">
        <v>295.89308336099998</v>
      </c>
      <c r="S67" s="95">
        <f>7251.90890961263%/50000</f>
        <v>1.4503817819225258E-3</v>
      </c>
      <c r="T67" s="95">
        <f t="shared" si="0"/>
        <v>1.7972194711161026E-3</v>
      </c>
      <c r="U67" s="95">
        <f>R67/'סכום נכסי הקרן'!$C$42</f>
        <v>4.4210333599045167E-4</v>
      </c>
    </row>
    <row r="68" spans="2:21" s="141" customFormat="1">
      <c r="B68" s="87" t="s">
        <v>458</v>
      </c>
      <c r="C68" s="84" t="s">
        <v>459</v>
      </c>
      <c r="D68" s="97" t="s">
        <v>131</v>
      </c>
      <c r="E68" s="97" t="s">
        <v>324</v>
      </c>
      <c r="F68" s="84" t="s">
        <v>325</v>
      </c>
      <c r="G68" s="97" t="s">
        <v>326</v>
      </c>
      <c r="H68" s="84" t="s">
        <v>390</v>
      </c>
      <c r="I68" s="84" t="s">
        <v>171</v>
      </c>
      <c r="J68" s="84"/>
      <c r="K68" s="94">
        <v>1.5499999999996812</v>
      </c>
      <c r="L68" s="97" t="s">
        <v>173</v>
      </c>
      <c r="M68" s="98">
        <v>0.05</v>
      </c>
      <c r="N68" s="98">
        <v>4.1000000000025513E-3</v>
      </c>
      <c r="O68" s="94">
        <v>1050397.1321749999</v>
      </c>
      <c r="P68" s="96">
        <v>119.44</v>
      </c>
      <c r="Q68" s="84"/>
      <c r="R68" s="94">
        <v>1254.5944057479999</v>
      </c>
      <c r="S68" s="95">
        <v>1.0503981825731824E-3</v>
      </c>
      <c r="T68" s="95">
        <f t="shared" si="0"/>
        <v>7.6202575225887545E-3</v>
      </c>
      <c r="U68" s="95">
        <f>R68/'סכום נכסי הקרן'!$C$42</f>
        <v>1.8745296976727362E-3</v>
      </c>
    </row>
    <row r="69" spans="2:21" s="141" customFormat="1">
      <c r="B69" s="87" t="s">
        <v>460</v>
      </c>
      <c r="C69" s="84" t="s">
        <v>461</v>
      </c>
      <c r="D69" s="97" t="s">
        <v>131</v>
      </c>
      <c r="E69" s="97" t="s">
        <v>324</v>
      </c>
      <c r="F69" s="84" t="s">
        <v>462</v>
      </c>
      <c r="G69" s="97" t="s">
        <v>375</v>
      </c>
      <c r="H69" s="84" t="s">
        <v>390</v>
      </c>
      <c r="I69" s="84" t="s">
        <v>376</v>
      </c>
      <c r="J69" s="84"/>
      <c r="K69" s="94">
        <v>1.4700000000014581</v>
      </c>
      <c r="L69" s="97" t="s">
        <v>173</v>
      </c>
      <c r="M69" s="98">
        <v>5.0999999999999997E-2</v>
      </c>
      <c r="N69" s="98">
        <v>2.7000000000037801E-3</v>
      </c>
      <c r="O69" s="94">
        <v>448771.10682999995</v>
      </c>
      <c r="P69" s="96">
        <v>119.44</v>
      </c>
      <c r="Q69" s="94">
        <v>19.094511592999996</v>
      </c>
      <c r="R69" s="94">
        <v>555.54671237700006</v>
      </c>
      <c r="S69" s="95">
        <v>9.9740170971233228E-4</v>
      </c>
      <c r="T69" s="95">
        <f t="shared" si="0"/>
        <v>3.3743247975159679E-3</v>
      </c>
      <c r="U69" s="95">
        <f>R69/'סכום נכסי הקרן'!$C$42</f>
        <v>8.3006014216543207E-4</v>
      </c>
    </row>
    <row r="70" spans="2:21" s="141" customFormat="1">
      <c r="B70" s="87" t="s">
        <v>463</v>
      </c>
      <c r="C70" s="84" t="s">
        <v>464</v>
      </c>
      <c r="D70" s="97" t="s">
        <v>131</v>
      </c>
      <c r="E70" s="97" t="s">
        <v>324</v>
      </c>
      <c r="F70" s="84" t="s">
        <v>462</v>
      </c>
      <c r="G70" s="97" t="s">
        <v>375</v>
      </c>
      <c r="H70" s="84" t="s">
        <v>390</v>
      </c>
      <c r="I70" s="84" t="s">
        <v>376</v>
      </c>
      <c r="J70" s="84"/>
      <c r="K70" s="94">
        <v>1.7400000480175359</v>
      </c>
      <c r="L70" s="97" t="s">
        <v>173</v>
      </c>
      <c r="M70" s="98">
        <v>3.4000000000000002E-2</v>
      </c>
      <c r="N70" s="98">
        <v>1.0200000540197278E-2</v>
      </c>
      <c r="O70" s="94">
        <v>6.2032230000000004</v>
      </c>
      <c r="P70" s="96">
        <v>107.43</v>
      </c>
      <c r="Q70" s="84"/>
      <c r="R70" s="94">
        <v>6.6642320000000008E-3</v>
      </c>
      <c r="S70" s="95">
        <v>8.941039345270204E-8</v>
      </c>
      <c r="T70" s="95">
        <f t="shared" si="0"/>
        <v>4.0477754242813914E-8</v>
      </c>
      <c r="U70" s="95">
        <f>R70/'סכום נכסי הקרן'!$C$42</f>
        <v>9.9572425470309343E-9</v>
      </c>
    </row>
    <row r="71" spans="2:21" s="141" customFormat="1">
      <c r="B71" s="87" t="s">
        <v>465</v>
      </c>
      <c r="C71" s="84" t="s">
        <v>466</v>
      </c>
      <c r="D71" s="97" t="s">
        <v>131</v>
      </c>
      <c r="E71" s="97" t="s">
        <v>324</v>
      </c>
      <c r="F71" s="84" t="s">
        <v>462</v>
      </c>
      <c r="G71" s="97" t="s">
        <v>375</v>
      </c>
      <c r="H71" s="84" t="s">
        <v>390</v>
      </c>
      <c r="I71" s="84" t="s">
        <v>376</v>
      </c>
      <c r="J71" s="84"/>
      <c r="K71" s="94">
        <v>2.839999999998791</v>
      </c>
      <c r="L71" s="97" t="s">
        <v>173</v>
      </c>
      <c r="M71" s="98">
        <v>2.5499999999999998E-2</v>
      </c>
      <c r="N71" s="98">
        <v>8.9999999999942418E-3</v>
      </c>
      <c r="O71" s="94">
        <v>638668.76626200008</v>
      </c>
      <c r="P71" s="96">
        <v>106.29</v>
      </c>
      <c r="Q71" s="94">
        <v>15.638327031999999</v>
      </c>
      <c r="R71" s="94">
        <v>694.824678576</v>
      </c>
      <c r="S71" s="95">
        <v>7.4471400861262759E-4</v>
      </c>
      <c r="T71" s="95">
        <f t="shared" si="0"/>
        <v>4.2202826344043091E-3</v>
      </c>
      <c r="U71" s="95">
        <f>R71/'סכום נכסי הקרן'!$C$42</f>
        <v>1.038159813800606E-3</v>
      </c>
    </row>
    <row r="72" spans="2:21" s="141" customFormat="1">
      <c r="B72" s="87" t="s">
        <v>467</v>
      </c>
      <c r="C72" s="84" t="s">
        <v>468</v>
      </c>
      <c r="D72" s="97" t="s">
        <v>131</v>
      </c>
      <c r="E72" s="97" t="s">
        <v>324</v>
      </c>
      <c r="F72" s="84" t="s">
        <v>462</v>
      </c>
      <c r="G72" s="97" t="s">
        <v>375</v>
      </c>
      <c r="H72" s="84" t="s">
        <v>390</v>
      </c>
      <c r="I72" s="84" t="s">
        <v>376</v>
      </c>
      <c r="J72" s="84"/>
      <c r="K72" s="94">
        <v>6.8899999999977135</v>
      </c>
      <c r="L72" s="97" t="s">
        <v>173</v>
      </c>
      <c r="M72" s="98">
        <v>2.35E-2</v>
      </c>
      <c r="N72" s="98">
        <v>2.2599999999994555E-2</v>
      </c>
      <c r="O72" s="94">
        <v>1322202.94416</v>
      </c>
      <c r="P72" s="96">
        <v>102.84</v>
      </c>
      <c r="Q72" s="84"/>
      <c r="R72" s="94">
        <v>1359.7535433990001</v>
      </c>
      <c r="S72" s="95">
        <v>1.6319917222285868E-3</v>
      </c>
      <c r="T72" s="95">
        <f t="shared" si="0"/>
        <v>8.2589816441714699E-3</v>
      </c>
      <c r="U72" s="95">
        <f>R72/'סכום נכסי הקרן'!$C$42</f>
        <v>2.0316513344386263E-3</v>
      </c>
    </row>
    <row r="73" spans="2:21" s="141" customFormat="1">
      <c r="B73" s="87" t="s">
        <v>469</v>
      </c>
      <c r="C73" s="84" t="s">
        <v>470</v>
      </c>
      <c r="D73" s="97" t="s">
        <v>131</v>
      </c>
      <c r="E73" s="97" t="s">
        <v>324</v>
      </c>
      <c r="F73" s="84" t="s">
        <v>462</v>
      </c>
      <c r="G73" s="97" t="s">
        <v>375</v>
      </c>
      <c r="H73" s="84" t="s">
        <v>390</v>
      </c>
      <c r="I73" s="84" t="s">
        <v>376</v>
      </c>
      <c r="J73" s="84"/>
      <c r="K73" s="94">
        <v>5.8099999999999046</v>
      </c>
      <c r="L73" s="97" t="s">
        <v>173</v>
      </c>
      <c r="M73" s="98">
        <v>1.7600000000000001E-2</v>
      </c>
      <c r="N73" s="98">
        <v>1.790000000000096E-2</v>
      </c>
      <c r="O73" s="94">
        <v>1507260.6531380001</v>
      </c>
      <c r="P73" s="96">
        <v>101.72</v>
      </c>
      <c r="Q73" s="94">
        <v>30.179898797</v>
      </c>
      <c r="R73" s="94">
        <v>1563.3342683149999</v>
      </c>
      <c r="S73" s="95">
        <v>1.3900558007880197E-3</v>
      </c>
      <c r="T73" s="95">
        <f t="shared" si="0"/>
        <v>9.4955068059191013E-3</v>
      </c>
      <c r="U73" s="95">
        <f>R73/'סכום נכסי הקרן'!$C$42</f>
        <v>2.3358278180737992E-3</v>
      </c>
    </row>
    <row r="74" spans="2:21" s="141" customFormat="1">
      <c r="B74" s="87" t="s">
        <v>471</v>
      </c>
      <c r="C74" s="84" t="s">
        <v>472</v>
      </c>
      <c r="D74" s="97" t="s">
        <v>131</v>
      </c>
      <c r="E74" s="97" t="s">
        <v>324</v>
      </c>
      <c r="F74" s="84" t="s">
        <v>462</v>
      </c>
      <c r="G74" s="97" t="s">
        <v>375</v>
      </c>
      <c r="H74" s="84" t="s">
        <v>390</v>
      </c>
      <c r="I74" s="84" t="s">
        <v>376</v>
      </c>
      <c r="J74" s="84"/>
      <c r="K74" s="94">
        <v>6.2899999999983294</v>
      </c>
      <c r="L74" s="97" t="s">
        <v>173</v>
      </c>
      <c r="M74" s="98">
        <v>2.1499999999999998E-2</v>
      </c>
      <c r="N74" s="98">
        <v>2.2199999999994103E-2</v>
      </c>
      <c r="O74" s="94">
        <v>1394165.1523480001</v>
      </c>
      <c r="P74" s="96">
        <v>102.17</v>
      </c>
      <c r="Q74" s="84"/>
      <c r="R74" s="94">
        <v>1424.4185939219999</v>
      </c>
      <c r="S74" s="95">
        <v>1.759459254892608E-3</v>
      </c>
      <c r="T74" s="95">
        <f t="shared" si="0"/>
        <v>8.6517494864628442E-3</v>
      </c>
      <c r="U74" s="95">
        <f>R74/'סכום נכסי הקרן'!$C$42</f>
        <v>2.1282694582334641E-3</v>
      </c>
    </row>
    <row r="75" spans="2:21" s="141" customFormat="1">
      <c r="B75" s="87" t="s">
        <v>473</v>
      </c>
      <c r="C75" s="84" t="s">
        <v>474</v>
      </c>
      <c r="D75" s="97" t="s">
        <v>131</v>
      </c>
      <c r="E75" s="97" t="s">
        <v>324</v>
      </c>
      <c r="F75" s="84" t="s">
        <v>426</v>
      </c>
      <c r="G75" s="97" t="s">
        <v>326</v>
      </c>
      <c r="H75" s="84" t="s">
        <v>390</v>
      </c>
      <c r="I75" s="84" t="s">
        <v>171</v>
      </c>
      <c r="J75" s="84"/>
      <c r="K75" s="94">
        <v>0.92000000000100657</v>
      </c>
      <c r="L75" s="97" t="s">
        <v>173</v>
      </c>
      <c r="M75" s="98">
        <v>5.2499999999999998E-2</v>
      </c>
      <c r="N75" s="98">
        <v>-5.0000000000419381E-4</v>
      </c>
      <c r="O75" s="94">
        <v>91356.714180999988</v>
      </c>
      <c r="P75" s="96">
        <v>130.5</v>
      </c>
      <c r="Q75" s="84"/>
      <c r="R75" s="94">
        <v>119.22050823900001</v>
      </c>
      <c r="S75" s="95">
        <v>7.6130595150833327E-4</v>
      </c>
      <c r="T75" s="95">
        <f t="shared" si="0"/>
        <v>7.2413121770094639E-4</v>
      </c>
      <c r="U75" s="95">
        <f>R75/'סכום נכסי הקרן'!$C$42</f>
        <v>1.7813118107473192E-4</v>
      </c>
    </row>
    <row r="76" spans="2:21" s="141" customFormat="1">
      <c r="B76" s="87" t="s">
        <v>475</v>
      </c>
      <c r="C76" s="84" t="s">
        <v>476</v>
      </c>
      <c r="D76" s="97" t="s">
        <v>131</v>
      </c>
      <c r="E76" s="97" t="s">
        <v>324</v>
      </c>
      <c r="F76" s="84" t="s">
        <v>349</v>
      </c>
      <c r="G76" s="97" t="s">
        <v>326</v>
      </c>
      <c r="H76" s="84" t="s">
        <v>390</v>
      </c>
      <c r="I76" s="84" t="s">
        <v>376</v>
      </c>
      <c r="J76" s="84"/>
      <c r="K76" s="94">
        <v>1.440000000000341</v>
      </c>
      <c r="L76" s="97" t="s">
        <v>173</v>
      </c>
      <c r="M76" s="98">
        <v>6.5000000000000002E-2</v>
      </c>
      <c r="N76" s="98">
        <v>6.3000000000019785E-3</v>
      </c>
      <c r="O76" s="94">
        <v>2123594.3957890002</v>
      </c>
      <c r="P76" s="96">
        <v>121.26</v>
      </c>
      <c r="Q76" s="94">
        <v>2.35541</v>
      </c>
      <c r="R76" s="94">
        <v>2577.4261541230003</v>
      </c>
      <c r="S76" s="95">
        <v>1.348313902088254E-3</v>
      </c>
      <c r="T76" s="95">
        <f t="shared" ref="T76:T139" si="1">R76/$R$11</f>
        <v>1.565498056574138E-2</v>
      </c>
      <c r="U76" s="95">
        <f>R76/'סכום נכסי הקרן'!$C$42</f>
        <v>3.8510149952258334E-3</v>
      </c>
    </row>
    <row r="77" spans="2:21" s="141" customFormat="1">
      <c r="B77" s="87" t="s">
        <v>477</v>
      </c>
      <c r="C77" s="84" t="s">
        <v>478</v>
      </c>
      <c r="D77" s="97" t="s">
        <v>131</v>
      </c>
      <c r="E77" s="97" t="s">
        <v>324</v>
      </c>
      <c r="F77" s="84" t="s">
        <v>479</v>
      </c>
      <c r="G77" s="97" t="s">
        <v>375</v>
      </c>
      <c r="H77" s="84" t="s">
        <v>390</v>
      </c>
      <c r="I77" s="84" t="s">
        <v>376</v>
      </c>
      <c r="J77" s="84"/>
      <c r="K77" s="94">
        <v>7.8700000000194574</v>
      </c>
      <c r="L77" s="97" t="s">
        <v>173</v>
      </c>
      <c r="M77" s="98">
        <v>3.5000000000000003E-2</v>
      </c>
      <c r="N77" s="98">
        <v>2.3800000000046916E-2</v>
      </c>
      <c r="O77" s="94">
        <v>129105.79865800001</v>
      </c>
      <c r="P77" s="96">
        <v>112.25</v>
      </c>
      <c r="Q77" s="84"/>
      <c r="R77" s="94">
        <v>144.92126081400002</v>
      </c>
      <c r="S77" s="95">
        <v>4.7665615310349771E-4</v>
      </c>
      <c r="T77" s="95">
        <f t="shared" si="1"/>
        <v>8.8023453862167919E-4</v>
      </c>
      <c r="U77" s="95">
        <f>R77/'סכום נכסי הקרן'!$C$42</f>
        <v>2.1653149892538671E-4</v>
      </c>
    </row>
    <row r="78" spans="2:21" s="141" customFormat="1">
      <c r="B78" s="87" t="s">
        <v>480</v>
      </c>
      <c r="C78" s="84" t="s">
        <v>481</v>
      </c>
      <c r="D78" s="97" t="s">
        <v>131</v>
      </c>
      <c r="E78" s="97" t="s">
        <v>324</v>
      </c>
      <c r="F78" s="84" t="s">
        <v>479</v>
      </c>
      <c r="G78" s="97" t="s">
        <v>375</v>
      </c>
      <c r="H78" s="84" t="s">
        <v>390</v>
      </c>
      <c r="I78" s="84" t="s">
        <v>376</v>
      </c>
      <c r="J78" s="84"/>
      <c r="K78" s="94">
        <v>3.8400000000008152</v>
      </c>
      <c r="L78" s="97" t="s">
        <v>173</v>
      </c>
      <c r="M78" s="98">
        <v>0.04</v>
      </c>
      <c r="N78" s="98">
        <v>9.4999999999993631E-3</v>
      </c>
      <c r="O78" s="94">
        <v>691221.3705689999</v>
      </c>
      <c r="P78" s="96">
        <v>113.52</v>
      </c>
      <c r="Q78" s="84"/>
      <c r="R78" s="94">
        <v>784.67451817899996</v>
      </c>
      <c r="S78" s="95">
        <v>1.0107980198847946E-3</v>
      </c>
      <c r="T78" s="95">
        <f t="shared" si="1"/>
        <v>4.7660198965834288E-3</v>
      </c>
      <c r="U78" s="95">
        <f>R78/'סכום נכסי הקרן'!$C$42</f>
        <v>1.1724073378572258E-3</v>
      </c>
    </row>
    <row r="79" spans="2:21" s="141" customFormat="1">
      <c r="B79" s="87" t="s">
        <v>482</v>
      </c>
      <c r="C79" s="84" t="s">
        <v>483</v>
      </c>
      <c r="D79" s="97" t="s">
        <v>131</v>
      </c>
      <c r="E79" s="97" t="s">
        <v>324</v>
      </c>
      <c r="F79" s="84" t="s">
        <v>479</v>
      </c>
      <c r="G79" s="97" t="s">
        <v>375</v>
      </c>
      <c r="H79" s="84" t="s">
        <v>390</v>
      </c>
      <c r="I79" s="84" t="s">
        <v>376</v>
      </c>
      <c r="J79" s="84"/>
      <c r="K79" s="94">
        <v>6.5299999999989407</v>
      </c>
      <c r="L79" s="97" t="s">
        <v>173</v>
      </c>
      <c r="M79" s="98">
        <v>0.04</v>
      </c>
      <c r="N79" s="98">
        <v>1.8499999999997539E-2</v>
      </c>
      <c r="O79" s="94">
        <v>1389226.4896059998</v>
      </c>
      <c r="P79" s="96">
        <v>117.02</v>
      </c>
      <c r="Q79" s="84"/>
      <c r="R79" s="94">
        <v>1625.6727966240003</v>
      </c>
      <c r="S79" s="95">
        <v>1.9180502474876882E-3</v>
      </c>
      <c r="T79" s="95">
        <f t="shared" si="1"/>
        <v>9.8741436283992338E-3</v>
      </c>
      <c r="U79" s="95">
        <f>R79/'סכום נכסי הקרן'!$C$42</f>
        <v>2.4289698104890799E-3</v>
      </c>
    </row>
    <row r="80" spans="2:21" s="141" customFormat="1">
      <c r="B80" s="87" t="s">
        <v>484</v>
      </c>
      <c r="C80" s="84" t="s">
        <v>485</v>
      </c>
      <c r="D80" s="97" t="s">
        <v>131</v>
      </c>
      <c r="E80" s="97" t="s">
        <v>324</v>
      </c>
      <c r="F80" s="84" t="s">
        <v>486</v>
      </c>
      <c r="G80" s="97" t="s">
        <v>162</v>
      </c>
      <c r="H80" s="84" t="s">
        <v>390</v>
      </c>
      <c r="I80" s="84" t="s">
        <v>376</v>
      </c>
      <c r="J80" s="84"/>
      <c r="K80" s="94">
        <v>0.23999990403036481</v>
      </c>
      <c r="L80" s="97" t="s">
        <v>173</v>
      </c>
      <c r="M80" s="98">
        <v>5.2000000000000005E-2</v>
      </c>
      <c r="N80" s="98">
        <v>2.3599998560455474E-2</v>
      </c>
      <c r="O80" s="94">
        <v>3.202188</v>
      </c>
      <c r="P80" s="96">
        <v>130.16</v>
      </c>
      <c r="Q80" s="84"/>
      <c r="R80" s="94">
        <v>4.1679849999999999E-3</v>
      </c>
      <c r="S80" s="95">
        <v>6.762433462205527E-8</v>
      </c>
      <c r="T80" s="95">
        <f t="shared" si="1"/>
        <v>2.531584622470147E-8</v>
      </c>
      <c r="U80" s="95">
        <f>R80/'סכום נכסי הקרן'!$C$42</f>
        <v>6.2275199268853067E-9</v>
      </c>
    </row>
    <row r="81" spans="2:21" s="141" customFormat="1">
      <c r="B81" s="87" t="s">
        <v>487</v>
      </c>
      <c r="C81" s="84" t="s">
        <v>488</v>
      </c>
      <c r="D81" s="97" t="s">
        <v>131</v>
      </c>
      <c r="E81" s="97" t="s">
        <v>324</v>
      </c>
      <c r="F81" s="84" t="s">
        <v>489</v>
      </c>
      <c r="G81" s="97" t="s">
        <v>490</v>
      </c>
      <c r="H81" s="84" t="s">
        <v>491</v>
      </c>
      <c r="I81" s="84" t="s">
        <v>376</v>
      </c>
      <c r="J81" s="84"/>
      <c r="K81" s="94">
        <v>7.930000000000593</v>
      </c>
      <c r="L81" s="97" t="s">
        <v>173</v>
      </c>
      <c r="M81" s="98">
        <v>5.1500000000000004E-2</v>
      </c>
      <c r="N81" s="98">
        <v>3.2100000000001974E-2</v>
      </c>
      <c r="O81" s="94">
        <v>3231815.5728469999</v>
      </c>
      <c r="P81" s="96">
        <v>140.83000000000001</v>
      </c>
      <c r="Q81" s="84"/>
      <c r="R81" s="94">
        <v>4551.3656363099999</v>
      </c>
      <c r="S81" s="95">
        <v>9.1010857517835706E-4</v>
      </c>
      <c r="T81" s="95">
        <f t="shared" si="1"/>
        <v>2.7644454709221486E-2</v>
      </c>
      <c r="U81" s="95">
        <f>R81/'סכום נכסי הקרן'!$C$42</f>
        <v>6.800341218757157E-3</v>
      </c>
    </row>
    <row r="82" spans="2:21" s="141" customFormat="1">
      <c r="B82" s="87" t="s">
        <v>492</v>
      </c>
      <c r="C82" s="84" t="s">
        <v>493</v>
      </c>
      <c r="D82" s="97" t="s">
        <v>131</v>
      </c>
      <c r="E82" s="97" t="s">
        <v>324</v>
      </c>
      <c r="F82" s="84" t="s">
        <v>412</v>
      </c>
      <c r="G82" s="97" t="s">
        <v>375</v>
      </c>
      <c r="H82" s="84" t="s">
        <v>491</v>
      </c>
      <c r="I82" s="84" t="s">
        <v>171</v>
      </c>
      <c r="J82" s="84"/>
      <c r="K82" s="94">
        <v>2.7299999999963269</v>
      </c>
      <c r="L82" s="97" t="s">
        <v>173</v>
      </c>
      <c r="M82" s="98">
        <v>2.8500000000000001E-2</v>
      </c>
      <c r="N82" s="98">
        <v>1.0499999999980605E-2</v>
      </c>
      <c r="O82" s="94">
        <v>407366.31854000001</v>
      </c>
      <c r="P82" s="96">
        <v>107.6</v>
      </c>
      <c r="Q82" s="84"/>
      <c r="R82" s="94">
        <v>438.32614025700008</v>
      </c>
      <c r="S82" s="95">
        <v>8.8812584534949334E-4</v>
      </c>
      <c r="T82" s="95">
        <f t="shared" si="1"/>
        <v>2.6623409544451679E-3</v>
      </c>
      <c r="U82" s="95">
        <f>R82/'סכום נכסי הקרן'!$C$42</f>
        <v>6.5491712972220192E-4</v>
      </c>
    </row>
    <row r="83" spans="2:21" s="141" customFormat="1">
      <c r="B83" s="87" t="s">
        <v>494</v>
      </c>
      <c r="C83" s="84" t="s">
        <v>495</v>
      </c>
      <c r="D83" s="97" t="s">
        <v>131</v>
      </c>
      <c r="E83" s="97" t="s">
        <v>324</v>
      </c>
      <c r="F83" s="84" t="s">
        <v>412</v>
      </c>
      <c r="G83" s="97" t="s">
        <v>375</v>
      </c>
      <c r="H83" s="84" t="s">
        <v>491</v>
      </c>
      <c r="I83" s="84" t="s">
        <v>171</v>
      </c>
      <c r="J83" s="84"/>
      <c r="K83" s="94">
        <v>0.23999999997069466</v>
      </c>
      <c r="L83" s="97" t="s">
        <v>173</v>
      </c>
      <c r="M83" s="98">
        <v>4.8499999999999995E-2</v>
      </c>
      <c r="N83" s="98">
        <v>3.5300000000213126E-2</v>
      </c>
      <c r="O83" s="94">
        <v>12147.512162000001</v>
      </c>
      <c r="P83" s="96">
        <v>123.6</v>
      </c>
      <c r="Q83" s="84"/>
      <c r="R83" s="94">
        <v>15.014323956</v>
      </c>
      <c r="S83" s="95">
        <v>9.6999567133626666E-5</v>
      </c>
      <c r="T83" s="95">
        <f t="shared" si="1"/>
        <v>9.1195221776937171E-5</v>
      </c>
      <c r="U83" s="95">
        <f>R83/'סכום נכסי הקרן'!$C$42</f>
        <v>2.2433382467715559E-5</v>
      </c>
    </row>
    <row r="84" spans="2:21" s="141" customFormat="1">
      <c r="B84" s="87" t="s">
        <v>496</v>
      </c>
      <c r="C84" s="84" t="s">
        <v>497</v>
      </c>
      <c r="D84" s="97" t="s">
        <v>131</v>
      </c>
      <c r="E84" s="97" t="s">
        <v>324</v>
      </c>
      <c r="F84" s="84" t="s">
        <v>412</v>
      </c>
      <c r="G84" s="97" t="s">
        <v>375</v>
      </c>
      <c r="H84" s="84" t="s">
        <v>491</v>
      </c>
      <c r="I84" s="84" t="s">
        <v>171</v>
      </c>
      <c r="J84" s="84"/>
      <c r="K84" s="94">
        <v>1.0199999999976599</v>
      </c>
      <c r="L84" s="97" t="s">
        <v>173</v>
      </c>
      <c r="M84" s="98">
        <v>3.7699999999999997E-2</v>
      </c>
      <c r="N84" s="98">
        <v>4.2999999999941505E-3</v>
      </c>
      <c r="O84" s="94">
        <v>279667.926163</v>
      </c>
      <c r="P84" s="96">
        <v>113</v>
      </c>
      <c r="Q84" s="94">
        <v>25.241906839999999</v>
      </c>
      <c r="R84" s="94">
        <v>341.90208214</v>
      </c>
      <c r="S84" s="95">
        <v>8.7043452421831861E-4</v>
      </c>
      <c r="T84" s="95">
        <f t="shared" si="1"/>
        <v>2.0766726692542058E-3</v>
      </c>
      <c r="U84" s="95">
        <f>R84/'סכום נכסי הקרן'!$C$42</f>
        <v>5.1084685515193247E-4</v>
      </c>
    </row>
    <row r="85" spans="2:21" s="141" customFormat="1">
      <c r="B85" s="87" t="s">
        <v>498</v>
      </c>
      <c r="C85" s="84" t="s">
        <v>499</v>
      </c>
      <c r="D85" s="97" t="s">
        <v>131</v>
      </c>
      <c r="E85" s="97" t="s">
        <v>324</v>
      </c>
      <c r="F85" s="84" t="s">
        <v>412</v>
      </c>
      <c r="G85" s="97" t="s">
        <v>375</v>
      </c>
      <c r="H85" s="84" t="s">
        <v>491</v>
      </c>
      <c r="I85" s="84" t="s">
        <v>171</v>
      </c>
      <c r="J85" s="84"/>
      <c r="K85" s="94">
        <v>4.6200000000010508</v>
      </c>
      <c r="L85" s="97" t="s">
        <v>173</v>
      </c>
      <c r="M85" s="98">
        <v>2.5000000000000001E-2</v>
      </c>
      <c r="N85" s="98">
        <v>1.7299999999994271E-2</v>
      </c>
      <c r="O85" s="94">
        <v>400833.67440600001</v>
      </c>
      <c r="P85" s="96">
        <v>104.47</v>
      </c>
      <c r="Q85" s="84"/>
      <c r="R85" s="94">
        <v>418.75094338799994</v>
      </c>
      <c r="S85" s="95">
        <v>8.5639502083855151E-4</v>
      </c>
      <c r="T85" s="95">
        <f t="shared" si="1"/>
        <v>2.5434435318887373E-3</v>
      </c>
      <c r="U85" s="95">
        <f>R85/'סכום נכסי הקרן'!$C$42</f>
        <v>6.256692009090222E-4</v>
      </c>
    </row>
    <row r="86" spans="2:21" s="141" customFormat="1">
      <c r="B86" s="87" t="s">
        <v>500</v>
      </c>
      <c r="C86" s="84" t="s">
        <v>501</v>
      </c>
      <c r="D86" s="97" t="s">
        <v>131</v>
      </c>
      <c r="E86" s="97" t="s">
        <v>324</v>
      </c>
      <c r="F86" s="84" t="s">
        <v>412</v>
      </c>
      <c r="G86" s="97" t="s">
        <v>375</v>
      </c>
      <c r="H86" s="84" t="s">
        <v>491</v>
      </c>
      <c r="I86" s="84" t="s">
        <v>171</v>
      </c>
      <c r="J86" s="84"/>
      <c r="K86" s="94">
        <v>5.4700000000056335</v>
      </c>
      <c r="L86" s="97" t="s">
        <v>173</v>
      </c>
      <c r="M86" s="98">
        <v>1.34E-2</v>
      </c>
      <c r="N86" s="98">
        <v>1.600000000002242E-2</v>
      </c>
      <c r="O86" s="94">
        <v>356160.76234299992</v>
      </c>
      <c r="P86" s="96">
        <v>100.18</v>
      </c>
      <c r="Q86" s="84"/>
      <c r="R86" s="94">
        <v>356.801832117</v>
      </c>
      <c r="S86" s="95">
        <v>1.0402970002526544E-3</v>
      </c>
      <c r="T86" s="95">
        <f t="shared" si="1"/>
        <v>2.1671719822805801E-3</v>
      </c>
      <c r="U86" s="95">
        <f>R86/'סכום נכסי הקרן'!$C$42</f>
        <v>5.3310904896677978E-4</v>
      </c>
    </row>
    <row r="87" spans="2:21" s="141" customFormat="1">
      <c r="B87" s="87" t="s">
        <v>502</v>
      </c>
      <c r="C87" s="84" t="s">
        <v>503</v>
      </c>
      <c r="D87" s="97" t="s">
        <v>131</v>
      </c>
      <c r="E87" s="97" t="s">
        <v>324</v>
      </c>
      <c r="F87" s="84" t="s">
        <v>412</v>
      </c>
      <c r="G87" s="97" t="s">
        <v>375</v>
      </c>
      <c r="H87" s="84" t="s">
        <v>491</v>
      </c>
      <c r="I87" s="84" t="s">
        <v>171</v>
      </c>
      <c r="J87" s="84"/>
      <c r="K87" s="94">
        <v>5.6699999999877315</v>
      </c>
      <c r="L87" s="97" t="s">
        <v>173</v>
      </c>
      <c r="M87" s="98">
        <v>1.95E-2</v>
      </c>
      <c r="N87" s="98">
        <v>2.3599999999936574E-2</v>
      </c>
      <c r="O87" s="94">
        <v>241994.410592</v>
      </c>
      <c r="P87" s="96">
        <v>99.03</v>
      </c>
      <c r="Q87" s="84"/>
      <c r="R87" s="94">
        <v>239.64707938199999</v>
      </c>
      <c r="S87" s="95">
        <v>3.5436644989482393E-4</v>
      </c>
      <c r="T87" s="95">
        <f t="shared" si="1"/>
        <v>1.4555879183426855E-3</v>
      </c>
      <c r="U87" s="95">
        <f>R87/'סכום נכסי הקרן'!$C$42</f>
        <v>3.5806437937547039E-4</v>
      </c>
    </row>
    <row r="88" spans="2:21" s="141" customFormat="1">
      <c r="B88" s="87" t="s">
        <v>504</v>
      </c>
      <c r="C88" s="84" t="s">
        <v>505</v>
      </c>
      <c r="D88" s="97" t="s">
        <v>131</v>
      </c>
      <c r="E88" s="97" t="s">
        <v>324</v>
      </c>
      <c r="F88" s="84" t="s">
        <v>412</v>
      </c>
      <c r="G88" s="97" t="s">
        <v>375</v>
      </c>
      <c r="H88" s="84" t="s">
        <v>491</v>
      </c>
      <c r="I88" s="84" t="s">
        <v>171</v>
      </c>
      <c r="J88" s="84"/>
      <c r="K88" s="94">
        <v>6.6600000000001041</v>
      </c>
      <c r="L88" s="97" t="s">
        <v>173</v>
      </c>
      <c r="M88" s="98">
        <v>3.3500000000000002E-2</v>
      </c>
      <c r="N88" s="98">
        <v>3.0799999999987584E-2</v>
      </c>
      <c r="O88" s="94">
        <v>378823.28557599999</v>
      </c>
      <c r="P88" s="96">
        <v>102.04</v>
      </c>
      <c r="Q88" s="84"/>
      <c r="R88" s="94">
        <v>386.55127645599998</v>
      </c>
      <c r="S88" s="95">
        <v>1.403049205837037E-3</v>
      </c>
      <c r="T88" s="95">
        <f t="shared" si="1"/>
        <v>2.3478665764685241E-3</v>
      </c>
      <c r="U88" s="95">
        <f>R88/'סכום נכסי הקרן'!$C$42</f>
        <v>5.7755864689836727E-4</v>
      </c>
    </row>
    <row r="89" spans="2:21" s="141" customFormat="1">
      <c r="B89" s="87" t="s">
        <v>506</v>
      </c>
      <c r="C89" s="84" t="s">
        <v>507</v>
      </c>
      <c r="D89" s="97" t="s">
        <v>131</v>
      </c>
      <c r="E89" s="97" t="s">
        <v>324</v>
      </c>
      <c r="F89" s="84" t="s">
        <v>508</v>
      </c>
      <c r="G89" s="97" t="s">
        <v>375</v>
      </c>
      <c r="H89" s="84" t="s">
        <v>491</v>
      </c>
      <c r="I89" s="84" t="s">
        <v>171</v>
      </c>
      <c r="J89" s="84"/>
      <c r="K89" s="94">
        <v>0.7299999999997997</v>
      </c>
      <c r="L89" s="97" t="s">
        <v>173</v>
      </c>
      <c r="M89" s="98">
        <v>6.5000000000000002E-2</v>
      </c>
      <c r="N89" s="98">
        <v>-7.0000000008209578E-4</v>
      </c>
      <c r="O89" s="94">
        <v>41311.670461000002</v>
      </c>
      <c r="P89" s="96">
        <v>120.89</v>
      </c>
      <c r="Q89" s="84"/>
      <c r="R89" s="94">
        <v>49.941678737000004</v>
      </c>
      <c r="S89" s="95">
        <v>2.2175190826951305E-4</v>
      </c>
      <c r="T89" s="95">
        <f t="shared" si="1"/>
        <v>3.0333982946419797E-4</v>
      </c>
      <c r="U89" s="95">
        <f>R89/'סכום נכסי הקרן'!$C$42</f>
        <v>7.4619462286157879E-5</v>
      </c>
    </row>
    <row r="90" spans="2:21" s="141" customFormat="1">
      <c r="B90" s="87" t="s">
        <v>509</v>
      </c>
      <c r="C90" s="84" t="s">
        <v>510</v>
      </c>
      <c r="D90" s="97" t="s">
        <v>131</v>
      </c>
      <c r="E90" s="97" t="s">
        <v>324</v>
      </c>
      <c r="F90" s="84" t="s">
        <v>508</v>
      </c>
      <c r="G90" s="97" t="s">
        <v>375</v>
      </c>
      <c r="H90" s="84" t="s">
        <v>491</v>
      </c>
      <c r="I90" s="84" t="s">
        <v>171</v>
      </c>
      <c r="J90" s="84"/>
      <c r="K90" s="94">
        <v>6.1899999999968616</v>
      </c>
      <c r="L90" s="97" t="s">
        <v>173</v>
      </c>
      <c r="M90" s="98">
        <v>0.04</v>
      </c>
      <c r="N90" s="98">
        <v>3.9699999999982145E-2</v>
      </c>
      <c r="O90" s="94">
        <v>573988.74231899995</v>
      </c>
      <c r="P90" s="96">
        <v>100.51</v>
      </c>
      <c r="Q90" s="84"/>
      <c r="R90" s="94">
        <v>576.91608789899999</v>
      </c>
      <c r="S90" s="95">
        <v>1.9405928333887234E-4</v>
      </c>
      <c r="T90" s="95">
        <f t="shared" si="1"/>
        <v>3.5041198482737919E-3</v>
      </c>
      <c r="U90" s="95">
        <f>R90/'סכום נכסי הקרן'!$C$42</f>
        <v>8.6198881078788383E-4</v>
      </c>
    </row>
    <row r="91" spans="2:21" s="141" customFormat="1">
      <c r="B91" s="87" t="s">
        <v>511</v>
      </c>
      <c r="C91" s="84" t="s">
        <v>512</v>
      </c>
      <c r="D91" s="97" t="s">
        <v>131</v>
      </c>
      <c r="E91" s="97" t="s">
        <v>324</v>
      </c>
      <c r="F91" s="84" t="s">
        <v>508</v>
      </c>
      <c r="G91" s="97" t="s">
        <v>375</v>
      </c>
      <c r="H91" s="84" t="s">
        <v>491</v>
      </c>
      <c r="I91" s="84" t="s">
        <v>171</v>
      </c>
      <c r="J91" s="84"/>
      <c r="K91" s="94">
        <v>6.4400000000020734</v>
      </c>
      <c r="L91" s="97" t="s">
        <v>173</v>
      </c>
      <c r="M91" s="98">
        <v>2.7799999999999998E-2</v>
      </c>
      <c r="N91" s="98">
        <v>3.9900000000009976E-2</v>
      </c>
      <c r="O91" s="94">
        <v>1083817.2921760001</v>
      </c>
      <c r="P91" s="96">
        <v>94.31</v>
      </c>
      <c r="Q91" s="84"/>
      <c r="R91" s="94">
        <v>1022.1480905019999</v>
      </c>
      <c r="S91" s="95">
        <v>6.0174963893154781E-4</v>
      </c>
      <c r="T91" s="95">
        <f t="shared" si="1"/>
        <v>6.2084061910061749E-3</v>
      </c>
      <c r="U91" s="95">
        <f>R91/'סכום נכסי הקרן'!$C$42</f>
        <v>1.5272242106986881E-3</v>
      </c>
    </row>
    <row r="92" spans="2:21" s="141" customFormat="1">
      <c r="B92" s="87" t="s">
        <v>513</v>
      </c>
      <c r="C92" s="84" t="s">
        <v>514</v>
      </c>
      <c r="D92" s="97" t="s">
        <v>131</v>
      </c>
      <c r="E92" s="97" t="s">
        <v>324</v>
      </c>
      <c r="F92" s="84" t="s">
        <v>508</v>
      </c>
      <c r="G92" s="97" t="s">
        <v>375</v>
      </c>
      <c r="H92" s="84" t="s">
        <v>491</v>
      </c>
      <c r="I92" s="84" t="s">
        <v>171</v>
      </c>
      <c r="J92" s="84"/>
      <c r="K92" s="94">
        <v>1.2999999999990368</v>
      </c>
      <c r="L92" s="97" t="s">
        <v>173</v>
      </c>
      <c r="M92" s="98">
        <v>5.0999999999999997E-2</v>
      </c>
      <c r="N92" s="98">
        <v>1.6799999999994222E-2</v>
      </c>
      <c r="O92" s="94">
        <v>160946.36627100001</v>
      </c>
      <c r="P92" s="96">
        <v>129</v>
      </c>
      <c r="Q92" s="84"/>
      <c r="R92" s="94">
        <v>207.62080378399997</v>
      </c>
      <c r="S92" s="95">
        <v>9.4755611956287561E-5</v>
      </c>
      <c r="T92" s="95">
        <f t="shared" si="1"/>
        <v>1.2610641213067371E-3</v>
      </c>
      <c r="U92" s="95">
        <f>R92/'סכום נכסי הקרן'!$C$42</f>
        <v>3.1021289491224276E-4</v>
      </c>
    </row>
    <row r="93" spans="2:21" s="141" customFormat="1">
      <c r="B93" s="87" t="s">
        <v>515</v>
      </c>
      <c r="C93" s="84" t="s">
        <v>516</v>
      </c>
      <c r="D93" s="97" t="s">
        <v>131</v>
      </c>
      <c r="E93" s="97" t="s">
        <v>324</v>
      </c>
      <c r="F93" s="84" t="s">
        <v>426</v>
      </c>
      <c r="G93" s="97" t="s">
        <v>326</v>
      </c>
      <c r="H93" s="84" t="s">
        <v>491</v>
      </c>
      <c r="I93" s="84" t="s">
        <v>376</v>
      </c>
      <c r="J93" s="84"/>
      <c r="K93" s="94">
        <v>1.2500000000001088</v>
      </c>
      <c r="L93" s="97" t="s">
        <v>173</v>
      </c>
      <c r="M93" s="98">
        <v>6.4000000000000001E-2</v>
      </c>
      <c r="N93" s="98">
        <v>4.8999999999981298E-3</v>
      </c>
      <c r="O93" s="94">
        <v>1857266.0068600001</v>
      </c>
      <c r="P93" s="96">
        <v>123.75</v>
      </c>
      <c r="Q93" s="84"/>
      <c r="R93" s="94">
        <v>2298.3667963069997</v>
      </c>
      <c r="S93" s="95">
        <v>1.4834624076493204E-3</v>
      </c>
      <c r="T93" s="95">
        <f t="shared" si="1"/>
        <v>1.3960007145723359E-2</v>
      </c>
      <c r="U93" s="95">
        <f>R93/'סכום נכסי הקרן'!$C$42</f>
        <v>3.4340634679091656E-3</v>
      </c>
    </row>
    <row r="94" spans="2:21" s="141" customFormat="1">
      <c r="B94" s="87" t="s">
        <v>517</v>
      </c>
      <c r="C94" s="84" t="s">
        <v>518</v>
      </c>
      <c r="D94" s="97" t="s">
        <v>131</v>
      </c>
      <c r="E94" s="97" t="s">
        <v>324</v>
      </c>
      <c r="F94" s="84" t="s">
        <v>431</v>
      </c>
      <c r="G94" s="97" t="s">
        <v>326</v>
      </c>
      <c r="H94" s="84" t="s">
        <v>491</v>
      </c>
      <c r="I94" s="84" t="s">
        <v>376</v>
      </c>
      <c r="J94" s="84"/>
      <c r="K94" s="94">
        <v>0</v>
      </c>
      <c r="L94" s="97" t="s">
        <v>173</v>
      </c>
      <c r="M94" s="98">
        <v>4.8499999999999995E-2</v>
      </c>
      <c r="N94" s="98">
        <v>0</v>
      </c>
      <c r="O94" s="94">
        <v>31575.148177999999</v>
      </c>
      <c r="P94" s="96">
        <v>108.5</v>
      </c>
      <c r="Q94" s="84"/>
      <c r="R94" s="94">
        <v>34.259035365000003</v>
      </c>
      <c r="S94" s="95">
        <v>2.1050098785333333E-4</v>
      </c>
      <c r="T94" s="95">
        <f t="shared" si="1"/>
        <v>2.0808531487204236E-4</v>
      </c>
      <c r="U94" s="95">
        <f>R94/'סכום נכסי הקרן'!$C$42</f>
        <v>5.1187522366660618E-5</v>
      </c>
    </row>
    <row r="95" spans="2:21" s="141" customFormat="1">
      <c r="B95" s="87" t="s">
        <v>519</v>
      </c>
      <c r="C95" s="84" t="s">
        <v>520</v>
      </c>
      <c r="D95" s="97" t="s">
        <v>131</v>
      </c>
      <c r="E95" s="97" t="s">
        <v>324</v>
      </c>
      <c r="F95" s="84" t="s">
        <v>438</v>
      </c>
      <c r="G95" s="97" t="s">
        <v>439</v>
      </c>
      <c r="H95" s="84" t="s">
        <v>491</v>
      </c>
      <c r="I95" s="84" t="s">
        <v>376</v>
      </c>
      <c r="J95" s="84"/>
      <c r="K95" s="94">
        <v>4.1099999999953614</v>
      </c>
      <c r="L95" s="97" t="s">
        <v>173</v>
      </c>
      <c r="M95" s="98">
        <v>3.85E-2</v>
      </c>
      <c r="N95" s="98">
        <v>9.3999999999989422E-3</v>
      </c>
      <c r="O95" s="94">
        <v>324534.14771599998</v>
      </c>
      <c r="P95" s="96">
        <v>116.93</v>
      </c>
      <c r="Q95" s="84"/>
      <c r="R95" s="94">
        <v>379.47779591600005</v>
      </c>
      <c r="S95" s="95">
        <v>1.3547834466305717E-3</v>
      </c>
      <c r="T95" s="95">
        <f t="shared" si="1"/>
        <v>2.3049030951642355E-3</v>
      </c>
      <c r="U95" s="95">
        <f>R95/'סכום נכסי הקרן'!$C$42</f>
        <v>5.6698993299577759E-4</v>
      </c>
    </row>
    <row r="96" spans="2:21" s="141" customFormat="1">
      <c r="B96" s="87" t="s">
        <v>521</v>
      </c>
      <c r="C96" s="84" t="s">
        <v>522</v>
      </c>
      <c r="D96" s="97" t="s">
        <v>131</v>
      </c>
      <c r="E96" s="97" t="s">
        <v>324</v>
      </c>
      <c r="F96" s="84" t="s">
        <v>438</v>
      </c>
      <c r="G96" s="97" t="s">
        <v>439</v>
      </c>
      <c r="H96" s="84" t="s">
        <v>491</v>
      </c>
      <c r="I96" s="84" t="s">
        <v>376</v>
      </c>
      <c r="J96" s="84"/>
      <c r="K96" s="94">
        <v>1.3899999999996333</v>
      </c>
      <c r="L96" s="97" t="s">
        <v>173</v>
      </c>
      <c r="M96" s="98">
        <v>3.9E-2</v>
      </c>
      <c r="N96" s="98">
        <v>5.5999999999853303E-3</v>
      </c>
      <c r="O96" s="94">
        <v>191171.779996</v>
      </c>
      <c r="P96" s="96">
        <v>114.1</v>
      </c>
      <c r="Q96" s="84"/>
      <c r="R96" s="94">
        <v>218.12700237199999</v>
      </c>
      <c r="S96" s="95">
        <v>9.6050534458442713E-4</v>
      </c>
      <c r="T96" s="95">
        <f t="shared" si="1"/>
        <v>1.3248775246323212E-3</v>
      </c>
      <c r="U96" s="95">
        <f>R96/'סכום נכסי הקרן'!$C$42</f>
        <v>3.2591054283146137E-4</v>
      </c>
    </row>
    <row r="97" spans="2:21" s="141" customFormat="1">
      <c r="B97" s="87" t="s">
        <v>523</v>
      </c>
      <c r="C97" s="84" t="s">
        <v>524</v>
      </c>
      <c r="D97" s="97" t="s">
        <v>131</v>
      </c>
      <c r="E97" s="97" t="s">
        <v>324</v>
      </c>
      <c r="F97" s="84" t="s">
        <v>438</v>
      </c>
      <c r="G97" s="97" t="s">
        <v>439</v>
      </c>
      <c r="H97" s="84" t="s">
        <v>491</v>
      </c>
      <c r="I97" s="84" t="s">
        <v>376</v>
      </c>
      <c r="J97" s="84"/>
      <c r="K97" s="94">
        <v>2.3200000000025272</v>
      </c>
      <c r="L97" s="97" t="s">
        <v>173</v>
      </c>
      <c r="M97" s="98">
        <v>3.9E-2</v>
      </c>
      <c r="N97" s="98">
        <v>6.1000000000162825E-3</v>
      </c>
      <c r="O97" s="94">
        <v>350043.59253199992</v>
      </c>
      <c r="P97" s="96">
        <v>117.55</v>
      </c>
      <c r="Q97" s="84"/>
      <c r="R97" s="94">
        <v>411.47624415300004</v>
      </c>
      <c r="S97" s="95">
        <v>8.7723078328707539E-4</v>
      </c>
      <c r="T97" s="95">
        <f t="shared" si="1"/>
        <v>2.49925787211208E-3</v>
      </c>
      <c r="U97" s="95">
        <f>R97/'סכום נכסי הקרן'!$C$42</f>
        <v>6.1479983970737218E-4</v>
      </c>
    </row>
    <row r="98" spans="2:21" s="141" customFormat="1">
      <c r="B98" s="87" t="s">
        <v>525</v>
      </c>
      <c r="C98" s="84" t="s">
        <v>526</v>
      </c>
      <c r="D98" s="97" t="s">
        <v>131</v>
      </c>
      <c r="E98" s="97" t="s">
        <v>324</v>
      </c>
      <c r="F98" s="84" t="s">
        <v>438</v>
      </c>
      <c r="G98" s="97" t="s">
        <v>439</v>
      </c>
      <c r="H98" s="84" t="s">
        <v>491</v>
      </c>
      <c r="I98" s="84" t="s">
        <v>376</v>
      </c>
      <c r="J98" s="84"/>
      <c r="K98" s="94">
        <v>4.959999999998149</v>
      </c>
      <c r="L98" s="97" t="s">
        <v>173</v>
      </c>
      <c r="M98" s="98">
        <v>3.85E-2</v>
      </c>
      <c r="N98" s="98">
        <v>1.410000000000174E-2</v>
      </c>
      <c r="O98" s="94">
        <v>295310.54903499997</v>
      </c>
      <c r="P98" s="96">
        <v>117.05</v>
      </c>
      <c r="Q98" s="84"/>
      <c r="R98" s="94">
        <v>345.66101373399999</v>
      </c>
      <c r="S98" s="95">
        <v>1.18124219614E-3</v>
      </c>
      <c r="T98" s="95">
        <f t="shared" si="1"/>
        <v>2.0995039736381891E-3</v>
      </c>
      <c r="U98" s="95">
        <f>R98/'סכום נכסי הקרן'!$C$42</f>
        <v>5.1646319527922019E-4</v>
      </c>
    </row>
    <row r="99" spans="2:21" s="141" customFormat="1">
      <c r="B99" s="87" t="s">
        <v>527</v>
      </c>
      <c r="C99" s="84" t="s">
        <v>528</v>
      </c>
      <c r="D99" s="97" t="s">
        <v>131</v>
      </c>
      <c r="E99" s="97" t="s">
        <v>324</v>
      </c>
      <c r="F99" s="84" t="s">
        <v>529</v>
      </c>
      <c r="G99" s="97" t="s">
        <v>375</v>
      </c>
      <c r="H99" s="84" t="s">
        <v>491</v>
      </c>
      <c r="I99" s="84" t="s">
        <v>171</v>
      </c>
      <c r="J99" s="84"/>
      <c r="K99" s="94">
        <v>6.0000000000032241</v>
      </c>
      <c r="L99" s="97" t="s">
        <v>173</v>
      </c>
      <c r="M99" s="98">
        <v>1.5800000000000002E-2</v>
      </c>
      <c r="N99" s="98">
        <v>1.8400000000008382E-2</v>
      </c>
      <c r="O99" s="94">
        <v>620420.39670699998</v>
      </c>
      <c r="P99" s="96">
        <v>99.99</v>
      </c>
      <c r="Q99" s="84"/>
      <c r="R99" s="94">
        <v>620.35837699699994</v>
      </c>
      <c r="S99" s="95">
        <v>1.5347671127017345E-3</v>
      </c>
      <c r="T99" s="95">
        <f t="shared" si="1"/>
        <v>3.7679831564320487E-3</v>
      </c>
      <c r="U99" s="95">
        <f>R99/'סכום נכסי הקרן'!$C$42</f>
        <v>9.2689732677997763E-4</v>
      </c>
    </row>
    <row r="100" spans="2:21" s="141" customFormat="1">
      <c r="B100" s="87" t="s">
        <v>530</v>
      </c>
      <c r="C100" s="84" t="s">
        <v>531</v>
      </c>
      <c r="D100" s="97" t="s">
        <v>131</v>
      </c>
      <c r="E100" s="97" t="s">
        <v>324</v>
      </c>
      <c r="F100" s="84" t="s">
        <v>529</v>
      </c>
      <c r="G100" s="97" t="s">
        <v>375</v>
      </c>
      <c r="H100" s="84" t="s">
        <v>491</v>
      </c>
      <c r="I100" s="84" t="s">
        <v>171</v>
      </c>
      <c r="J100" s="84"/>
      <c r="K100" s="94">
        <v>6.8599999999969752</v>
      </c>
      <c r="L100" s="97" t="s">
        <v>173</v>
      </c>
      <c r="M100" s="98">
        <v>2.4E-2</v>
      </c>
      <c r="N100" s="98">
        <v>2.5499999999989378E-2</v>
      </c>
      <c r="O100" s="94">
        <v>789961.74461099994</v>
      </c>
      <c r="P100" s="96">
        <v>101.26</v>
      </c>
      <c r="Q100" s="84"/>
      <c r="R100" s="94">
        <v>799.91527204699992</v>
      </c>
      <c r="S100" s="95">
        <v>1.714727371390044E-3</v>
      </c>
      <c r="T100" s="95">
        <f t="shared" si="1"/>
        <v>4.8585904267726713E-3</v>
      </c>
      <c r="U100" s="95">
        <f>R100/'סכום נכסי הקרן'!$C$42</f>
        <v>1.1951790365110654E-3</v>
      </c>
    </row>
    <row r="101" spans="2:21" s="141" customFormat="1">
      <c r="B101" s="87" t="s">
        <v>532</v>
      </c>
      <c r="C101" s="84" t="s">
        <v>533</v>
      </c>
      <c r="D101" s="97" t="s">
        <v>131</v>
      </c>
      <c r="E101" s="97" t="s">
        <v>324</v>
      </c>
      <c r="F101" s="84" t="s">
        <v>529</v>
      </c>
      <c r="G101" s="97" t="s">
        <v>375</v>
      </c>
      <c r="H101" s="84" t="s">
        <v>491</v>
      </c>
      <c r="I101" s="84" t="s">
        <v>171</v>
      </c>
      <c r="J101" s="84"/>
      <c r="K101" s="94">
        <v>3.2900000000972769</v>
      </c>
      <c r="L101" s="97" t="s">
        <v>173</v>
      </c>
      <c r="M101" s="98">
        <v>3.4799999999999998E-2</v>
      </c>
      <c r="N101" s="98">
        <v>1.2400000000114446E-2</v>
      </c>
      <c r="O101" s="94">
        <v>16286.928</v>
      </c>
      <c r="P101" s="96">
        <v>107.3</v>
      </c>
      <c r="Q101" s="84"/>
      <c r="R101" s="94">
        <v>17.47587377</v>
      </c>
      <c r="S101" s="95">
        <v>3.5021942902123901E-5</v>
      </c>
      <c r="T101" s="95">
        <f t="shared" si="1"/>
        <v>1.0614638320522121E-4</v>
      </c>
      <c r="U101" s="95">
        <f>R101/'סכום נכסי הקרן'!$C$42</f>
        <v>2.611126291059283E-5</v>
      </c>
    </row>
    <row r="102" spans="2:21" s="141" customFormat="1">
      <c r="B102" s="87" t="s">
        <v>534</v>
      </c>
      <c r="C102" s="84" t="s">
        <v>535</v>
      </c>
      <c r="D102" s="97" t="s">
        <v>131</v>
      </c>
      <c r="E102" s="97" t="s">
        <v>324</v>
      </c>
      <c r="F102" s="84" t="s">
        <v>453</v>
      </c>
      <c r="G102" s="97" t="s">
        <v>439</v>
      </c>
      <c r="H102" s="84" t="s">
        <v>491</v>
      </c>
      <c r="I102" s="84" t="s">
        <v>171</v>
      </c>
      <c r="J102" s="84"/>
      <c r="K102" s="94">
        <v>2.4600000000003357</v>
      </c>
      <c r="L102" s="97" t="s">
        <v>173</v>
      </c>
      <c r="M102" s="98">
        <v>3.7499999999999999E-2</v>
      </c>
      <c r="N102" s="98">
        <v>6.599999999999823E-3</v>
      </c>
      <c r="O102" s="94">
        <v>957871.63375200005</v>
      </c>
      <c r="P102" s="96">
        <v>118.14</v>
      </c>
      <c r="Q102" s="84"/>
      <c r="R102" s="94">
        <v>1131.6295610970001</v>
      </c>
      <c r="S102" s="95">
        <v>1.2364399382959604E-3</v>
      </c>
      <c r="T102" s="95">
        <f t="shared" si="1"/>
        <v>6.8733836499071067E-3</v>
      </c>
      <c r="U102" s="95">
        <f>R102/'סכום נכסי הקרן'!$C$42</f>
        <v>1.6908039835997592E-3</v>
      </c>
    </row>
    <row r="103" spans="2:21" s="141" customFormat="1">
      <c r="B103" s="87" t="s">
        <v>536</v>
      </c>
      <c r="C103" s="84" t="s">
        <v>537</v>
      </c>
      <c r="D103" s="97" t="s">
        <v>131</v>
      </c>
      <c r="E103" s="97" t="s">
        <v>324</v>
      </c>
      <c r="F103" s="84" t="s">
        <v>453</v>
      </c>
      <c r="G103" s="97" t="s">
        <v>439</v>
      </c>
      <c r="H103" s="84" t="s">
        <v>491</v>
      </c>
      <c r="I103" s="84" t="s">
        <v>171</v>
      </c>
      <c r="J103" s="84"/>
      <c r="K103" s="94">
        <v>6.0700000000035734</v>
      </c>
      <c r="L103" s="97" t="s">
        <v>173</v>
      </c>
      <c r="M103" s="98">
        <v>2.4799999999999999E-2</v>
      </c>
      <c r="N103" s="98">
        <v>1.8800000000011287E-2</v>
      </c>
      <c r="O103" s="94">
        <v>504948.099024</v>
      </c>
      <c r="P103" s="96">
        <v>105.31</v>
      </c>
      <c r="Q103" s="84"/>
      <c r="R103" s="94">
        <v>531.76086682999994</v>
      </c>
      <c r="S103" s="95">
        <v>1.1923601900322559E-3</v>
      </c>
      <c r="T103" s="95">
        <f t="shared" si="1"/>
        <v>3.2298523946180796E-3</v>
      </c>
      <c r="U103" s="95">
        <f>R103/'סכום נכסי הקרן'!$C$42</f>
        <v>7.945209482571623E-4</v>
      </c>
    </row>
    <row r="104" spans="2:21" s="141" customFormat="1">
      <c r="B104" s="87" t="s">
        <v>538</v>
      </c>
      <c r="C104" s="84" t="s">
        <v>539</v>
      </c>
      <c r="D104" s="97" t="s">
        <v>131</v>
      </c>
      <c r="E104" s="97" t="s">
        <v>324</v>
      </c>
      <c r="F104" s="84" t="s">
        <v>540</v>
      </c>
      <c r="G104" s="97" t="s">
        <v>375</v>
      </c>
      <c r="H104" s="84" t="s">
        <v>491</v>
      </c>
      <c r="I104" s="84" t="s">
        <v>376</v>
      </c>
      <c r="J104" s="84"/>
      <c r="K104" s="94">
        <v>4.6900000000008175</v>
      </c>
      <c r="L104" s="97" t="s">
        <v>173</v>
      </c>
      <c r="M104" s="98">
        <v>2.8500000000000001E-2</v>
      </c>
      <c r="N104" s="98">
        <v>1.5200000000000859E-2</v>
      </c>
      <c r="O104" s="94">
        <v>1274166.267217</v>
      </c>
      <c r="P104" s="96">
        <v>109.38</v>
      </c>
      <c r="Q104" s="84"/>
      <c r="R104" s="94">
        <v>1393.683018294</v>
      </c>
      <c r="S104" s="95">
        <v>1.8655435830409956E-3</v>
      </c>
      <c r="T104" s="95">
        <f t="shared" si="1"/>
        <v>8.4650652478616677E-3</v>
      </c>
      <c r="U104" s="95">
        <f>R104/'סכום נכסי הקרן'!$C$42</f>
        <v>2.0823464499482472E-3</v>
      </c>
    </row>
    <row r="105" spans="2:21" s="141" customFormat="1">
      <c r="B105" s="87" t="s">
        <v>541</v>
      </c>
      <c r="C105" s="84" t="s">
        <v>542</v>
      </c>
      <c r="D105" s="97" t="s">
        <v>131</v>
      </c>
      <c r="E105" s="97" t="s">
        <v>324</v>
      </c>
      <c r="F105" s="84" t="s">
        <v>543</v>
      </c>
      <c r="G105" s="97" t="s">
        <v>375</v>
      </c>
      <c r="H105" s="84" t="s">
        <v>491</v>
      </c>
      <c r="I105" s="84" t="s">
        <v>376</v>
      </c>
      <c r="J105" s="84"/>
      <c r="K105" s="94">
        <v>6.6899999999991895</v>
      </c>
      <c r="L105" s="97" t="s">
        <v>173</v>
      </c>
      <c r="M105" s="98">
        <v>1.3999999999999999E-2</v>
      </c>
      <c r="N105" s="98">
        <v>2.0900000000004363E-2</v>
      </c>
      <c r="O105" s="94">
        <v>497491.62</v>
      </c>
      <c r="P105" s="96">
        <v>96.67</v>
      </c>
      <c r="Q105" s="84"/>
      <c r="R105" s="94">
        <v>480.925156931</v>
      </c>
      <c r="S105" s="95">
        <v>1.9617177444794954E-3</v>
      </c>
      <c r="T105" s="95">
        <f t="shared" si="1"/>
        <v>2.9210823259814083E-3</v>
      </c>
      <c r="U105" s="95">
        <f>R105/'סכום נכסי הקרן'!$C$42</f>
        <v>7.1856568536792865E-4</v>
      </c>
    </row>
    <row r="106" spans="2:21" s="141" customFormat="1">
      <c r="B106" s="87" t="s">
        <v>544</v>
      </c>
      <c r="C106" s="84" t="s">
        <v>545</v>
      </c>
      <c r="D106" s="97" t="s">
        <v>131</v>
      </c>
      <c r="E106" s="97" t="s">
        <v>324</v>
      </c>
      <c r="F106" s="84" t="s">
        <v>332</v>
      </c>
      <c r="G106" s="97" t="s">
        <v>326</v>
      </c>
      <c r="H106" s="84" t="s">
        <v>491</v>
      </c>
      <c r="I106" s="84" t="s">
        <v>171</v>
      </c>
      <c r="J106" s="84"/>
      <c r="K106" s="94">
        <v>4.6300000000037302</v>
      </c>
      <c r="L106" s="97" t="s">
        <v>173</v>
      </c>
      <c r="M106" s="98">
        <v>1.8200000000000001E-2</v>
      </c>
      <c r="N106" s="98">
        <v>2.4600000000017701E-2</v>
      </c>
      <c r="O106" s="94">
        <f>648932.7897/50000</f>
        <v>12.978655794</v>
      </c>
      <c r="P106" s="96">
        <v>4874248</v>
      </c>
      <c r="Q106" s="84"/>
      <c r="R106" s="94">
        <v>632.61189212800002</v>
      </c>
      <c r="S106" s="95">
        <f>4566.41186193794%/50000</f>
        <v>9.1328237238758785E-4</v>
      </c>
      <c r="T106" s="95">
        <f t="shared" si="1"/>
        <v>3.8424095530645826E-3</v>
      </c>
      <c r="U106" s="95">
        <f>R106/'סכום נכסי הקרן'!$C$42</f>
        <v>9.4520569632849894E-4</v>
      </c>
    </row>
    <row r="107" spans="2:21" s="141" customFormat="1">
      <c r="B107" s="87" t="s">
        <v>546</v>
      </c>
      <c r="C107" s="84" t="s">
        <v>547</v>
      </c>
      <c r="D107" s="97" t="s">
        <v>131</v>
      </c>
      <c r="E107" s="97" t="s">
        <v>324</v>
      </c>
      <c r="F107" s="84" t="s">
        <v>332</v>
      </c>
      <c r="G107" s="97" t="s">
        <v>326</v>
      </c>
      <c r="H107" s="84" t="s">
        <v>491</v>
      </c>
      <c r="I107" s="84" t="s">
        <v>171</v>
      </c>
      <c r="J107" s="84"/>
      <c r="K107" s="94">
        <v>3.8999999999994386</v>
      </c>
      <c r="L107" s="97" t="s">
        <v>173</v>
      </c>
      <c r="M107" s="98">
        <v>1.06E-2</v>
      </c>
      <c r="N107" s="98">
        <v>2.4600000000000562E-2</v>
      </c>
      <c r="O107" s="94">
        <f>742175.6724/50000</f>
        <v>14.843513448000001</v>
      </c>
      <c r="P107" s="96">
        <v>4797066</v>
      </c>
      <c r="Q107" s="84"/>
      <c r="R107" s="94">
        <v>712.05317882599991</v>
      </c>
      <c r="S107" s="95">
        <f>5465.6136121953%/50000</f>
        <v>1.0931227224390602E-3</v>
      </c>
      <c r="T107" s="95">
        <f t="shared" si="1"/>
        <v>4.3249265002078636E-3</v>
      </c>
      <c r="U107" s="95">
        <f>R107/'סכום נכסי הקרן'!$C$42</f>
        <v>1.0639014680093478E-3</v>
      </c>
    </row>
    <row r="108" spans="2:21" s="141" customFormat="1">
      <c r="B108" s="87" t="s">
        <v>548</v>
      </c>
      <c r="C108" s="84" t="s">
        <v>549</v>
      </c>
      <c r="D108" s="97" t="s">
        <v>131</v>
      </c>
      <c r="E108" s="97" t="s">
        <v>324</v>
      </c>
      <c r="F108" s="84" t="s">
        <v>462</v>
      </c>
      <c r="G108" s="97" t="s">
        <v>375</v>
      </c>
      <c r="H108" s="84" t="s">
        <v>491</v>
      </c>
      <c r="I108" s="84" t="s">
        <v>376</v>
      </c>
      <c r="J108" s="84"/>
      <c r="K108" s="94">
        <v>2.6400000000002621</v>
      </c>
      <c r="L108" s="97" t="s">
        <v>173</v>
      </c>
      <c r="M108" s="98">
        <v>4.9000000000000002E-2</v>
      </c>
      <c r="N108" s="98">
        <v>1.0499999999996725E-2</v>
      </c>
      <c r="O108" s="94">
        <v>661992.66405799997</v>
      </c>
      <c r="P108" s="96">
        <v>115.35</v>
      </c>
      <c r="Q108" s="84"/>
      <c r="R108" s="94">
        <v>763.60851354500005</v>
      </c>
      <c r="S108" s="95">
        <v>9.9545781259204004E-4</v>
      </c>
      <c r="T108" s="95">
        <f t="shared" si="1"/>
        <v>4.6380674845946162E-3</v>
      </c>
      <c r="U108" s="95">
        <f>R108/'סכום נכסי הקרן'!$C$42</f>
        <v>1.1409319453982577E-3</v>
      </c>
    </row>
    <row r="109" spans="2:21" s="141" customFormat="1">
      <c r="B109" s="87" t="s">
        <v>550</v>
      </c>
      <c r="C109" s="84" t="s">
        <v>551</v>
      </c>
      <c r="D109" s="97" t="s">
        <v>131</v>
      </c>
      <c r="E109" s="97" t="s">
        <v>324</v>
      </c>
      <c r="F109" s="84" t="s">
        <v>462</v>
      </c>
      <c r="G109" s="97" t="s">
        <v>375</v>
      </c>
      <c r="H109" s="84" t="s">
        <v>491</v>
      </c>
      <c r="I109" s="84" t="s">
        <v>376</v>
      </c>
      <c r="J109" s="84"/>
      <c r="K109" s="94">
        <v>5.7100000000051452</v>
      </c>
      <c r="L109" s="97" t="s">
        <v>173</v>
      </c>
      <c r="M109" s="98">
        <v>2.3E-2</v>
      </c>
      <c r="N109" s="98">
        <v>2.4600000000051452E-2</v>
      </c>
      <c r="O109" s="94">
        <v>180676.898762</v>
      </c>
      <c r="P109" s="96">
        <v>101</v>
      </c>
      <c r="Q109" s="94">
        <v>4.1201974889999997</v>
      </c>
      <c r="R109" s="94">
        <v>186.58614402400002</v>
      </c>
      <c r="S109" s="95">
        <v>1.3087570306100058E-4</v>
      </c>
      <c r="T109" s="95">
        <f t="shared" si="1"/>
        <v>1.1333020943625244E-3</v>
      </c>
      <c r="U109" s="95">
        <f>R109/'סכום נכסי הקרן'!$C$42</f>
        <v>2.7878433583377867E-4</v>
      </c>
    </row>
    <row r="110" spans="2:21" s="141" customFormat="1">
      <c r="B110" s="87" t="s">
        <v>552</v>
      </c>
      <c r="C110" s="84" t="s">
        <v>553</v>
      </c>
      <c r="D110" s="97" t="s">
        <v>131</v>
      </c>
      <c r="E110" s="97" t="s">
        <v>324</v>
      </c>
      <c r="F110" s="84" t="s">
        <v>462</v>
      </c>
      <c r="G110" s="97" t="s">
        <v>375</v>
      </c>
      <c r="H110" s="84" t="s">
        <v>491</v>
      </c>
      <c r="I110" s="84" t="s">
        <v>376</v>
      </c>
      <c r="J110" s="84"/>
      <c r="K110" s="94">
        <v>2.3100000000009135</v>
      </c>
      <c r="L110" s="97" t="s">
        <v>173</v>
      </c>
      <c r="M110" s="98">
        <v>5.8499999999999996E-2</v>
      </c>
      <c r="N110" s="98">
        <v>9.6000000000091359E-3</v>
      </c>
      <c r="O110" s="94">
        <v>539047.96728700004</v>
      </c>
      <c r="P110" s="96">
        <v>121.82</v>
      </c>
      <c r="Q110" s="84"/>
      <c r="R110" s="94">
        <v>656.6682311400001</v>
      </c>
      <c r="S110" s="95">
        <v>5.0845085605723587E-4</v>
      </c>
      <c r="T110" s="95">
        <f t="shared" si="1"/>
        <v>3.9885249011661428E-3</v>
      </c>
      <c r="U110" s="95">
        <f>R110/'סכום נכסי הקרן'!$C$42</f>
        <v>9.8114904318918547E-4</v>
      </c>
    </row>
    <row r="111" spans="2:21" s="141" customFormat="1">
      <c r="B111" s="87" t="s">
        <v>554</v>
      </c>
      <c r="C111" s="84" t="s">
        <v>555</v>
      </c>
      <c r="D111" s="97" t="s">
        <v>131</v>
      </c>
      <c r="E111" s="97" t="s">
        <v>324</v>
      </c>
      <c r="F111" s="84" t="s">
        <v>462</v>
      </c>
      <c r="G111" s="97" t="s">
        <v>375</v>
      </c>
      <c r="H111" s="84" t="s">
        <v>491</v>
      </c>
      <c r="I111" s="84" t="s">
        <v>376</v>
      </c>
      <c r="J111" s="84"/>
      <c r="K111" s="94">
        <v>7.0900000000028198</v>
      </c>
      <c r="L111" s="97" t="s">
        <v>173</v>
      </c>
      <c r="M111" s="98">
        <v>2.2499999999999999E-2</v>
      </c>
      <c r="N111" s="98">
        <v>3.3200000000012053E-2</v>
      </c>
      <c r="O111" s="94">
        <v>376660.97970699996</v>
      </c>
      <c r="P111" s="96">
        <v>94.36</v>
      </c>
      <c r="Q111" s="94">
        <v>10.198692219</v>
      </c>
      <c r="R111" s="94">
        <v>365.20061383300003</v>
      </c>
      <c r="S111" s="95">
        <v>2.0646388520742698E-3</v>
      </c>
      <c r="T111" s="95">
        <f t="shared" si="1"/>
        <v>2.2181851856383395E-3</v>
      </c>
      <c r="U111" s="95">
        <f>R111/'סכום נכסי הקרן'!$C$42</f>
        <v>5.4565793781785534E-4</v>
      </c>
    </row>
    <row r="112" spans="2:21" s="141" customFormat="1">
      <c r="B112" s="87" t="s">
        <v>556</v>
      </c>
      <c r="C112" s="84" t="s">
        <v>557</v>
      </c>
      <c r="D112" s="97" t="s">
        <v>131</v>
      </c>
      <c r="E112" s="97" t="s">
        <v>324</v>
      </c>
      <c r="F112" s="84" t="s">
        <v>558</v>
      </c>
      <c r="G112" s="97" t="s">
        <v>439</v>
      </c>
      <c r="H112" s="84" t="s">
        <v>491</v>
      </c>
      <c r="I112" s="84" t="s">
        <v>171</v>
      </c>
      <c r="J112" s="84"/>
      <c r="K112" s="94">
        <v>1.9399999999994693</v>
      </c>
      <c r="L112" s="97" t="s">
        <v>173</v>
      </c>
      <c r="M112" s="98">
        <v>4.0500000000000001E-2</v>
      </c>
      <c r="N112" s="98">
        <v>8.0999999999920389E-3</v>
      </c>
      <c r="O112" s="94">
        <v>143837.73459599999</v>
      </c>
      <c r="P112" s="96">
        <v>131</v>
      </c>
      <c r="Q112" s="84"/>
      <c r="R112" s="94">
        <v>188.42744541499999</v>
      </c>
      <c r="S112" s="95">
        <v>9.8888269480278406E-4</v>
      </c>
      <c r="T112" s="95">
        <f t="shared" si="1"/>
        <v>1.1444859404819044E-3</v>
      </c>
      <c r="U112" s="95">
        <f>R112/'סכום נכסי הקרן'!$C$42</f>
        <v>2.8153548323566564E-4</v>
      </c>
    </row>
    <row r="113" spans="2:21" s="141" customFormat="1">
      <c r="B113" s="87" t="s">
        <v>559</v>
      </c>
      <c r="C113" s="84" t="s">
        <v>560</v>
      </c>
      <c r="D113" s="97" t="s">
        <v>131</v>
      </c>
      <c r="E113" s="97" t="s">
        <v>324</v>
      </c>
      <c r="F113" s="84" t="s">
        <v>558</v>
      </c>
      <c r="G113" s="97" t="s">
        <v>439</v>
      </c>
      <c r="H113" s="84" t="s">
        <v>491</v>
      </c>
      <c r="I113" s="84" t="s">
        <v>171</v>
      </c>
      <c r="J113" s="84"/>
      <c r="K113" s="94">
        <v>0.52999999999913328</v>
      </c>
      <c r="L113" s="97" t="s">
        <v>173</v>
      </c>
      <c r="M113" s="98">
        <v>4.2800000000000005E-2</v>
      </c>
      <c r="N113" s="98">
        <v>1.3999999998873087E-3</v>
      </c>
      <c r="O113" s="94">
        <v>36645.174853999997</v>
      </c>
      <c r="P113" s="96">
        <v>125.92</v>
      </c>
      <c r="Q113" s="84"/>
      <c r="R113" s="94">
        <v>46.143604667999995</v>
      </c>
      <c r="S113" s="95">
        <v>5.1231674965380157E-4</v>
      </c>
      <c r="T113" s="95">
        <f t="shared" si="1"/>
        <v>2.8027077833257672E-4</v>
      </c>
      <c r="U113" s="95">
        <f>R113/'סכום נכסי הקרן'!$C$42</f>
        <v>6.8944638132883838E-5</v>
      </c>
    </row>
    <row r="114" spans="2:21" s="141" customFormat="1">
      <c r="B114" s="87" t="s">
        <v>561</v>
      </c>
      <c r="C114" s="84" t="s">
        <v>562</v>
      </c>
      <c r="D114" s="97" t="s">
        <v>131</v>
      </c>
      <c r="E114" s="97" t="s">
        <v>324</v>
      </c>
      <c r="F114" s="84" t="s">
        <v>563</v>
      </c>
      <c r="G114" s="97" t="s">
        <v>375</v>
      </c>
      <c r="H114" s="84" t="s">
        <v>491</v>
      </c>
      <c r="I114" s="84" t="s">
        <v>171</v>
      </c>
      <c r="J114" s="84"/>
      <c r="K114" s="94">
        <v>6.6499999999983235</v>
      </c>
      <c r="L114" s="97" t="s">
        <v>173</v>
      </c>
      <c r="M114" s="98">
        <v>1.9599999999999999E-2</v>
      </c>
      <c r="N114" s="98">
        <v>2.2999999999988825E-2</v>
      </c>
      <c r="O114" s="94">
        <v>451480.85546200001</v>
      </c>
      <c r="P114" s="96">
        <v>99.12</v>
      </c>
      <c r="Q114" s="84"/>
      <c r="R114" s="94">
        <v>447.50784501500004</v>
      </c>
      <c r="S114" s="95">
        <v>7.0095643927907262E-4</v>
      </c>
      <c r="T114" s="95">
        <f t="shared" si="1"/>
        <v>2.718109539441068E-3</v>
      </c>
      <c r="U114" s="95">
        <f>R114/'סכום נכסי הקרן'!$C$42</f>
        <v>6.686358089744599E-4</v>
      </c>
    </row>
    <row r="115" spans="2:21" s="141" customFormat="1">
      <c r="B115" s="87" t="s">
        <v>564</v>
      </c>
      <c r="C115" s="84" t="s">
        <v>565</v>
      </c>
      <c r="D115" s="97" t="s">
        <v>131</v>
      </c>
      <c r="E115" s="97" t="s">
        <v>324</v>
      </c>
      <c r="F115" s="84" t="s">
        <v>563</v>
      </c>
      <c r="G115" s="97" t="s">
        <v>375</v>
      </c>
      <c r="H115" s="84" t="s">
        <v>491</v>
      </c>
      <c r="I115" s="84" t="s">
        <v>171</v>
      </c>
      <c r="J115" s="84"/>
      <c r="K115" s="94">
        <v>3.8400000000062424</v>
      </c>
      <c r="L115" s="97" t="s">
        <v>173</v>
      </c>
      <c r="M115" s="98">
        <v>2.75E-2</v>
      </c>
      <c r="N115" s="98">
        <v>1.3499999999992449E-2</v>
      </c>
      <c r="O115" s="94">
        <v>185826.10045599996</v>
      </c>
      <c r="P115" s="96">
        <v>106.9</v>
      </c>
      <c r="Q115" s="84"/>
      <c r="R115" s="94">
        <v>198.64811498899999</v>
      </c>
      <c r="S115" s="95">
        <v>3.9947482255431305E-4</v>
      </c>
      <c r="T115" s="95">
        <f t="shared" si="1"/>
        <v>1.2065650744636411E-3</v>
      </c>
      <c r="U115" s="95">
        <f>R115/'סכום נכסי הקרן'!$C$42</f>
        <v>2.9680651310698126E-4</v>
      </c>
    </row>
    <row r="116" spans="2:21" s="141" customFormat="1">
      <c r="B116" s="87" t="s">
        <v>566</v>
      </c>
      <c r="C116" s="84" t="s">
        <v>567</v>
      </c>
      <c r="D116" s="97" t="s">
        <v>131</v>
      </c>
      <c r="E116" s="97" t="s">
        <v>324</v>
      </c>
      <c r="F116" s="84" t="s">
        <v>349</v>
      </c>
      <c r="G116" s="97" t="s">
        <v>326</v>
      </c>
      <c r="H116" s="84" t="s">
        <v>491</v>
      </c>
      <c r="I116" s="84" t="s">
        <v>171</v>
      </c>
      <c r="J116" s="84"/>
      <c r="K116" s="94">
        <v>4.1900000000014908</v>
      </c>
      <c r="L116" s="97" t="s">
        <v>173</v>
      </c>
      <c r="M116" s="98">
        <v>1.4199999999999999E-2</v>
      </c>
      <c r="N116" s="98">
        <v>2.5000000000008012E-2</v>
      </c>
      <c r="O116" s="94">
        <f>1279656.5316/50000</f>
        <v>25.593130632000001</v>
      </c>
      <c r="P116" s="96">
        <v>4877094</v>
      </c>
      <c r="Q116" s="84"/>
      <c r="R116" s="94">
        <v>1248.201096106</v>
      </c>
      <c r="S116" s="95">
        <f>6038.10943047233%/50000</f>
        <v>1.2076218860944659E-3</v>
      </c>
      <c r="T116" s="95">
        <f t="shared" si="1"/>
        <v>7.5814253185947931E-3</v>
      </c>
      <c r="U116" s="95">
        <f>R116/'סכום נכסי הקרן'!$C$42</f>
        <v>1.8649772489008952E-3</v>
      </c>
    </row>
    <row r="117" spans="2:21" s="141" customFormat="1">
      <c r="B117" s="87" t="s">
        <v>568</v>
      </c>
      <c r="C117" s="84" t="s">
        <v>569</v>
      </c>
      <c r="D117" s="97" t="s">
        <v>131</v>
      </c>
      <c r="E117" s="97" t="s">
        <v>324</v>
      </c>
      <c r="F117" s="84" t="s">
        <v>349</v>
      </c>
      <c r="G117" s="97" t="s">
        <v>326</v>
      </c>
      <c r="H117" s="84" t="s">
        <v>491</v>
      </c>
      <c r="I117" s="84" t="s">
        <v>171</v>
      </c>
      <c r="J117" s="84"/>
      <c r="K117" s="94">
        <v>4.840000000002509</v>
      </c>
      <c r="L117" s="97" t="s">
        <v>173</v>
      </c>
      <c r="M117" s="98">
        <v>1.5900000000000001E-2</v>
      </c>
      <c r="N117" s="98">
        <v>2.2500000000005807E-2</v>
      </c>
      <c r="O117" s="94">
        <f>885650.4111/50000</f>
        <v>17.713008221999999</v>
      </c>
      <c r="P117" s="96">
        <v>4860000</v>
      </c>
      <c r="Q117" s="84"/>
      <c r="R117" s="94">
        <v>860.85220222600003</v>
      </c>
      <c r="S117" s="95">
        <f>5916.16841082164%/50000</f>
        <v>1.183233682164328E-3</v>
      </c>
      <c r="T117" s="95">
        <f t="shared" si="1"/>
        <v>5.2287141085558203E-3</v>
      </c>
      <c r="U117" s="95">
        <f>R117/'סכום נכסי הקרן'!$C$42</f>
        <v>1.2862268562544047E-3</v>
      </c>
    </row>
    <row r="118" spans="2:21" s="141" customFormat="1">
      <c r="B118" s="87" t="s">
        <v>570</v>
      </c>
      <c r="C118" s="84" t="s">
        <v>571</v>
      </c>
      <c r="D118" s="97" t="s">
        <v>131</v>
      </c>
      <c r="E118" s="97" t="s">
        <v>324</v>
      </c>
      <c r="F118" s="84" t="s">
        <v>572</v>
      </c>
      <c r="G118" s="97" t="s">
        <v>573</v>
      </c>
      <c r="H118" s="84" t="s">
        <v>491</v>
      </c>
      <c r="I118" s="84" t="s">
        <v>376</v>
      </c>
      <c r="J118" s="84"/>
      <c r="K118" s="94">
        <v>5.1299999999967589</v>
      </c>
      <c r="L118" s="97" t="s">
        <v>173</v>
      </c>
      <c r="M118" s="98">
        <v>1.9400000000000001E-2</v>
      </c>
      <c r="N118" s="98">
        <v>1.4399999999994917E-2</v>
      </c>
      <c r="O118" s="94">
        <v>757230.46501499997</v>
      </c>
      <c r="P118" s="96">
        <v>103.9</v>
      </c>
      <c r="Q118" s="84"/>
      <c r="R118" s="94">
        <v>786.76244233500006</v>
      </c>
      <c r="S118" s="95">
        <v>1.2574022156169636E-3</v>
      </c>
      <c r="T118" s="95">
        <f t="shared" si="1"/>
        <v>4.7787017001077068E-3</v>
      </c>
      <c r="U118" s="95">
        <f>R118/'סכום נכסי הקרן'!$C$42</f>
        <v>1.1755269722338649E-3</v>
      </c>
    </row>
    <row r="119" spans="2:21" s="141" customFormat="1">
      <c r="B119" s="87" t="s">
        <v>574</v>
      </c>
      <c r="C119" s="84" t="s">
        <v>575</v>
      </c>
      <c r="D119" s="97" t="s">
        <v>131</v>
      </c>
      <c r="E119" s="97" t="s">
        <v>324</v>
      </c>
      <c r="F119" s="84" t="s">
        <v>572</v>
      </c>
      <c r="G119" s="97" t="s">
        <v>573</v>
      </c>
      <c r="H119" s="84" t="s">
        <v>491</v>
      </c>
      <c r="I119" s="84" t="s">
        <v>376</v>
      </c>
      <c r="J119" s="84"/>
      <c r="K119" s="94">
        <v>6.57999999999869</v>
      </c>
      <c r="L119" s="97" t="s">
        <v>173</v>
      </c>
      <c r="M119" s="98">
        <v>1.23E-2</v>
      </c>
      <c r="N119" s="98">
        <v>1.7600000000000771E-2</v>
      </c>
      <c r="O119" s="94">
        <v>1062533.2076960001</v>
      </c>
      <c r="P119" s="96">
        <v>97.58</v>
      </c>
      <c r="Q119" s="84"/>
      <c r="R119" s="94">
        <v>1036.819872242</v>
      </c>
      <c r="S119" s="95">
        <v>1.0027862029387089E-3</v>
      </c>
      <c r="T119" s="95">
        <f t="shared" si="1"/>
        <v>6.2975208520167653E-3</v>
      </c>
      <c r="U119" s="95">
        <f>R119/'סכום נכסי הקרן'!$C$42</f>
        <v>1.5491457898667421E-3</v>
      </c>
    </row>
    <row r="120" spans="2:21" s="141" customFormat="1">
      <c r="B120" s="87" t="s">
        <v>576</v>
      </c>
      <c r="C120" s="84" t="s">
        <v>577</v>
      </c>
      <c r="D120" s="97" t="s">
        <v>131</v>
      </c>
      <c r="E120" s="97" t="s">
        <v>324</v>
      </c>
      <c r="F120" s="84" t="s">
        <v>578</v>
      </c>
      <c r="G120" s="97" t="s">
        <v>439</v>
      </c>
      <c r="H120" s="84" t="s">
        <v>491</v>
      </c>
      <c r="I120" s="84" t="s">
        <v>171</v>
      </c>
      <c r="J120" s="84"/>
      <c r="K120" s="94">
        <v>0.73999999999979682</v>
      </c>
      <c r="L120" s="97" t="s">
        <v>173</v>
      </c>
      <c r="M120" s="98">
        <v>3.6000000000000004E-2</v>
      </c>
      <c r="N120" s="98">
        <v>-2.7999999999933963E-3</v>
      </c>
      <c r="O120" s="94">
        <v>709404.007965</v>
      </c>
      <c r="P120" s="96">
        <v>110.99</v>
      </c>
      <c r="Q120" s="84"/>
      <c r="R120" s="94">
        <v>787.3674703339999</v>
      </c>
      <c r="S120" s="95">
        <v>1.7147291061535561E-3</v>
      </c>
      <c r="T120" s="95">
        <f t="shared" si="1"/>
        <v>4.782376568367626E-3</v>
      </c>
      <c r="U120" s="95">
        <f>R120/'סכום נכסי הקרן'!$C$42</f>
        <v>1.1764309639517082E-3</v>
      </c>
    </row>
    <row r="121" spans="2:21" s="141" customFormat="1">
      <c r="B121" s="87" t="s">
        <v>579</v>
      </c>
      <c r="C121" s="84" t="s">
        <v>580</v>
      </c>
      <c r="D121" s="97" t="s">
        <v>131</v>
      </c>
      <c r="E121" s="97" t="s">
        <v>324</v>
      </c>
      <c r="F121" s="84" t="s">
        <v>578</v>
      </c>
      <c r="G121" s="97" t="s">
        <v>439</v>
      </c>
      <c r="H121" s="84" t="s">
        <v>491</v>
      </c>
      <c r="I121" s="84" t="s">
        <v>171</v>
      </c>
      <c r="J121" s="84"/>
      <c r="K121" s="94">
        <v>7.1999999999978037</v>
      </c>
      <c r="L121" s="97" t="s">
        <v>173</v>
      </c>
      <c r="M121" s="98">
        <v>2.2499999999999999E-2</v>
      </c>
      <c r="N121" s="98">
        <v>2.3299999999983893E-2</v>
      </c>
      <c r="O121" s="94">
        <v>269146.283031</v>
      </c>
      <c r="P121" s="96">
        <v>101.51</v>
      </c>
      <c r="Q121" s="84"/>
      <c r="R121" s="94">
        <v>273.21039256800003</v>
      </c>
      <c r="S121" s="95">
        <v>6.5787256968244476E-4</v>
      </c>
      <c r="T121" s="95">
        <f t="shared" si="1"/>
        <v>1.6594474992692658E-3</v>
      </c>
      <c r="U121" s="95">
        <f>R121/'סכום נכסי הקרן'!$C$42</f>
        <v>4.0821240094419188E-4</v>
      </c>
    </row>
    <row r="122" spans="2:21" s="141" customFormat="1">
      <c r="B122" s="87" t="s">
        <v>581</v>
      </c>
      <c r="C122" s="84" t="s">
        <v>582</v>
      </c>
      <c r="D122" s="97" t="s">
        <v>131</v>
      </c>
      <c r="E122" s="97" t="s">
        <v>324</v>
      </c>
      <c r="F122" s="84" t="s">
        <v>583</v>
      </c>
      <c r="G122" s="97" t="s">
        <v>584</v>
      </c>
      <c r="H122" s="84" t="s">
        <v>491</v>
      </c>
      <c r="I122" s="84" t="s">
        <v>376</v>
      </c>
      <c r="J122" s="84"/>
      <c r="K122" s="94">
        <v>3.679999999999783</v>
      </c>
      <c r="L122" s="97" t="s">
        <v>173</v>
      </c>
      <c r="M122" s="98">
        <v>1.8000000000000002E-2</v>
      </c>
      <c r="N122" s="98">
        <v>1.7699999999992208E-2</v>
      </c>
      <c r="O122" s="94">
        <v>546206.64600399998</v>
      </c>
      <c r="P122" s="96">
        <v>101</v>
      </c>
      <c r="Q122" s="84"/>
      <c r="R122" s="94">
        <v>551.66060525900002</v>
      </c>
      <c r="S122" s="95">
        <v>6.54131334682952E-4</v>
      </c>
      <c r="T122" s="95">
        <f t="shared" si="1"/>
        <v>3.3507210440926693E-3</v>
      </c>
      <c r="U122" s="95">
        <f>R122/'סכום נכסי הקרן'!$C$42</f>
        <v>8.2425378501314959E-4</v>
      </c>
    </row>
    <row r="123" spans="2:21" s="141" customFormat="1">
      <c r="B123" s="87" t="s">
        <v>585</v>
      </c>
      <c r="C123" s="84" t="s">
        <v>586</v>
      </c>
      <c r="D123" s="97" t="s">
        <v>131</v>
      </c>
      <c r="E123" s="97" t="s">
        <v>324</v>
      </c>
      <c r="F123" s="84" t="s">
        <v>587</v>
      </c>
      <c r="G123" s="97" t="s">
        <v>326</v>
      </c>
      <c r="H123" s="84" t="s">
        <v>588</v>
      </c>
      <c r="I123" s="84" t="s">
        <v>171</v>
      </c>
      <c r="J123" s="84"/>
      <c r="K123" s="94">
        <v>1.4800000000126783</v>
      </c>
      <c r="L123" s="97" t="s">
        <v>173</v>
      </c>
      <c r="M123" s="98">
        <v>4.1500000000000002E-2</v>
      </c>
      <c r="N123" s="98">
        <v>6.7000000000195046E-3</v>
      </c>
      <c r="O123" s="94">
        <v>36784.505595000002</v>
      </c>
      <c r="P123" s="96">
        <v>111.5</v>
      </c>
      <c r="Q123" s="84"/>
      <c r="R123" s="94">
        <v>41.014722575999997</v>
      </c>
      <c r="S123" s="95">
        <v>1.2225030523936923E-4</v>
      </c>
      <c r="T123" s="95">
        <f t="shared" si="1"/>
        <v>2.4911855721237189E-4</v>
      </c>
      <c r="U123" s="95">
        <f>R123/'סכום נכסי הקרן'!$C$42</f>
        <v>6.1281411074587034E-5</v>
      </c>
    </row>
    <row r="124" spans="2:21" s="141" customFormat="1">
      <c r="B124" s="87" t="s">
        <v>589</v>
      </c>
      <c r="C124" s="84" t="s">
        <v>590</v>
      </c>
      <c r="D124" s="97" t="s">
        <v>131</v>
      </c>
      <c r="E124" s="97" t="s">
        <v>324</v>
      </c>
      <c r="F124" s="84" t="s">
        <v>591</v>
      </c>
      <c r="G124" s="97" t="s">
        <v>584</v>
      </c>
      <c r="H124" s="84" t="s">
        <v>588</v>
      </c>
      <c r="I124" s="84" t="s">
        <v>376</v>
      </c>
      <c r="J124" s="84"/>
      <c r="K124" s="94">
        <v>2.2500000000065965</v>
      </c>
      <c r="L124" s="97" t="s">
        <v>173</v>
      </c>
      <c r="M124" s="98">
        <v>2.8500000000000001E-2</v>
      </c>
      <c r="N124" s="98">
        <v>2.5500000000030783E-2</v>
      </c>
      <c r="O124" s="94">
        <v>221629.50688599999</v>
      </c>
      <c r="P124" s="96">
        <v>102.6</v>
      </c>
      <c r="Q124" s="84"/>
      <c r="R124" s="94">
        <v>227.39187570599998</v>
      </c>
      <c r="S124" s="95">
        <v>7.5995937805606328E-4</v>
      </c>
      <c r="T124" s="95">
        <f t="shared" si="1"/>
        <v>1.3811512656882225E-3</v>
      </c>
      <c r="U124" s="95">
        <f>R124/'סכום נכסי הקרן'!$C$42</f>
        <v>3.3975348691776526E-4</v>
      </c>
    </row>
    <row r="125" spans="2:21" s="141" customFormat="1">
      <c r="B125" s="87" t="s">
        <v>592</v>
      </c>
      <c r="C125" s="84" t="s">
        <v>593</v>
      </c>
      <c r="D125" s="97" t="s">
        <v>131</v>
      </c>
      <c r="E125" s="97" t="s">
        <v>324</v>
      </c>
      <c r="F125" s="84" t="s">
        <v>360</v>
      </c>
      <c r="G125" s="97" t="s">
        <v>326</v>
      </c>
      <c r="H125" s="84" t="s">
        <v>588</v>
      </c>
      <c r="I125" s="84" t="s">
        <v>171</v>
      </c>
      <c r="J125" s="84"/>
      <c r="K125" s="94">
        <v>2.4099999999990422</v>
      </c>
      <c r="L125" s="97" t="s">
        <v>173</v>
      </c>
      <c r="M125" s="98">
        <v>2.7999999999999997E-2</v>
      </c>
      <c r="N125" s="98">
        <v>1.8699999999988209E-2</v>
      </c>
      <c r="O125" s="94">
        <f>1030694.8953/50000</f>
        <v>20.613897905999998</v>
      </c>
      <c r="P125" s="96">
        <v>5266854</v>
      </c>
      <c r="Q125" s="84"/>
      <c r="R125" s="94">
        <v>1085.7039119440001</v>
      </c>
      <c r="S125" s="95">
        <f>5827.41502402895%/50000</f>
        <v>1.16548300480579E-3</v>
      </c>
      <c r="T125" s="95">
        <f t="shared" si="1"/>
        <v>6.5944367075052171E-3</v>
      </c>
      <c r="U125" s="95">
        <f>R125/'סכום נכסי הקרן'!$C$42</f>
        <v>1.62218499978493E-3</v>
      </c>
    </row>
    <row r="126" spans="2:21" s="141" customFormat="1">
      <c r="B126" s="87" t="s">
        <v>594</v>
      </c>
      <c r="C126" s="84" t="s">
        <v>595</v>
      </c>
      <c r="D126" s="97" t="s">
        <v>131</v>
      </c>
      <c r="E126" s="97" t="s">
        <v>324</v>
      </c>
      <c r="F126" s="84" t="s">
        <v>360</v>
      </c>
      <c r="G126" s="97" t="s">
        <v>326</v>
      </c>
      <c r="H126" s="84" t="s">
        <v>588</v>
      </c>
      <c r="I126" s="84" t="s">
        <v>171</v>
      </c>
      <c r="J126" s="84"/>
      <c r="K126" s="94">
        <v>3.6600000000011694</v>
      </c>
      <c r="L126" s="97" t="s">
        <v>173</v>
      </c>
      <c r="M126" s="98">
        <v>1.49E-2</v>
      </c>
      <c r="N126" s="98">
        <v>2.4000000000050061E-2</v>
      </c>
      <c r="O126" s="94">
        <f>121812.2508/50000</f>
        <v>2.436245016</v>
      </c>
      <c r="P126" s="96">
        <v>4920095</v>
      </c>
      <c r="Q126" s="84"/>
      <c r="R126" s="94">
        <v>119.86556947099999</v>
      </c>
      <c r="S126" s="95">
        <f>2014.0914484127%/50000</f>
        <v>4.0281828968253999E-4</v>
      </c>
      <c r="T126" s="95">
        <f t="shared" si="1"/>
        <v>7.2804924306687927E-4</v>
      </c>
      <c r="U126" s="95">
        <f>R126/'סכום נכסי הקרן'!$C$42</f>
        <v>1.7909498772862846E-4</v>
      </c>
    </row>
    <row r="127" spans="2:21" s="141" customFormat="1">
      <c r="B127" s="87" t="s">
        <v>596</v>
      </c>
      <c r="C127" s="84" t="s">
        <v>597</v>
      </c>
      <c r="D127" s="97" t="s">
        <v>131</v>
      </c>
      <c r="E127" s="97" t="s">
        <v>324</v>
      </c>
      <c r="F127" s="84" t="s">
        <v>360</v>
      </c>
      <c r="G127" s="97" t="s">
        <v>326</v>
      </c>
      <c r="H127" s="84" t="s">
        <v>588</v>
      </c>
      <c r="I127" s="84" t="s">
        <v>171</v>
      </c>
      <c r="J127" s="84"/>
      <c r="K127" s="94">
        <v>5.2199999999909323</v>
      </c>
      <c r="L127" s="97" t="s">
        <v>173</v>
      </c>
      <c r="M127" s="98">
        <v>2.2000000000000002E-2</v>
      </c>
      <c r="N127" s="98">
        <v>1.6899999999971816E-2</v>
      </c>
      <c r="O127" s="94">
        <f>235461.825/50000</f>
        <v>4.7092365000000003</v>
      </c>
      <c r="P127" s="96">
        <v>5199480</v>
      </c>
      <c r="Q127" s="84"/>
      <c r="R127" s="94">
        <v>244.85580030100004</v>
      </c>
      <c r="S127" s="95">
        <f>4677.4299761621%/50000</f>
        <v>9.3548599523241992E-4</v>
      </c>
      <c r="T127" s="95">
        <f t="shared" si="1"/>
        <v>1.4872250710226474E-3</v>
      </c>
      <c r="U127" s="95">
        <f>R127/'סכום נכסי הקרן'!$C$42</f>
        <v>3.6584689618315017E-4</v>
      </c>
    </row>
    <row r="128" spans="2:21" s="141" customFormat="1">
      <c r="B128" s="87" t="s">
        <v>598</v>
      </c>
      <c r="C128" s="84" t="s">
        <v>599</v>
      </c>
      <c r="D128" s="97" t="s">
        <v>131</v>
      </c>
      <c r="E128" s="97" t="s">
        <v>324</v>
      </c>
      <c r="F128" s="84" t="s">
        <v>600</v>
      </c>
      <c r="G128" s="97" t="s">
        <v>375</v>
      </c>
      <c r="H128" s="84" t="s">
        <v>588</v>
      </c>
      <c r="I128" s="84" t="s">
        <v>171</v>
      </c>
      <c r="J128" s="84"/>
      <c r="K128" s="94">
        <v>5.4199999999971515</v>
      </c>
      <c r="L128" s="97" t="s">
        <v>173</v>
      </c>
      <c r="M128" s="98">
        <v>2.5000000000000001E-2</v>
      </c>
      <c r="N128" s="98">
        <v>2.5500000000023743E-2</v>
      </c>
      <c r="O128" s="94">
        <v>103953.992442</v>
      </c>
      <c r="P128" s="96">
        <v>101.29</v>
      </c>
      <c r="Q128" s="84"/>
      <c r="R128" s="94">
        <v>105.294998765</v>
      </c>
      <c r="S128" s="95">
        <v>4.3477940935526208E-4</v>
      </c>
      <c r="T128" s="95">
        <f t="shared" si="1"/>
        <v>6.3954932586486547E-4</v>
      </c>
      <c r="U128" s="95">
        <f>R128/'סכום נכסי הקרן'!$C$42</f>
        <v>1.5732463120918174E-4</v>
      </c>
    </row>
    <row r="129" spans="2:21" s="141" customFormat="1">
      <c r="B129" s="87" t="s">
        <v>601</v>
      </c>
      <c r="C129" s="84" t="s">
        <v>602</v>
      </c>
      <c r="D129" s="97" t="s">
        <v>131</v>
      </c>
      <c r="E129" s="97" t="s">
        <v>324</v>
      </c>
      <c r="F129" s="84" t="s">
        <v>600</v>
      </c>
      <c r="G129" s="97" t="s">
        <v>375</v>
      </c>
      <c r="H129" s="84" t="s">
        <v>588</v>
      </c>
      <c r="I129" s="84" t="s">
        <v>171</v>
      </c>
      <c r="J129" s="84"/>
      <c r="K129" s="94">
        <v>7.3099999999995449</v>
      </c>
      <c r="L129" s="97" t="s">
        <v>173</v>
      </c>
      <c r="M129" s="98">
        <v>1.9E-2</v>
      </c>
      <c r="N129" s="98">
        <v>3.1799999999991758E-2</v>
      </c>
      <c r="O129" s="94">
        <v>501234.42308199999</v>
      </c>
      <c r="P129" s="96">
        <v>92</v>
      </c>
      <c r="Q129" s="84"/>
      <c r="R129" s="94">
        <v>461.13566679100001</v>
      </c>
      <c r="S129" s="95">
        <v>2.0231754046960925E-3</v>
      </c>
      <c r="T129" s="95">
        <f t="shared" si="1"/>
        <v>2.800883311529704E-3</v>
      </c>
      <c r="U129" s="95">
        <f>R129/'סכום נכסי הקרן'!$C$42</f>
        <v>6.8899757411278965E-4</v>
      </c>
    </row>
    <row r="130" spans="2:21" s="141" customFormat="1">
      <c r="B130" s="87" t="s">
        <v>603</v>
      </c>
      <c r="C130" s="84" t="s">
        <v>604</v>
      </c>
      <c r="D130" s="97" t="s">
        <v>131</v>
      </c>
      <c r="E130" s="97" t="s">
        <v>324</v>
      </c>
      <c r="F130" s="84" t="s">
        <v>605</v>
      </c>
      <c r="G130" s="97" t="s">
        <v>375</v>
      </c>
      <c r="H130" s="84" t="s">
        <v>588</v>
      </c>
      <c r="I130" s="84" t="s">
        <v>171</v>
      </c>
      <c r="J130" s="84"/>
      <c r="K130" s="94">
        <v>1.4800000000003504</v>
      </c>
      <c r="L130" s="97" t="s">
        <v>173</v>
      </c>
      <c r="M130" s="98">
        <v>4.5999999999999999E-2</v>
      </c>
      <c r="N130" s="98">
        <v>1.0099999999987308E-2</v>
      </c>
      <c r="O130" s="94">
        <v>175741.37867499999</v>
      </c>
      <c r="P130" s="96">
        <v>130.01</v>
      </c>
      <c r="Q130" s="84"/>
      <c r="R130" s="94">
        <v>228.48137082899999</v>
      </c>
      <c r="S130" s="95">
        <v>6.1001238184560879E-4</v>
      </c>
      <c r="T130" s="95">
        <f t="shared" si="1"/>
        <v>1.387768729761733E-3</v>
      </c>
      <c r="U130" s="95">
        <f>R130/'סכום נכסי הקרן'!$C$42</f>
        <v>3.4138133648745588E-4</v>
      </c>
    </row>
    <row r="131" spans="2:21" s="141" customFormat="1">
      <c r="B131" s="87" t="s">
        <v>606</v>
      </c>
      <c r="C131" s="84" t="s">
        <v>607</v>
      </c>
      <c r="D131" s="97" t="s">
        <v>131</v>
      </c>
      <c r="E131" s="97" t="s">
        <v>324</v>
      </c>
      <c r="F131" s="84" t="s">
        <v>608</v>
      </c>
      <c r="G131" s="97" t="s">
        <v>326</v>
      </c>
      <c r="H131" s="84" t="s">
        <v>588</v>
      </c>
      <c r="I131" s="84" t="s">
        <v>376</v>
      </c>
      <c r="J131" s="84"/>
      <c r="K131" s="94">
        <v>1.9900000000007814</v>
      </c>
      <c r="L131" s="97" t="s">
        <v>173</v>
      </c>
      <c r="M131" s="98">
        <v>0.02</v>
      </c>
      <c r="N131" s="98">
        <v>3.8999999999957936E-3</v>
      </c>
      <c r="O131" s="94">
        <v>283786.57502724353</v>
      </c>
      <c r="P131" s="96">
        <v>105.37</v>
      </c>
      <c r="Q131" s="94">
        <v>32.785090000000004</v>
      </c>
      <c r="R131" s="94">
        <v>332.78326292600002</v>
      </c>
      <c r="S131" s="95">
        <v>7.3468989747530204E-4</v>
      </c>
      <c r="T131" s="95">
        <f t="shared" si="1"/>
        <v>2.0212860435891719E-3</v>
      </c>
      <c r="U131" s="95">
        <f>R131/'סכום נכסי הקרן'!$C$42</f>
        <v>4.9722213520575953E-4</v>
      </c>
    </row>
    <row r="132" spans="2:21" s="141" customFormat="1">
      <c r="B132" s="87" t="s">
        <v>609</v>
      </c>
      <c r="C132" s="84" t="s">
        <v>610</v>
      </c>
      <c r="D132" s="97" t="s">
        <v>131</v>
      </c>
      <c r="E132" s="97" t="s">
        <v>324</v>
      </c>
      <c r="F132" s="84" t="s">
        <v>540</v>
      </c>
      <c r="G132" s="97" t="s">
        <v>375</v>
      </c>
      <c r="H132" s="84" t="s">
        <v>588</v>
      </c>
      <c r="I132" s="84" t="s">
        <v>376</v>
      </c>
      <c r="J132" s="84"/>
      <c r="K132" s="94">
        <v>6.8100000000361014</v>
      </c>
      <c r="L132" s="97" t="s">
        <v>173</v>
      </c>
      <c r="M132" s="98">
        <v>2.81E-2</v>
      </c>
      <c r="N132" s="98">
        <v>3.1800000000144407E-2</v>
      </c>
      <c r="O132" s="94">
        <v>69812.924411</v>
      </c>
      <c r="P132" s="96">
        <v>99.19</v>
      </c>
      <c r="Q132" s="84"/>
      <c r="R132" s="94">
        <v>69.247439450000002</v>
      </c>
      <c r="S132" s="95">
        <v>1.3335267240664652E-4</v>
      </c>
      <c r="T132" s="95">
        <f t="shared" si="1"/>
        <v>4.2060072878633833E-4</v>
      </c>
      <c r="U132" s="95">
        <f>R132/'סכום נכסי הקרן'!$C$42</f>
        <v>1.0346481790617258E-4</v>
      </c>
    </row>
    <row r="133" spans="2:21" s="141" customFormat="1">
      <c r="B133" s="87" t="s">
        <v>611</v>
      </c>
      <c r="C133" s="84" t="s">
        <v>612</v>
      </c>
      <c r="D133" s="97" t="s">
        <v>131</v>
      </c>
      <c r="E133" s="97" t="s">
        <v>324</v>
      </c>
      <c r="F133" s="84" t="s">
        <v>540</v>
      </c>
      <c r="G133" s="97" t="s">
        <v>375</v>
      </c>
      <c r="H133" s="84" t="s">
        <v>588</v>
      </c>
      <c r="I133" s="84" t="s">
        <v>376</v>
      </c>
      <c r="J133" s="84"/>
      <c r="K133" s="94">
        <v>4.9700000000044131</v>
      </c>
      <c r="L133" s="97" t="s">
        <v>173</v>
      </c>
      <c r="M133" s="98">
        <v>3.7000000000000005E-2</v>
      </c>
      <c r="N133" s="98">
        <v>2.3500000000031517E-2</v>
      </c>
      <c r="O133" s="94">
        <v>443775.09217600001</v>
      </c>
      <c r="P133" s="96">
        <v>107.25</v>
      </c>
      <c r="Q133" s="84"/>
      <c r="R133" s="94">
        <v>475.94878506999999</v>
      </c>
      <c r="S133" s="95">
        <v>6.5581649953872661E-4</v>
      </c>
      <c r="T133" s="95">
        <f t="shared" si="1"/>
        <v>2.8908564339040596E-3</v>
      </c>
      <c r="U133" s="95">
        <f>R133/'סכום נכסי הקרן'!$C$42</f>
        <v>7.1113032873205571E-4</v>
      </c>
    </row>
    <row r="134" spans="2:21" s="141" customFormat="1">
      <c r="B134" s="87" t="s">
        <v>613</v>
      </c>
      <c r="C134" s="84" t="s">
        <v>614</v>
      </c>
      <c r="D134" s="97" t="s">
        <v>131</v>
      </c>
      <c r="E134" s="97" t="s">
        <v>324</v>
      </c>
      <c r="F134" s="84" t="s">
        <v>332</v>
      </c>
      <c r="G134" s="97" t="s">
        <v>326</v>
      </c>
      <c r="H134" s="84" t="s">
        <v>588</v>
      </c>
      <c r="I134" s="84" t="s">
        <v>376</v>
      </c>
      <c r="J134" s="84"/>
      <c r="K134" s="94">
        <v>2.84</v>
      </c>
      <c r="L134" s="97" t="s">
        <v>173</v>
      </c>
      <c r="M134" s="98">
        <v>4.4999999999999998E-2</v>
      </c>
      <c r="N134" s="98">
        <v>1.0500000000000001E-2</v>
      </c>
      <c r="O134" s="94">
        <v>1462634.1669670001</v>
      </c>
      <c r="P134" s="96">
        <v>133.24</v>
      </c>
      <c r="Q134" s="84"/>
      <c r="R134" s="94">
        <v>1948.8138200999999</v>
      </c>
      <c r="S134" s="95">
        <v>8.5936995144330079E-4</v>
      </c>
      <c r="T134" s="95">
        <f t="shared" si="1"/>
        <v>1.1836863853930528E-2</v>
      </c>
      <c r="U134" s="95">
        <f>R134/'סכום נכסי הקרן'!$C$42</f>
        <v>2.9117851668041578E-3</v>
      </c>
    </row>
    <row r="135" spans="2:21" s="141" customFormat="1">
      <c r="B135" s="87" t="s">
        <v>615</v>
      </c>
      <c r="C135" s="84" t="s">
        <v>616</v>
      </c>
      <c r="D135" s="97" t="s">
        <v>131</v>
      </c>
      <c r="E135" s="97" t="s">
        <v>324</v>
      </c>
      <c r="F135" s="84" t="s">
        <v>617</v>
      </c>
      <c r="G135" s="97" t="s">
        <v>375</v>
      </c>
      <c r="H135" s="84" t="s">
        <v>588</v>
      </c>
      <c r="I135" s="84" t="s">
        <v>171</v>
      </c>
      <c r="J135" s="84"/>
      <c r="K135" s="94">
        <v>2.8600000509695058</v>
      </c>
      <c r="L135" s="97" t="s">
        <v>173</v>
      </c>
      <c r="M135" s="98">
        <v>4.9500000000000002E-2</v>
      </c>
      <c r="N135" s="98">
        <v>1.0600000278015487E-2</v>
      </c>
      <c r="O135" s="94">
        <v>22.767372000000002</v>
      </c>
      <c r="P135" s="96">
        <v>113.75</v>
      </c>
      <c r="Q135" s="84"/>
      <c r="R135" s="94">
        <v>2.5897837999999999E-2</v>
      </c>
      <c r="S135" s="95">
        <v>3.6821029836115197E-8</v>
      </c>
      <c r="T135" s="95">
        <f t="shared" si="1"/>
        <v>1.5730039440166658E-7</v>
      </c>
      <c r="U135" s="95">
        <f>R135/'סכום נכסי הקרן'!$C$42</f>
        <v>3.8694789498582054E-8</v>
      </c>
    </row>
    <row r="136" spans="2:21" s="141" customFormat="1">
      <c r="B136" s="87" t="s">
        <v>618</v>
      </c>
      <c r="C136" s="84" t="s">
        <v>619</v>
      </c>
      <c r="D136" s="97" t="s">
        <v>131</v>
      </c>
      <c r="E136" s="97" t="s">
        <v>324</v>
      </c>
      <c r="F136" s="84" t="s">
        <v>620</v>
      </c>
      <c r="G136" s="97" t="s">
        <v>407</v>
      </c>
      <c r="H136" s="84" t="s">
        <v>588</v>
      </c>
      <c r="I136" s="84" t="s">
        <v>376</v>
      </c>
      <c r="J136" s="84"/>
      <c r="K136" s="94">
        <v>1</v>
      </c>
      <c r="L136" s="97" t="s">
        <v>173</v>
      </c>
      <c r="M136" s="98">
        <v>4.5999999999999999E-2</v>
      </c>
      <c r="N136" s="98">
        <v>4.1000000000681325E-3</v>
      </c>
      <c r="O136" s="94">
        <v>29279.69260265963</v>
      </c>
      <c r="P136" s="96">
        <v>107.9</v>
      </c>
      <c r="Q136" s="143">
        <v>31.720721716816239</v>
      </c>
      <c r="R136" s="94">
        <v>64.580562516000001</v>
      </c>
      <c r="S136" s="95">
        <v>2.7307974930120509E-4</v>
      </c>
      <c r="T136" s="95">
        <f t="shared" si="1"/>
        <v>3.9225467216407351E-4</v>
      </c>
      <c r="U136" s="95">
        <f>R136/'סכום נכסי הקרן'!$C$42</f>
        <v>9.6491887556661638E-5</v>
      </c>
    </row>
    <row r="137" spans="2:21" s="141" customFormat="1">
      <c r="B137" s="87" t="s">
        <v>621</v>
      </c>
      <c r="C137" s="84" t="s">
        <v>622</v>
      </c>
      <c r="D137" s="97" t="s">
        <v>131</v>
      </c>
      <c r="E137" s="97" t="s">
        <v>324</v>
      </c>
      <c r="F137" s="84" t="s">
        <v>620</v>
      </c>
      <c r="G137" s="97" t="s">
        <v>407</v>
      </c>
      <c r="H137" s="84" t="s">
        <v>588</v>
      </c>
      <c r="I137" s="84" t="s">
        <v>376</v>
      </c>
      <c r="J137" s="84"/>
      <c r="K137" s="94">
        <v>3.1099999999999604</v>
      </c>
      <c r="L137" s="97" t="s">
        <v>173</v>
      </c>
      <c r="M137" s="98">
        <v>1.9799999999999998E-2</v>
      </c>
      <c r="N137" s="98">
        <v>1.150000000000392E-2</v>
      </c>
      <c r="O137" s="94">
        <v>981812.71650099987</v>
      </c>
      <c r="P137" s="96">
        <v>102.95</v>
      </c>
      <c r="Q137" s="143">
        <v>9.7572247052145773</v>
      </c>
      <c r="R137" s="94">
        <v>1020.533465364</v>
      </c>
      <c r="S137" s="95">
        <v>1.1748825190149124E-3</v>
      </c>
      <c r="T137" s="95">
        <f t="shared" si="1"/>
        <v>6.1985991495450993E-3</v>
      </c>
      <c r="U137" s="95">
        <f>R137/'סכום נכסי הקרן'!$C$42</f>
        <v>1.5248117475489059E-3</v>
      </c>
    </row>
    <row r="138" spans="2:21" s="141" customFormat="1">
      <c r="B138" s="87" t="s">
        <v>623</v>
      </c>
      <c r="C138" s="84" t="s">
        <v>624</v>
      </c>
      <c r="D138" s="97" t="s">
        <v>131</v>
      </c>
      <c r="E138" s="97" t="s">
        <v>324</v>
      </c>
      <c r="F138" s="84" t="s">
        <v>578</v>
      </c>
      <c r="G138" s="97" t="s">
        <v>439</v>
      </c>
      <c r="H138" s="84" t="s">
        <v>588</v>
      </c>
      <c r="I138" s="84" t="s">
        <v>376</v>
      </c>
      <c r="J138" s="84"/>
      <c r="K138" s="94">
        <v>0.23000000000874984</v>
      </c>
      <c r="L138" s="97" t="s">
        <v>173</v>
      </c>
      <c r="M138" s="98">
        <v>4.4999999999999998E-2</v>
      </c>
      <c r="N138" s="98">
        <v>2.6199999999757265E-2</v>
      </c>
      <c r="O138" s="94">
        <v>28025.012517999996</v>
      </c>
      <c r="P138" s="96">
        <v>126.42</v>
      </c>
      <c r="Q138" s="84"/>
      <c r="R138" s="94">
        <v>35.429222502999998</v>
      </c>
      <c r="S138" s="95">
        <v>5.372266877076684E-4</v>
      </c>
      <c r="T138" s="95">
        <f t="shared" si="1"/>
        <v>2.1519289266796327E-4</v>
      </c>
      <c r="U138" s="95">
        <f>R138/'סכום נכסי הקרן'!$C$42</f>
        <v>5.2935936461260256E-5</v>
      </c>
    </row>
    <row r="139" spans="2:21" s="141" customFormat="1">
      <c r="B139" s="87" t="s">
        <v>625</v>
      </c>
      <c r="C139" s="84" t="s">
        <v>626</v>
      </c>
      <c r="D139" s="97" t="s">
        <v>131</v>
      </c>
      <c r="E139" s="97" t="s">
        <v>324</v>
      </c>
      <c r="F139" s="84" t="s">
        <v>627</v>
      </c>
      <c r="G139" s="97" t="s">
        <v>375</v>
      </c>
      <c r="H139" s="84" t="s">
        <v>588</v>
      </c>
      <c r="I139" s="84" t="s">
        <v>171</v>
      </c>
      <c r="J139" s="84"/>
      <c r="K139" s="94">
        <v>0.9900000000008965</v>
      </c>
      <c r="L139" s="97" t="s">
        <v>173</v>
      </c>
      <c r="M139" s="98">
        <v>4.4999999999999998E-2</v>
      </c>
      <c r="N139" s="98">
        <v>5.9000000000089649E-3</v>
      </c>
      <c r="O139" s="94">
        <v>297631.46717199998</v>
      </c>
      <c r="P139" s="96">
        <v>112.44</v>
      </c>
      <c r="Q139" s="84"/>
      <c r="R139" s="94">
        <v>334.65682022999999</v>
      </c>
      <c r="S139" s="95">
        <v>8.5649343071079131E-4</v>
      </c>
      <c r="T139" s="95">
        <f t="shared" si="1"/>
        <v>2.0326658082959136E-3</v>
      </c>
      <c r="U139" s="95">
        <f>R139/'סכום נכסי הקרן'!$C$42</f>
        <v>5.0002147720070941E-4</v>
      </c>
    </row>
    <row r="140" spans="2:21" s="141" customFormat="1">
      <c r="B140" s="87" t="s">
        <v>628</v>
      </c>
      <c r="C140" s="84" t="s">
        <v>629</v>
      </c>
      <c r="D140" s="97" t="s">
        <v>131</v>
      </c>
      <c r="E140" s="97" t="s">
        <v>324</v>
      </c>
      <c r="F140" s="84" t="s">
        <v>627</v>
      </c>
      <c r="G140" s="97" t="s">
        <v>375</v>
      </c>
      <c r="H140" s="84" t="s">
        <v>588</v>
      </c>
      <c r="I140" s="84" t="s">
        <v>171</v>
      </c>
      <c r="J140" s="84"/>
      <c r="K140" s="94">
        <v>3.1600000000537367</v>
      </c>
      <c r="L140" s="97" t="s">
        <v>173</v>
      </c>
      <c r="M140" s="98">
        <v>3.3000000000000002E-2</v>
      </c>
      <c r="N140" s="98">
        <v>1.5199999998387887E-2</v>
      </c>
      <c r="O140" s="94">
        <v>701.63656000000003</v>
      </c>
      <c r="P140" s="96">
        <v>106.09</v>
      </c>
      <c r="Q140" s="84"/>
      <c r="R140" s="94">
        <v>0.74436628100000002</v>
      </c>
      <c r="S140" s="95">
        <v>1.1693539726776915E-6</v>
      </c>
      <c r="T140" s="95">
        <f t="shared" ref="T140:T164" si="2">R140/$R$11</f>
        <v>4.52119244782525E-6</v>
      </c>
      <c r="U140" s="95">
        <f>R140/'סכום נכסי הקרן'!$C$42</f>
        <v>1.1121815092494354E-6</v>
      </c>
    </row>
    <row r="141" spans="2:21" s="141" customFormat="1">
      <c r="B141" s="87" t="s">
        <v>630</v>
      </c>
      <c r="C141" s="84" t="s">
        <v>631</v>
      </c>
      <c r="D141" s="97" t="s">
        <v>131</v>
      </c>
      <c r="E141" s="97" t="s">
        <v>324</v>
      </c>
      <c r="F141" s="84" t="s">
        <v>627</v>
      </c>
      <c r="G141" s="97" t="s">
        <v>375</v>
      </c>
      <c r="H141" s="84" t="s">
        <v>588</v>
      </c>
      <c r="I141" s="84" t="s">
        <v>171</v>
      </c>
      <c r="J141" s="84"/>
      <c r="K141" s="94">
        <v>5.2499999999949569</v>
      </c>
      <c r="L141" s="97" t="s">
        <v>173</v>
      </c>
      <c r="M141" s="98">
        <v>1.6E-2</v>
      </c>
      <c r="N141" s="98">
        <v>1.9399999999939476E-2</v>
      </c>
      <c r="O141" s="94">
        <v>99017.034853000005</v>
      </c>
      <c r="P141" s="96">
        <v>100.11</v>
      </c>
      <c r="Q141" s="84"/>
      <c r="R141" s="94">
        <v>99.125957989999975</v>
      </c>
      <c r="S141" s="95">
        <v>6.14973765621039E-4</v>
      </c>
      <c r="T141" s="95">
        <f t="shared" si="2"/>
        <v>6.0207930435235673E-4</v>
      </c>
      <c r="U141" s="95">
        <f>R141/'סכום נכסי הקרן'!$C$42</f>
        <v>1.4810726973689222E-4</v>
      </c>
    </row>
    <row r="142" spans="2:21" s="141" customFormat="1">
      <c r="B142" s="87" t="s">
        <v>632</v>
      </c>
      <c r="C142" s="84" t="s">
        <v>633</v>
      </c>
      <c r="D142" s="97" t="s">
        <v>131</v>
      </c>
      <c r="E142" s="97" t="s">
        <v>324</v>
      </c>
      <c r="F142" s="84" t="s">
        <v>587</v>
      </c>
      <c r="G142" s="97" t="s">
        <v>326</v>
      </c>
      <c r="H142" s="84" t="s">
        <v>634</v>
      </c>
      <c r="I142" s="84" t="s">
        <v>171</v>
      </c>
      <c r="J142" s="84"/>
      <c r="K142" s="94">
        <v>1.6300000000006396</v>
      </c>
      <c r="L142" s="97" t="s">
        <v>173</v>
      </c>
      <c r="M142" s="98">
        <v>5.2999999999999999E-2</v>
      </c>
      <c r="N142" s="98">
        <v>7.4999999999915854E-3</v>
      </c>
      <c r="O142" s="94">
        <v>251632.28827200001</v>
      </c>
      <c r="P142" s="96">
        <v>118.07</v>
      </c>
      <c r="Q142" s="84"/>
      <c r="R142" s="94">
        <v>297.10226478700002</v>
      </c>
      <c r="S142" s="95">
        <v>9.6779415964246983E-4</v>
      </c>
      <c r="T142" s="95">
        <f t="shared" si="2"/>
        <v>1.8045638955894111E-3</v>
      </c>
      <c r="U142" s="95">
        <f>R142/'סכום נכסי הקרן'!$C$42</f>
        <v>4.4391001270009309E-4</v>
      </c>
    </row>
    <row r="143" spans="2:21" s="141" customFormat="1">
      <c r="B143" s="87" t="s">
        <v>635</v>
      </c>
      <c r="C143" s="84" t="s">
        <v>636</v>
      </c>
      <c r="D143" s="97" t="s">
        <v>131</v>
      </c>
      <c r="E143" s="97" t="s">
        <v>324</v>
      </c>
      <c r="F143" s="84" t="s">
        <v>637</v>
      </c>
      <c r="G143" s="97" t="s">
        <v>375</v>
      </c>
      <c r="H143" s="84" t="s">
        <v>634</v>
      </c>
      <c r="I143" s="84" t="s">
        <v>171</v>
      </c>
      <c r="J143" s="84"/>
      <c r="K143" s="94">
        <v>1.9299999998438246</v>
      </c>
      <c r="L143" s="97" t="s">
        <v>173</v>
      </c>
      <c r="M143" s="98">
        <v>5.3499999999999999E-2</v>
      </c>
      <c r="N143" s="98">
        <v>2.3499999998512613E-2</v>
      </c>
      <c r="O143" s="94">
        <v>4977.8499080000001</v>
      </c>
      <c r="P143" s="96">
        <v>108.05</v>
      </c>
      <c r="Q143" s="84"/>
      <c r="R143" s="94">
        <v>5.3785668879999999</v>
      </c>
      <c r="S143" s="95">
        <v>2.8250513264818951E-5</v>
      </c>
      <c r="T143" s="95">
        <f t="shared" si="2"/>
        <v>3.2668776937987815E-5</v>
      </c>
      <c r="U143" s="95">
        <f>R143/'סכום נכסי הקרן'!$C$42</f>
        <v>8.0362891116703855E-6</v>
      </c>
    </row>
    <row r="144" spans="2:21" s="141" customFormat="1">
      <c r="B144" s="87" t="s">
        <v>638</v>
      </c>
      <c r="C144" s="84" t="s">
        <v>639</v>
      </c>
      <c r="D144" s="97" t="s">
        <v>131</v>
      </c>
      <c r="E144" s="97" t="s">
        <v>324</v>
      </c>
      <c r="F144" s="84" t="s">
        <v>640</v>
      </c>
      <c r="G144" s="97" t="s">
        <v>375</v>
      </c>
      <c r="H144" s="84" t="s">
        <v>634</v>
      </c>
      <c r="I144" s="84" t="s">
        <v>376</v>
      </c>
      <c r="J144" s="84"/>
      <c r="K144" s="94">
        <v>0.90000000004657144</v>
      </c>
      <c r="L144" s="97" t="s">
        <v>173</v>
      </c>
      <c r="M144" s="98">
        <v>4.8499999999999995E-2</v>
      </c>
      <c r="N144" s="98">
        <v>7.4000000000465716E-3</v>
      </c>
      <c r="O144" s="94">
        <v>13579.391132999999</v>
      </c>
      <c r="P144" s="96">
        <v>126.5</v>
      </c>
      <c r="Q144" s="84"/>
      <c r="R144" s="94">
        <v>17.177928857999998</v>
      </c>
      <c r="S144" s="95">
        <v>9.984027584237686E-5</v>
      </c>
      <c r="T144" s="95">
        <f t="shared" si="2"/>
        <v>1.043367011704672E-4</v>
      </c>
      <c r="U144" s="95">
        <f>R144/'סכום נכסי הקרן'!$C$42</f>
        <v>2.5666093871694151E-5</v>
      </c>
    </row>
    <row r="145" spans="2:21" s="141" customFormat="1">
      <c r="B145" s="87" t="s">
        <v>641</v>
      </c>
      <c r="C145" s="84" t="s">
        <v>642</v>
      </c>
      <c r="D145" s="97" t="s">
        <v>131</v>
      </c>
      <c r="E145" s="97" t="s">
        <v>324</v>
      </c>
      <c r="F145" s="84" t="s">
        <v>643</v>
      </c>
      <c r="G145" s="97" t="s">
        <v>375</v>
      </c>
      <c r="H145" s="84" t="s">
        <v>634</v>
      </c>
      <c r="I145" s="84" t="s">
        <v>376</v>
      </c>
      <c r="J145" s="84"/>
      <c r="K145" s="94">
        <v>1.4700000000353346</v>
      </c>
      <c r="L145" s="97" t="s">
        <v>173</v>
      </c>
      <c r="M145" s="98">
        <v>4.2500000000000003E-2</v>
      </c>
      <c r="N145" s="98">
        <v>1.0499999999864097E-2</v>
      </c>
      <c r="O145" s="94">
        <v>5316.1996799999997</v>
      </c>
      <c r="P145" s="96">
        <v>113.05</v>
      </c>
      <c r="Q145" s="94">
        <v>1.2937366589999999</v>
      </c>
      <c r="R145" s="94">
        <v>7.3582549419999994</v>
      </c>
      <c r="S145" s="95">
        <v>4.9726914321902984E-5</v>
      </c>
      <c r="T145" s="95">
        <f t="shared" si="2"/>
        <v>4.469316722440739E-5</v>
      </c>
      <c r="U145" s="95">
        <f>R145/'סכום נכסי הקרן'!$C$42</f>
        <v>1.0994204460526438E-5</v>
      </c>
    </row>
    <row r="146" spans="2:21" s="141" customFormat="1">
      <c r="B146" s="87" t="s">
        <v>644</v>
      </c>
      <c r="C146" s="84" t="s">
        <v>645</v>
      </c>
      <c r="D146" s="97" t="s">
        <v>131</v>
      </c>
      <c r="E146" s="97" t="s">
        <v>324</v>
      </c>
      <c r="F146" s="84" t="s">
        <v>643</v>
      </c>
      <c r="G146" s="97" t="s">
        <v>375</v>
      </c>
      <c r="H146" s="84" t="s">
        <v>634</v>
      </c>
      <c r="I146" s="84" t="s">
        <v>376</v>
      </c>
      <c r="J146" s="84"/>
      <c r="K146" s="94">
        <v>2.09</v>
      </c>
      <c r="L146" s="97" t="s">
        <v>173</v>
      </c>
      <c r="M146" s="98">
        <v>4.5999999999999999E-2</v>
      </c>
      <c r="N146" s="98">
        <v>1.2800000000000001E-2</v>
      </c>
      <c r="O146" s="94">
        <v>0.68</v>
      </c>
      <c r="P146" s="96">
        <v>109.17</v>
      </c>
      <c r="Q146" s="84"/>
      <c r="R146" s="94">
        <v>7.3999999999999999E-4</v>
      </c>
      <c r="S146" s="95">
        <v>2.1666653125008465E-9</v>
      </c>
      <c r="T146" s="95">
        <f t="shared" si="2"/>
        <v>4.4946721752307379E-9</v>
      </c>
      <c r="U146" s="95">
        <f>R146/'סכום נכסי הקרן'!$C$42</f>
        <v>1.1056577089157296E-9</v>
      </c>
    </row>
    <row r="147" spans="2:21" s="141" customFormat="1">
      <c r="B147" s="87" t="s">
        <v>646</v>
      </c>
      <c r="C147" s="84" t="s">
        <v>647</v>
      </c>
      <c r="D147" s="97" t="s">
        <v>131</v>
      </c>
      <c r="E147" s="97" t="s">
        <v>324</v>
      </c>
      <c r="F147" s="84" t="s">
        <v>426</v>
      </c>
      <c r="G147" s="97" t="s">
        <v>326</v>
      </c>
      <c r="H147" s="84" t="s">
        <v>634</v>
      </c>
      <c r="I147" s="84" t="s">
        <v>376</v>
      </c>
      <c r="J147" s="84"/>
      <c r="K147" s="94">
        <v>2.8200000000001282</v>
      </c>
      <c r="L147" s="97" t="s">
        <v>173</v>
      </c>
      <c r="M147" s="98">
        <v>5.0999999999999997E-2</v>
      </c>
      <c r="N147" s="98">
        <v>1.100000000000107E-2</v>
      </c>
      <c r="O147" s="94">
        <v>1373725.3139180001</v>
      </c>
      <c r="P147" s="96">
        <v>135.46</v>
      </c>
      <c r="Q147" s="94">
        <v>11.7699</v>
      </c>
      <c r="R147" s="94">
        <v>1872.618293218</v>
      </c>
      <c r="S147" s="95">
        <v>1.1974150598771155E-3</v>
      </c>
      <c r="T147" s="95">
        <f t="shared" si="2"/>
        <v>1.1374061266695974E-2</v>
      </c>
      <c r="U147" s="95">
        <f>R147/'סכום נכסי הקרן'!$C$42</f>
        <v>2.7979389888555376E-3</v>
      </c>
    </row>
    <row r="148" spans="2:21" s="141" customFormat="1">
      <c r="B148" s="87" t="s">
        <v>648</v>
      </c>
      <c r="C148" s="84" t="s">
        <v>649</v>
      </c>
      <c r="D148" s="97" t="s">
        <v>131</v>
      </c>
      <c r="E148" s="97" t="s">
        <v>324</v>
      </c>
      <c r="F148" s="84" t="s">
        <v>650</v>
      </c>
      <c r="G148" s="97" t="s">
        <v>375</v>
      </c>
      <c r="H148" s="84" t="s">
        <v>634</v>
      </c>
      <c r="I148" s="84" t="s">
        <v>376</v>
      </c>
      <c r="J148" s="84"/>
      <c r="K148" s="94">
        <v>1.4799999999978519</v>
      </c>
      <c r="L148" s="97" t="s">
        <v>173</v>
      </c>
      <c r="M148" s="98">
        <v>5.4000000000000006E-2</v>
      </c>
      <c r="N148" s="98">
        <v>4.2000000000035793E-3</v>
      </c>
      <c r="O148" s="94">
        <v>111968.827621</v>
      </c>
      <c r="P148" s="96">
        <v>129.80000000000001</v>
      </c>
      <c r="Q148" s="94">
        <v>73.109832303999994</v>
      </c>
      <c r="R148" s="94">
        <v>223.476262526</v>
      </c>
      <c r="S148" s="95">
        <v>1.6482933243752807E-3</v>
      </c>
      <c r="T148" s="95">
        <f t="shared" si="2"/>
        <v>1.3573682959461782E-3</v>
      </c>
      <c r="U148" s="95">
        <f>R148/'סכום נכסי הקרן'!$C$42</f>
        <v>3.3390304381290174E-4</v>
      </c>
    </row>
    <row r="149" spans="2:21" s="141" customFormat="1">
      <c r="B149" s="87" t="s">
        <v>651</v>
      </c>
      <c r="C149" s="84" t="s">
        <v>652</v>
      </c>
      <c r="D149" s="97" t="s">
        <v>131</v>
      </c>
      <c r="E149" s="97" t="s">
        <v>324</v>
      </c>
      <c r="F149" s="84" t="s">
        <v>653</v>
      </c>
      <c r="G149" s="97" t="s">
        <v>375</v>
      </c>
      <c r="H149" s="84" t="s">
        <v>634</v>
      </c>
      <c r="I149" s="84" t="s">
        <v>171</v>
      </c>
      <c r="J149" s="84"/>
      <c r="K149" s="94">
        <v>6.7900000000026957</v>
      </c>
      <c r="L149" s="97" t="s">
        <v>173</v>
      </c>
      <c r="M149" s="98">
        <v>2.6000000000000002E-2</v>
      </c>
      <c r="N149" s="98">
        <v>3.120000000001636E-2</v>
      </c>
      <c r="O149" s="94">
        <v>1154155.6838189999</v>
      </c>
      <c r="P149" s="96">
        <v>97.47</v>
      </c>
      <c r="Q149" s="84"/>
      <c r="R149" s="94">
        <v>1124.9555400429999</v>
      </c>
      <c r="S149" s="95">
        <v>1.8833825881088755E-3</v>
      </c>
      <c r="T149" s="95">
        <f t="shared" si="2"/>
        <v>6.8328464381120814E-3</v>
      </c>
      <c r="U149" s="95">
        <f>R149/'סכום נכסי הקרן'!$C$42</f>
        <v>1.6808321149135144E-3</v>
      </c>
    </row>
    <row r="150" spans="2:21" s="141" customFormat="1">
      <c r="B150" s="87" t="s">
        <v>654</v>
      </c>
      <c r="C150" s="84" t="s">
        <v>655</v>
      </c>
      <c r="D150" s="97" t="s">
        <v>131</v>
      </c>
      <c r="E150" s="97" t="s">
        <v>324</v>
      </c>
      <c r="F150" s="84" t="s">
        <v>653</v>
      </c>
      <c r="G150" s="97" t="s">
        <v>375</v>
      </c>
      <c r="H150" s="84" t="s">
        <v>634</v>
      </c>
      <c r="I150" s="84" t="s">
        <v>171</v>
      </c>
      <c r="J150" s="84"/>
      <c r="K150" s="94">
        <v>3.6499999999152819</v>
      </c>
      <c r="L150" s="97" t="s">
        <v>173</v>
      </c>
      <c r="M150" s="98">
        <v>4.4000000000000004E-2</v>
      </c>
      <c r="N150" s="98">
        <v>1.9899999999385794E-2</v>
      </c>
      <c r="O150" s="94">
        <v>17260.292658999999</v>
      </c>
      <c r="P150" s="96">
        <v>109.42</v>
      </c>
      <c r="Q150" s="84"/>
      <c r="R150" s="94">
        <v>18.886212184000001</v>
      </c>
      <c r="S150" s="95">
        <v>1.2644532511135205E-4</v>
      </c>
      <c r="T150" s="95">
        <f t="shared" si="2"/>
        <v>1.1471261134990346E-4</v>
      </c>
      <c r="U150" s="95">
        <f>R150/'סכום נכסי הקרן'!$C$42</f>
        <v>2.8218494720888892E-5</v>
      </c>
    </row>
    <row r="151" spans="2:21" s="141" customFormat="1">
      <c r="B151" s="87" t="s">
        <v>656</v>
      </c>
      <c r="C151" s="84" t="s">
        <v>657</v>
      </c>
      <c r="D151" s="97" t="s">
        <v>131</v>
      </c>
      <c r="E151" s="97" t="s">
        <v>324</v>
      </c>
      <c r="F151" s="84" t="s">
        <v>543</v>
      </c>
      <c r="G151" s="97" t="s">
        <v>375</v>
      </c>
      <c r="H151" s="84" t="s">
        <v>634</v>
      </c>
      <c r="I151" s="84" t="s">
        <v>376</v>
      </c>
      <c r="J151" s="84"/>
      <c r="K151" s="94">
        <v>4.6400000000506294</v>
      </c>
      <c r="L151" s="97" t="s">
        <v>173</v>
      </c>
      <c r="M151" s="98">
        <v>2.0499999999999997E-2</v>
      </c>
      <c r="N151" s="98">
        <v>1.940000000034808E-2</v>
      </c>
      <c r="O151" s="94">
        <v>37113.455259000002</v>
      </c>
      <c r="P151" s="96">
        <v>102.18</v>
      </c>
      <c r="Q151" s="84"/>
      <c r="R151" s="94">
        <v>37.922530772000002</v>
      </c>
      <c r="S151" s="95">
        <v>7.9529798416837924E-5</v>
      </c>
      <c r="T151" s="95">
        <f t="shared" si="2"/>
        <v>2.3033695118275657E-4</v>
      </c>
      <c r="U151" s="95">
        <f>R151/'סכום נכסי הקרן'!$C$42</f>
        <v>5.6661268229264563E-5</v>
      </c>
    </row>
    <row r="152" spans="2:21" s="141" customFormat="1">
      <c r="B152" s="87" t="s">
        <v>658</v>
      </c>
      <c r="C152" s="84" t="s">
        <v>659</v>
      </c>
      <c r="D152" s="97" t="s">
        <v>131</v>
      </c>
      <c r="E152" s="97" t="s">
        <v>324</v>
      </c>
      <c r="F152" s="84" t="s">
        <v>660</v>
      </c>
      <c r="G152" s="97" t="s">
        <v>375</v>
      </c>
      <c r="H152" s="84" t="s">
        <v>634</v>
      </c>
      <c r="I152" s="84" t="s">
        <v>171</v>
      </c>
      <c r="J152" s="84"/>
      <c r="K152" s="94">
        <v>3.8199999971324909</v>
      </c>
      <c r="L152" s="97" t="s">
        <v>173</v>
      </c>
      <c r="M152" s="98">
        <v>4.3400000000000001E-2</v>
      </c>
      <c r="N152" s="98">
        <v>3.4300000148154638E-2</v>
      </c>
      <c r="O152" s="94">
        <v>19.927606999999998</v>
      </c>
      <c r="P152" s="96">
        <v>105</v>
      </c>
      <c r="Q152" s="84"/>
      <c r="R152" s="94">
        <v>2.0924083E-2</v>
      </c>
      <c r="S152" s="95">
        <v>1.2367891488345292E-8</v>
      </c>
      <c r="T152" s="95">
        <f t="shared" si="2"/>
        <v>1.2709039682745745E-7</v>
      </c>
      <c r="U152" s="95">
        <f>R152/'סכום נכסי הקרן'!$C$42</f>
        <v>3.1263342798571032E-8</v>
      </c>
    </row>
    <row r="153" spans="2:21" s="141" customFormat="1">
      <c r="B153" s="87" t="s">
        <v>661</v>
      </c>
      <c r="C153" s="84" t="s">
        <v>662</v>
      </c>
      <c r="D153" s="97" t="s">
        <v>131</v>
      </c>
      <c r="E153" s="97" t="s">
        <v>324</v>
      </c>
      <c r="F153" s="84" t="s">
        <v>663</v>
      </c>
      <c r="G153" s="97" t="s">
        <v>375</v>
      </c>
      <c r="H153" s="84" t="s">
        <v>664</v>
      </c>
      <c r="I153" s="84" t="s">
        <v>171</v>
      </c>
      <c r="J153" s="84"/>
      <c r="K153" s="94">
        <v>4.1101751699052356</v>
      </c>
      <c r="L153" s="97" t="s">
        <v>173</v>
      </c>
      <c r="M153" s="98">
        <v>4.6500000000000007E-2</v>
      </c>
      <c r="N153" s="98">
        <v>3.2600746625825593E-2</v>
      </c>
      <c r="O153" s="94">
        <v>9.5350000000000001E-3</v>
      </c>
      <c r="P153" s="96">
        <v>106.7</v>
      </c>
      <c r="Q153" s="94">
        <v>2.4899999999999997E-7</v>
      </c>
      <c r="R153" s="94">
        <v>1.0447E-5</v>
      </c>
      <c r="S153" s="95">
        <v>1.3305480434594528E-11</v>
      </c>
      <c r="T153" s="95">
        <f t="shared" si="2"/>
        <v>6.3453838127885848E-11</v>
      </c>
      <c r="U153" s="95">
        <f>R153/'סכום נכסי הקרן'!$C$42</f>
        <v>1.5609197412219768E-11</v>
      </c>
    </row>
    <row r="154" spans="2:21" s="141" customFormat="1">
      <c r="B154" s="87" t="s">
        <v>665</v>
      </c>
      <c r="C154" s="84" t="s">
        <v>666</v>
      </c>
      <c r="D154" s="97" t="s">
        <v>131</v>
      </c>
      <c r="E154" s="97" t="s">
        <v>324</v>
      </c>
      <c r="F154" s="84" t="s">
        <v>663</v>
      </c>
      <c r="G154" s="97" t="s">
        <v>375</v>
      </c>
      <c r="H154" s="84" t="s">
        <v>664</v>
      </c>
      <c r="I154" s="84" t="s">
        <v>171</v>
      </c>
      <c r="J154" s="84"/>
      <c r="K154" s="94">
        <v>0.9899999999993101</v>
      </c>
      <c r="L154" s="97" t="s">
        <v>173</v>
      </c>
      <c r="M154" s="98">
        <v>5.5999999999999994E-2</v>
      </c>
      <c r="N154" s="98">
        <v>1.4099999999995403E-2</v>
      </c>
      <c r="O154" s="94">
        <v>76565.660826999985</v>
      </c>
      <c r="P154" s="96">
        <v>110.62</v>
      </c>
      <c r="Q154" s="94">
        <v>85.877526556999996</v>
      </c>
      <c r="R154" s="94">
        <v>173.947990288</v>
      </c>
      <c r="S154" s="95">
        <v>2.4188305069975358E-3</v>
      </c>
      <c r="T154" s="95">
        <f t="shared" si="2"/>
        <v>1.0565394484929463E-3</v>
      </c>
      <c r="U154" s="95">
        <f>R154/'סכום נכסי הקרן'!$C$42</f>
        <v>2.5990126542206171E-4</v>
      </c>
    </row>
    <row r="155" spans="2:21" s="141" customFormat="1">
      <c r="B155" s="87" t="s">
        <v>667</v>
      </c>
      <c r="C155" s="84" t="s">
        <v>668</v>
      </c>
      <c r="D155" s="97" t="s">
        <v>131</v>
      </c>
      <c r="E155" s="97" t="s">
        <v>324</v>
      </c>
      <c r="F155" s="84" t="s">
        <v>669</v>
      </c>
      <c r="G155" s="97" t="s">
        <v>584</v>
      </c>
      <c r="H155" s="84" t="s">
        <v>664</v>
      </c>
      <c r="I155" s="84" t="s">
        <v>171</v>
      </c>
      <c r="J155" s="84"/>
      <c r="K155" s="94">
        <v>0.16000000000678158</v>
      </c>
      <c r="L155" s="97" t="s">
        <v>173</v>
      </c>
      <c r="M155" s="98">
        <v>4.2000000000000003E-2</v>
      </c>
      <c r="N155" s="98">
        <v>3.3399999999649627E-2</v>
      </c>
      <c r="O155" s="94">
        <v>34366.003560999998</v>
      </c>
      <c r="P155" s="96">
        <v>102.98</v>
      </c>
      <c r="Q155" s="84"/>
      <c r="R155" s="94">
        <v>35.390111535999999</v>
      </c>
      <c r="S155" s="95">
        <v>3.8268342813449604E-4</v>
      </c>
      <c r="T155" s="95">
        <f t="shared" si="2"/>
        <v>2.149553372961778E-4</v>
      </c>
      <c r="U155" s="95">
        <f>R155/'סכום נכסי הקרן'!$C$42</f>
        <v>5.2877499512386337E-5</v>
      </c>
    </row>
    <row r="156" spans="2:21" s="141" customFormat="1">
      <c r="B156" s="87" t="s">
        <v>670</v>
      </c>
      <c r="C156" s="84" t="s">
        <v>671</v>
      </c>
      <c r="D156" s="97" t="s">
        <v>131</v>
      </c>
      <c r="E156" s="97" t="s">
        <v>324</v>
      </c>
      <c r="F156" s="84" t="s">
        <v>672</v>
      </c>
      <c r="G156" s="97" t="s">
        <v>375</v>
      </c>
      <c r="H156" s="84" t="s">
        <v>664</v>
      </c>
      <c r="I156" s="84" t="s">
        <v>171</v>
      </c>
      <c r="J156" s="84"/>
      <c r="K156" s="94">
        <v>1.5300000000024474</v>
      </c>
      <c r="L156" s="97" t="s">
        <v>173</v>
      </c>
      <c r="M156" s="98">
        <v>4.8000000000000001E-2</v>
      </c>
      <c r="N156" s="98">
        <v>1.5900000000022438E-2</v>
      </c>
      <c r="O156" s="94">
        <v>126171.58603500001</v>
      </c>
      <c r="P156" s="96">
        <v>105.2</v>
      </c>
      <c r="Q156" s="94">
        <v>60.622619182999998</v>
      </c>
      <c r="R156" s="94">
        <v>196.11116418399999</v>
      </c>
      <c r="S156" s="95">
        <v>1.3006629108716008E-3</v>
      </c>
      <c r="T156" s="95">
        <f t="shared" si="2"/>
        <v>1.1911559363647726E-3</v>
      </c>
      <c r="U156" s="95">
        <f>R156/'סכום נכסי הקרן'!$C$42</f>
        <v>2.9301597362767288E-4</v>
      </c>
    </row>
    <row r="157" spans="2:21" s="141" customFormat="1">
      <c r="B157" s="87" t="s">
        <v>673</v>
      </c>
      <c r="C157" s="84" t="s">
        <v>674</v>
      </c>
      <c r="D157" s="97" t="s">
        <v>131</v>
      </c>
      <c r="E157" s="97" t="s">
        <v>324</v>
      </c>
      <c r="F157" s="84" t="s">
        <v>675</v>
      </c>
      <c r="G157" s="97" t="s">
        <v>490</v>
      </c>
      <c r="H157" s="84" t="s">
        <v>664</v>
      </c>
      <c r="I157" s="84" t="s">
        <v>376</v>
      </c>
      <c r="J157" s="84"/>
      <c r="K157" s="94">
        <v>0.99000000000027411</v>
      </c>
      <c r="L157" s="97" t="s">
        <v>173</v>
      </c>
      <c r="M157" s="98">
        <v>4.8000000000000001E-2</v>
      </c>
      <c r="N157" s="98">
        <v>3.700000000001371E-3</v>
      </c>
      <c r="O157" s="94">
        <v>236222.52848800001</v>
      </c>
      <c r="P157" s="96">
        <v>123.57</v>
      </c>
      <c r="Q157" s="84"/>
      <c r="R157" s="94">
        <v>291.900198708</v>
      </c>
      <c r="S157" s="95">
        <v>7.6975860752282236E-4</v>
      </c>
      <c r="T157" s="95">
        <f t="shared" si="2"/>
        <v>1.7729671636177989E-3</v>
      </c>
      <c r="U157" s="95">
        <f>R157/'סכום נכסי הקרן'!$C$42</f>
        <v>4.3613743910207232E-4</v>
      </c>
    </row>
    <row r="158" spans="2:21" s="141" customFormat="1">
      <c r="B158" s="87" t="s">
        <v>676</v>
      </c>
      <c r="C158" s="84" t="s">
        <v>677</v>
      </c>
      <c r="D158" s="97" t="s">
        <v>131</v>
      </c>
      <c r="E158" s="97" t="s">
        <v>324</v>
      </c>
      <c r="F158" s="84" t="s">
        <v>678</v>
      </c>
      <c r="G158" s="97" t="s">
        <v>375</v>
      </c>
      <c r="H158" s="84" t="s">
        <v>664</v>
      </c>
      <c r="I158" s="84" t="s">
        <v>376</v>
      </c>
      <c r="J158" s="84"/>
      <c r="K158" s="94">
        <v>1.3000000000024003</v>
      </c>
      <c r="L158" s="97" t="s">
        <v>173</v>
      </c>
      <c r="M158" s="98">
        <v>5.4000000000000006E-2</v>
      </c>
      <c r="N158" s="98">
        <v>4.7900000000247224E-2</v>
      </c>
      <c r="O158" s="94">
        <v>79736.591073000003</v>
      </c>
      <c r="P158" s="96">
        <v>104.5</v>
      </c>
      <c r="Q158" s="84"/>
      <c r="R158" s="94">
        <v>83.324738686000003</v>
      </c>
      <c r="S158" s="95">
        <v>1.6108402236969697E-3</v>
      </c>
      <c r="T158" s="95">
        <f t="shared" si="2"/>
        <v>5.0610457362207633E-4</v>
      </c>
      <c r="U158" s="95">
        <f>R158/'סכום נכסי הקרן'!$C$42</f>
        <v>1.2449816171833058E-4</v>
      </c>
    </row>
    <row r="159" spans="2:21" s="141" customFormat="1">
      <c r="B159" s="87" t="s">
        <v>679</v>
      </c>
      <c r="C159" s="84" t="s">
        <v>680</v>
      </c>
      <c r="D159" s="97" t="s">
        <v>131</v>
      </c>
      <c r="E159" s="97" t="s">
        <v>324</v>
      </c>
      <c r="F159" s="84" t="s">
        <v>678</v>
      </c>
      <c r="G159" s="97" t="s">
        <v>375</v>
      </c>
      <c r="H159" s="84" t="s">
        <v>664</v>
      </c>
      <c r="I159" s="84" t="s">
        <v>376</v>
      </c>
      <c r="J159" s="84"/>
      <c r="K159" s="94">
        <v>0.41999999999960536</v>
      </c>
      <c r="L159" s="97" t="s">
        <v>173</v>
      </c>
      <c r="M159" s="98">
        <v>6.4000000000000001E-2</v>
      </c>
      <c r="N159" s="98">
        <v>2.2200000000232829E-2</v>
      </c>
      <c r="O159" s="94">
        <v>45193.966295999999</v>
      </c>
      <c r="P159" s="96">
        <v>112.14</v>
      </c>
      <c r="Q159" s="84"/>
      <c r="R159" s="94">
        <v>50.680515481</v>
      </c>
      <c r="S159" s="95">
        <v>1.3170400613146513E-3</v>
      </c>
      <c r="T159" s="95">
        <f t="shared" si="2"/>
        <v>3.0782743616054241E-4</v>
      </c>
      <c r="U159" s="95">
        <f>R159/'סכום נכסי הקרן'!$C$42</f>
        <v>7.5723381937014357E-5</v>
      </c>
    </row>
    <row r="160" spans="2:21" s="141" customFormat="1">
      <c r="B160" s="87" t="s">
        <v>681</v>
      </c>
      <c r="C160" s="84" t="s">
        <v>682</v>
      </c>
      <c r="D160" s="97" t="s">
        <v>131</v>
      </c>
      <c r="E160" s="97" t="s">
        <v>324</v>
      </c>
      <c r="F160" s="84" t="s">
        <v>678</v>
      </c>
      <c r="G160" s="97" t="s">
        <v>375</v>
      </c>
      <c r="H160" s="84" t="s">
        <v>664</v>
      </c>
      <c r="I160" s="84" t="s">
        <v>376</v>
      </c>
      <c r="J160" s="84"/>
      <c r="K160" s="94">
        <v>2.1799999999986355</v>
      </c>
      <c r="L160" s="97" t="s">
        <v>173</v>
      </c>
      <c r="M160" s="98">
        <v>2.5000000000000001E-2</v>
      </c>
      <c r="N160" s="98">
        <v>5.9899999999903641E-2</v>
      </c>
      <c r="O160" s="94">
        <v>249957.14040599999</v>
      </c>
      <c r="P160" s="96">
        <v>93.83</v>
      </c>
      <c r="Q160" s="84"/>
      <c r="R160" s="94">
        <v>234.53477697400001</v>
      </c>
      <c r="S160" s="95">
        <v>5.1339081011310135E-4</v>
      </c>
      <c r="T160" s="95">
        <f t="shared" si="2"/>
        <v>1.4245364002553847E-3</v>
      </c>
      <c r="U160" s="95">
        <f>R160/'סכום נכסי הקרן'!$C$42</f>
        <v>3.5042592455423576E-4</v>
      </c>
    </row>
    <row r="161" spans="2:21" s="141" customFormat="1">
      <c r="B161" s="87" t="s">
        <v>683</v>
      </c>
      <c r="C161" s="84" t="s">
        <v>684</v>
      </c>
      <c r="D161" s="97" t="s">
        <v>131</v>
      </c>
      <c r="E161" s="97" t="s">
        <v>324</v>
      </c>
      <c r="F161" s="84" t="s">
        <v>685</v>
      </c>
      <c r="G161" s="97" t="s">
        <v>573</v>
      </c>
      <c r="H161" s="84" t="s">
        <v>664</v>
      </c>
      <c r="I161" s="84" t="s">
        <v>376</v>
      </c>
      <c r="J161" s="84"/>
      <c r="K161" s="94">
        <v>1.2199999995693169</v>
      </c>
      <c r="L161" s="97" t="s">
        <v>173</v>
      </c>
      <c r="M161" s="98">
        <v>0.05</v>
      </c>
      <c r="N161" s="98">
        <v>1.9200000060295631E-2</v>
      </c>
      <c r="O161" s="94">
        <v>133.96827500000001</v>
      </c>
      <c r="P161" s="96">
        <v>103.99</v>
      </c>
      <c r="Q161" s="84"/>
      <c r="R161" s="94">
        <v>0.139313573</v>
      </c>
      <c r="S161" s="95">
        <v>8.6816639044013182E-7</v>
      </c>
      <c r="T161" s="95">
        <f t="shared" si="2"/>
        <v>8.4617410837172468E-7</v>
      </c>
      <c r="U161" s="95">
        <f>R161/'סכום נכסי הקרן'!$C$42</f>
        <v>2.0815287289735709E-7</v>
      </c>
    </row>
    <row r="162" spans="2:21" s="141" customFormat="1">
      <c r="B162" s="87" t="s">
        <v>686</v>
      </c>
      <c r="C162" s="84" t="s">
        <v>687</v>
      </c>
      <c r="D162" s="97" t="s">
        <v>131</v>
      </c>
      <c r="E162" s="97" t="s">
        <v>324</v>
      </c>
      <c r="F162" s="84" t="s">
        <v>608</v>
      </c>
      <c r="G162" s="97" t="s">
        <v>326</v>
      </c>
      <c r="H162" s="84" t="s">
        <v>664</v>
      </c>
      <c r="I162" s="84" t="s">
        <v>376</v>
      </c>
      <c r="J162" s="84"/>
      <c r="K162" s="94">
        <v>1.4800000000047251</v>
      </c>
      <c r="L162" s="97" t="s">
        <v>173</v>
      </c>
      <c r="M162" s="98">
        <v>2.4E-2</v>
      </c>
      <c r="N162" s="98">
        <v>8.7999999999881888E-3</v>
      </c>
      <c r="O162" s="94">
        <v>97293.799331999995</v>
      </c>
      <c r="P162" s="96">
        <v>104.41</v>
      </c>
      <c r="Q162" s="84"/>
      <c r="R162" s="94">
        <v>101.58445609900001</v>
      </c>
      <c r="S162" s="95">
        <v>7.4525510591263186E-4</v>
      </c>
      <c r="T162" s="95">
        <f t="shared" si="2"/>
        <v>6.1701193008665384E-4</v>
      </c>
      <c r="U162" s="95">
        <f>R162/'סכום נכסי הקרן'!$C$42</f>
        <v>1.5178059052955523E-4</v>
      </c>
    </row>
    <row r="163" spans="2:21" s="141" customFormat="1">
      <c r="B163" s="87" t="s">
        <v>688</v>
      </c>
      <c r="C163" s="84" t="s">
        <v>689</v>
      </c>
      <c r="D163" s="97" t="s">
        <v>131</v>
      </c>
      <c r="E163" s="97" t="s">
        <v>324</v>
      </c>
      <c r="F163" s="84" t="s">
        <v>690</v>
      </c>
      <c r="G163" s="97" t="s">
        <v>439</v>
      </c>
      <c r="H163" s="84" t="s">
        <v>691</v>
      </c>
      <c r="I163" s="84" t="s">
        <v>171</v>
      </c>
      <c r="J163" s="84"/>
      <c r="K163" s="94">
        <v>0.16000000000464065</v>
      </c>
      <c r="L163" s="97" t="s">
        <v>173</v>
      </c>
      <c r="M163" s="98">
        <v>3.85E-2</v>
      </c>
      <c r="N163" s="98">
        <v>3.5000000000580074E-2</v>
      </c>
      <c r="O163" s="94">
        <v>16984.247824999999</v>
      </c>
      <c r="P163" s="96">
        <v>101.5</v>
      </c>
      <c r="Q163" s="84"/>
      <c r="R163" s="94">
        <v>17.239010962000002</v>
      </c>
      <c r="S163" s="95">
        <v>4.2460619562499998E-4</v>
      </c>
      <c r="T163" s="95">
        <f t="shared" si="2"/>
        <v>1.0470770662080958E-4</v>
      </c>
      <c r="U163" s="95">
        <f>R163/'סכום נכסי הקרן'!$C$42</f>
        <v>2.5757358600294689E-5</v>
      </c>
    </row>
    <row r="164" spans="2:21" s="141" customFormat="1">
      <c r="B164" s="87" t="s">
        <v>692</v>
      </c>
      <c r="C164" s="84" t="s">
        <v>693</v>
      </c>
      <c r="D164" s="97" t="s">
        <v>131</v>
      </c>
      <c r="E164" s="97" t="s">
        <v>324</v>
      </c>
      <c r="F164" s="84" t="s">
        <v>694</v>
      </c>
      <c r="G164" s="97" t="s">
        <v>573</v>
      </c>
      <c r="H164" s="84" t="s">
        <v>695</v>
      </c>
      <c r="I164" s="84" t="s">
        <v>376</v>
      </c>
      <c r="J164" s="84"/>
      <c r="K164" s="94">
        <v>0.24999999999619313</v>
      </c>
      <c r="L164" s="97" t="s">
        <v>173</v>
      </c>
      <c r="M164" s="98">
        <v>4.9000000000000002E-2</v>
      </c>
      <c r="N164" s="98">
        <v>0</v>
      </c>
      <c r="O164" s="94">
        <v>326636.561315</v>
      </c>
      <c r="P164" s="96">
        <v>40.21</v>
      </c>
      <c r="Q164" s="84"/>
      <c r="R164" s="94">
        <v>131.34055522599999</v>
      </c>
      <c r="S164" s="95">
        <v>4.2850650389109556E-4</v>
      </c>
      <c r="T164" s="95">
        <f t="shared" si="2"/>
        <v>7.9774694466710583E-4</v>
      </c>
      <c r="U164" s="95">
        <f>R164/'סכום נכסי הקרן'!$C$42</f>
        <v>1.9624013159310678E-4</v>
      </c>
    </row>
    <row r="165" spans="2:21" s="141" customFormat="1">
      <c r="B165" s="83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94"/>
      <c r="P165" s="96"/>
      <c r="Q165" s="84"/>
      <c r="R165" s="84"/>
      <c r="S165" s="84"/>
      <c r="T165" s="95"/>
      <c r="U165" s="84"/>
    </row>
    <row r="166" spans="2:21" s="141" customFormat="1">
      <c r="B166" s="102" t="s">
        <v>49</v>
      </c>
      <c r="C166" s="82"/>
      <c r="D166" s="82"/>
      <c r="E166" s="82"/>
      <c r="F166" s="82"/>
      <c r="G166" s="82"/>
      <c r="H166" s="82"/>
      <c r="I166" s="82"/>
      <c r="J166" s="82"/>
      <c r="K166" s="91">
        <v>3.9924931102879664</v>
      </c>
      <c r="L166" s="82"/>
      <c r="M166" s="82"/>
      <c r="N166" s="104">
        <v>2.8268724700488742E-2</v>
      </c>
      <c r="O166" s="91"/>
      <c r="P166" s="93"/>
      <c r="Q166" s="91">
        <f>SUM(Q167:Q252)</f>
        <v>55.801487261745287</v>
      </c>
      <c r="R166" s="91">
        <v>34347.163446898012</v>
      </c>
      <c r="S166" s="82"/>
      <c r="T166" s="92">
        <f t="shared" ref="T166:T229" si="3">R166/$R$11</f>
        <v>0.20862059438226324</v>
      </c>
      <c r="U166" s="92">
        <f>R166/'סכום נכסי הקרן'!$C$42</f>
        <v>5.1319197357366689E-2</v>
      </c>
    </row>
    <row r="167" spans="2:21" s="141" customFormat="1">
      <c r="B167" s="87" t="s">
        <v>696</v>
      </c>
      <c r="C167" s="84" t="s">
        <v>697</v>
      </c>
      <c r="D167" s="97" t="s">
        <v>131</v>
      </c>
      <c r="E167" s="97" t="s">
        <v>324</v>
      </c>
      <c r="F167" s="84" t="s">
        <v>332</v>
      </c>
      <c r="G167" s="97" t="s">
        <v>326</v>
      </c>
      <c r="H167" s="84" t="s">
        <v>327</v>
      </c>
      <c r="I167" s="84" t="s">
        <v>171</v>
      </c>
      <c r="J167" s="84"/>
      <c r="K167" s="94">
        <v>5.8699999999953301</v>
      </c>
      <c r="L167" s="97" t="s">
        <v>173</v>
      </c>
      <c r="M167" s="98">
        <v>2.98E-2</v>
      </c>
      <c r="N167" s="98">
        <v>2.5199999999974527E-2</v>
      </c>
      <c r="O167" s="94">
        <v>631919.44844199996</v>
      </c>
      <c r="P167" s="96">
        <v>104.35</v>
      </c>
      <c r="Q167" s="84"/>
      <c r="R167" s="94">
        <v>659.40792338400001</v>
      </c>
      <c r="S167" s="95">
        <v>2.4858058851167395E-4</v>
      </c>
      <c r="T167" s="95">
        <f t="shared" si="3"/>
        <v>4.0051654667037128E-3</v>
      </c>
      <c r="U167" s="95">
        <f>R167/'סכום נכסי הקרן'!$C$42</f>
        <v>9.8524250514815193E-4</v>
      </c>
    </row>
    <row r="168" spans="2:21" s="141" customFormat="1">
      <c r="B168" s="87" t="s">
        <v>698</v>
      </c>
      <c r="C168" s="84" t="s">
        <v>699</v>
      </c>
      <c r="D168" s="97" t="s">
        <v>131</v>
      </c>
      <c r="E168" s="97" t="s">
        <v>324</v>
      </c>
      <c r="F168" s="84" t="s">
        <v>332</v>
      </c>
      <c r="G168" s="97" t="s">
        <v>326</v>
      </c>
      <c r="H168" s="84" t="s">
        <v>327</v>
      </c>
      <c r="I168" s="84" t="s">
        <v>171</v>
      </c>
      <c r="J168" s="84"/>
      <c r="K168" s="94">
        <v>3.2899999999966822</v>
      </c>
      <c r="L168" s="97" t="s">
        <v>173</v>
      </c>
      <c r="M168" s="98">
        <v>2.4700000000000003E-2</v>
      </c>
      <c r="N168" s="98">
        <v>1.749999999998492E-2</v>
      </c>
      <c r="O168" s="94">
        <v>479298.61898099998</v>
      </c>
      <c r="P168" s="96">
        <v>103.77</v>
      </c>
      <c r="Q168" s="84"/>
      <c r="R168" s="94">
        <v>497.36818478499998</v>
      </c>
      <c r="S168" s="95">
        <v>1.4388037421042676E-4</v>
      </c>
      <c r="T168" s="95">
        <f t="shared" si="3"/>
        <v>3.0209553256731886E-3</v>
      </c>
      <c r="U168" s="95">
        <f>R168/'סכום נכסי הקרן'!$C$42</f>
        <v>7.4313374010399772E-4</v>
      </c>
    </row>
    <row r="169" spans="2:21" s="141" customFormat="1">
      <c r="B169" s="87" t="s">
        <v>700</v>
      </c>
      <c r="C169" s="84" t="s">
        <v>701</v>
      </c>
      <c r="D169" s="97" t="s">
        <v>131</v>
      </c>
      <c r="E169" s="97" t="s">
        <v>324</v>
      </c>
      <c r="F169" s="84" t="s">
        <v>702</v>
      </c>
      <c r="G169" s="97" t="s">
        <v>375</v>
      </c>
      <c r="H169" s="84" t="s">
        <v>327</v>
      </c>
      <c r="I169" s="84" t="s">
        <v>171</v>
      </c>
      <c r="J169" s="84"/>
      <c r="K169" s="94">
        <v>4.4899999999968685</v>
      </c>
      <c r="L169" s="97" t="s">
        <v>173</v>
      </c>
      <c r="M169" s="98">
        <v>1.44E-2</v>
      </c>
      <c r="N169" s="98">
        <v>2.089999999998917E-2</v>
      </c>
      <c r="O169" s="94">
        <v>700654.76031799999</v>
      </c>
      <c r="P169" s="96">
        <v>97.51</v>
      </c>
      <c r="Q169" s="84"/>
      <c r="R169" s="94">
        <v>683.20845678599994</v>
      </c>
      <c r="S169" s="95">
        <v>7.3753132665052633E-4</v>
      </c>
      <c r="T169" s="95">
        <f t="shared" si="3"/>
        <v>4.149727081889684E-3</v>
      </c>
      <c r="U169" s="95">
        <f>R169/'סכום נכסי הקרן'!$C$42</f>
        <v>1.0208036446511621E-3</v>
      </c>
    </row>
    <row r="170" spans="2:21" s="141" customFormat="1">
      <c r="B170" s="87" t="s">
        <v>703</v>
      </c>
      <c r="C170" s="84" t="s">
        <v>704</v>
      </c>
      <c r="D170" s="97" t="s">
        <v>131</v>
      </c>
      <c r="E170" s="97" t="s">
        <v>324</v>
      </c>
      <c r="F170" s="84" t="s">
        <v>349</v>
      </c>
      <c r="G170" s="97" t="s">
        <v>326</v>
      </c>
      <c r="H170" s="84" t="s">
        <v>327</v>
      </c>
      <c r="I170" s="84" t="s">
        <v>171</v>
      </c>
      <c r="J170" s="84"/>
      <c r="K170" s="94">
        <v>0.41000000000143827</v>
      </c>
      <c r="L170" s="97" t="s">
        <v>173</v>
      </c>
      <c r="M170" s="98">
        <v>5.9000000000000004E-2</v>
      </c>
      <c r="N170" s="98">
        <v>4.7999999999796946E-3</v>
      </c>
      <c r="O170" s="94">
        <v>230073.814786</v>
      </c>
      <c r="P170" s="96">
        <v>102.75</v>
      </c>
      <c r="Q170" s="84"/>
      <c r="R170" s="94">
        <v>236.400837026</v>
      </c>
      <c r="S170" s="95">
        <v>4.2651458800488091E-4</v>
      </c>
      <c r="T170" s="95">
        <f t="shared" si="3"/>
        <v>1.4358706275432686E-3</v>
      </c>
      <c r="U170" s="95">
        <f>R170/'סכום נכסי הקרן'!$C$42</f>
        <v>3.5321406466476749E-4</v>
      </c>
    </row>
    <row r="171" spans="2:21" s="141" customFormat="1">
      <c r="B171" s="87" t="s">
        <v>705</v>
      </c>
      <c r="C171" s="84" t="s">
        <v>706</v>
      </c>
      <c r="D171" s="97" t="s">
        <v>131</v>
      </c>
      <c r="E171" s="97" t="s">
        <v>324</v>
      </c>
      <c r="F171" s="84" t="s">
        <v>707</v>
      </c>
      <c r="G171" s="97" t="s">
        <v>708</v>
      </c>
      <c r="H171" s="84" t="s">
        <v>361</v>
      </c>
      <c r="I171" s="84" t="s">
        <v>171</v>
      </c>
      <c r="J171" s="84"/>
      <c r="K171" s="94">
        <v>0.99000000000285693</v>
      </c>
      <c r="L171" s="97" t="s">
        <v>173</v>
      </c>
      <c r="M171" s="98">
        <v>4.8399999999999999E-2</v>
      </c>
      <c r="N171" s="98">
        <v>9.3000000000268371E-3</v>
      </c>
      <c r="O171" s="94">
        <v>111181.53967</v>
      </c>
      <c r="P171" s="96">
        <v>103.89</v>
      </c>
      <c r="Q171" s="84"/>
      <c r="R171" s="94">
        <v>115.50650653300001</v>
      </c>
      <c r="S171" s="95">
        <v>2.6471795159523808E-4</v>
      </c>
      <c r="T171" s="95">
        <f t="shared" si="3"/>
        <v>7.0157281212430088E-4</v>
      </c>
      <c r="U171" s="95">
        <f>R171/'סכום נכסי הקרן'!$C$42</f>
        <v>1.7258197213261694E-4</v>
      </c>
    </row>
    <row r="172" spans="2:21" s="141" customFormat="1">
      <c r="B172" s="87" t="s">
        <v>709</v>
      </c>
      <c r="C172" s="84" t="s">
        <v>710</v>
      </c>
      <c r="D172" s="97" t="s">
        <v>131</v>
      </c>
      <c r="E172" s="97" t="s">
        <v>324</v>
      </c>
      <c r="F172" s="84" t="s">
        <v>360</v>
      </c>
      <c r="G172" s="97" t="s">
        <v>326</v>
      </c>
      <c r="H172" s="84" t="s">
        <v>361</v>
      </c>
      <c r="I172" s="84" t="s">
        <v>171</v>
      </c>
      <c r="J172" s="84"/>
      <c r="K172" s="94">
        <v>1.0100000000004505</v>
      </c>
      <c r="L172" s="97" t="s">
        <v>173</v>
      </c>
      <c r="M172" s="98">
        <v>1.95E-2</v>
      </c>
      <c r="N172" s="98">
        <v>1.2700000000001503E-2</v>
      </c>
      <c r="O172" s="94">
        <v>324651.85883699998</v>
      </c>
      <c r="P172" s="96">
        <v>102.58</v>
      </c>
      <c r="Q172" s="84"/>
      <c r="R172" s="94">
        <v>333.02787678499999</v>
      </c>
      <c r="S172" s="95">
        <v>4.7394431947007297E-4</v>
      </c>
      <c r="T172" s="95">
        <f t="shared" si="3"/>
        <v>2.0227717991374464E-3</v>
      </c>
      <c r="U172" s="95">
        <f>R172/'סכום נכסי הקרן'!$C$42</f>
        <v>4.9758762060969327E-4</v>
      </c>
    </row>
    <row r="173" spans="2:21" s="141" customFormat="1">
      <c r="B173" s="87" t="s">
        <v>711</v>
      </c>
      <c r="C173" s="84" t="s">
        <v>712</v>
      </c>
      <c r="D173" s="97" t="s">
        <v>131</v>
      </c>
      <c r="E173" s="97" t="s">
        <v>324</v>
      </c>
      <c r="F173" s="84" t="s">
        <v>426</v>
      </c>
      <c r="G173" s="97" t="s">
        <v>326</v>
      </c>
      <c r="H173" s="84" t="s">
        <v>361</v>
      </c>
      <c r="I173" s="84" t="s">
        <v>171</v>
      </c>
      <c r="J173" s="84"/>
      <c r="K173" s="94">
        <v>3.3299999999972161</v>
      </c>
      <c r="L173" s="97" t="s">
        <v>173</v>
      </c>
      <c r="M173" s="98">
        <v>1.8700000000000001E-2</v>
      </c>
      <c r="N173" s="98">
        <v>1.8699999999970244E-2</v>
      </c>
      <c r="O173" s="94">
        <v>312391.91246399999</v>
      </c>
      <c r="P173" s="96">
        <v>100.05</v>
      </c>
      <c r="Q173" s="84"/>
      <c r="R173" s="94">
        <v>312.54811783899999</v>
      </c>
      <c r="S173" s="95">
        <v>4.3094483716926474E-4</v>
      </c>
      <c r="T173" s="95">
        <f t="shared" si="3"/>
        <v>1.8983801738806638E-3</v>
      </c>
      <c r="U173" s="95">
        <f>R173/'סכום נכסי הקרן'!$C$42</f>
        <v>4.6698815661593538E-4</v>
      </c>
    </row>
    <row r="174" spans="2:21" s="141" customFormat="1">
      <c r="B174" s="87" t="s">
        <v>713</v>
      </c>
      <c r="C174" s="84" t="s">
        <v>714</v>
      </c>
      <c r="D174" s="97" t="s">
        <v>131</v>
      </c>
      <c r="E174" s="97" t="s">
        <v>324</v>
      </c>
      <c r="F174" s="84" t="s">
        <v>426</v>
      </c>
      <c r="G174" s="97" t="s">
        <v>326</v>
      </c>
      <c r="H174" s="84" t="s">
        <v>361</v>
      </c>
      <c r="I174" s="84" t="s">
        <v>171</v>
      </c>
      <c r="J174" s="84"/>
      <c r="K174" s="94">
        <v>5.8600000000003405</v>
      </c>
      <c r="L174" s="97" t="s">
        <v>173</v>
      </c>
      <c r="M174" s="98">
        <v>2.6800000000000001E-2</v>
      </c>
      <c r="N174" s="98">
        <v>2.6199999999994041E-2</v>
      </c>
      <c r="O174" s="94">
        <v>468035.31828000001</v>
      </c>
      <c r="P174" s="96">
        <v>100.4</v>
      </c>
      <c r="Q174" s="84"/>
      <c r="R174" s="94">
        <v>469.90744674400003</v>
      </c>
      <c r="S174" s="95">
        <v>6.0900388312171616E-4</v>
      </c>
      <c r="T174" s="95">
        <f t="shared" si="3"/>
        <v>2.8541620619107798E-3</v>
      </c>
      <c r="U174" s="95">
        <f>R174/'סכום נכסי הקרן'!$C$42</f>
        <v>7.0210377158028549E-4</v>
      </c>
    </row>
    <row r="175" spans="2:21" s="141" customFormat="1">
      <c r="B175" s="87" t="s">
        <v>715</v>
      </c>
      <c r="C175" s="84" t="s">
        <v>716</v>
      </c>
      <c r="D175" s="97" t="s">
        <v>131</v>
      </c>
      <c r="E175" s="97" t="s">
        <v>324</v>
      </c>
      <c r="F175" s="84" t="s">
        <v>717</v>
      </c>
      <c r="G175" s="97" t="s">
        <v>326</v>
      </c>
      <c r="H175" s="84" t="s">
        <v>361</v>
      </c>
      <c r="I175" s="84" t="s">
        <v>376</v>
      </c>
      <c r="J175" s="84"/>
      <c r="K175" s="94">
        <v>3.1299999999974735</v>
      </c>
      <c r="L175" s="97" t="s">
        <v>173</v>
      </c>
      <c r="M175" s="98">
        <v>2.07E-2</v>
      </c>
      <c r="N175" s="98">
        <v>1.6699999999953079E-2</v>
      </c>
      <c r="O175" s="94">
        <v>188659.59919999997</v>
      </c>
      <c r="P175" s="96">
        <v>102.81</v>
      </c>
      <c r="Q175" s="84"/>
      <c r="R175" s="94">
        <v>193.96093447300004</v>
      </c>
      <c r="S175" s="95">
        <v>7.4432796581749589E-4</v>
      </c>
      <c r="T175" s="95">
        <f t="shared" si="3"/>
        <v>1.1780956962939807E-3</v>
      </c>
      <c r="U175" s="95">
        <f>R175/'סכום נכסי הקרן'!$C$42</f>
        <v>2.8980324652509617E-4</v>
      </c>
    </row>
    <row r="176" spans="2:21" s="141" customFormat="1">
      <c r="B176" s="87" t="s">
        <v>718</v>
      </c>
      <c r="C176" s="84" t="s">
        <v>719</v>
      </c>
      <c r="D176" s="97" t="s">
        <v>131</v>
      </c>
      <c r="E176" s="97" t="s">
        <v>324</v>
      </c>
      <c r="F176" s="84" t="s">
        <v>368</v>
      </c>
      <c r="G176" s="97" t="s">
        <v>369</v>
      </c>
      <c r="H176" s="84" t="s">
        <v>361</v>
      </c>
      <c r="I176" s="84" t="s">
        <v>171</v>
      </c>
      <c r="J176" s="84"/>
      <c r="K176" s="94">
        <v>4.3399999999975618</v>
      </c>
      <c r="L176" s="97" t="s">
        <v>173</v>
      </c>
      <c r="M176" s="98">
        <v>1.6299999999999999E-2</v>
      </c>
      <c r="N176" s="98">
        <v>1.9799999999990298E-2</v>
      </c>
      <c r="O176" s="94">
        <v>857742.29967199999</v>
      </c>
      <c r="P176" s="96">
        <v>98.53</v>
      </c>
      <c r="Q176" s="84"/>
      <c r="R176" s="94">
        <v>845.133487909</v>
      </c>
      <c r="S176" s="95">
        <v>1.5736802701965856E-3</v>
      </c>
      <c r="T176" s="95">
        <f t="shared" si="3"/>
        <v>5.1332405033247108E-3</v>
      </c>
      <c r="U176" s="95">
        <f>R176/'סכום נכסי הקרן'!$C$42</f>
        <v>1.2627410215803032E-3</v>
      </c>
    </row>
    <row r="177" spans="2:21" s="141" customFormat="1">
      <c r="B177" s="87" t="s">
        <v>720</v>
      </c>
      <c r="C177" s="84" t="s">
        <v>721</v>
      </c>
      <c r="D177" s="97" t="s">
        <v>131</v>
      </c>
      <c r="E177" s="97" t="s">
        <v>324</v>
      </c>
      <c r="F177" s="84" t="s">
        <v>349</v>
      </c>
      <c r="G177" s="97" t="s">
        <v>326</v>
      </c>
      <c r="H177" s="84" t="s">
        <v>361</v>
      </c>
      <c r="I177" s="84" t="s">
        <v>171</v>
      </c>
      <c r="J177" s="84"/>
      <c r="K177" s="94">
        <v>1.2000000000002715</v>
      </c>
      <c r="L177" s="97" t="s">
        <v>173</v>
      </c>
      <c r="M177" s="98">
        <v>6.0999999999999999E-2</v>
      </c>
      <c r="N177" s="98">
        <v>8.9999999999986428E-3</v>
      </c>
      <c r="O177" s="94">
        <v>664129.30431399995</v>
      </c>
      <c r="P177" s="96">
        <v>111</v>
      </c>
      <c r="Q177" s="84"/>
      <c r="R177" s="94">
        <v>737.18351055899996</v>
      </c>
      <c r="S177" s="95">
        <v>6.4616223355691831E-4</v>
      </c>
      <c r="T177" s="95">
        <f t="shared" si="3"/>
        <v>4.4775651526330435E-3</v>
      </c>
      <c r="U177" s="95">
        <f>R177/'סכום נכסי הקרן'!$C$42</f>
        <v>1.1014495018042141E-3</v>
      </c>
    </row>
    <row r="178" spans="2:21" s="141" customFormat="1">
      <c r="B178" s="87" t="s">
        <v>722</v>
      </c>
      <c r="C178" s="84" t="s">
        <v>723</v>
      </c>
      <c r="D178" s="97" t="s">
        <v>131</v>
      </c>
      <c r="E178" s="97" t="s">
        <v>324</v>
      </c>
      <c r="F178" s="84" t="s">
        <v>397</v>
      </c>
      <c r="G178" s="97" t="s">
        <v>375</v>
      </c>
      <c r="H178" s="84" t="s">
        <v>390</v>
      </c>
      <c r="I178" s="84" t="s">
        <v>171</v>
      </c>
      <c r="J178" s="84"/>
      <c r="K178" s="94">
        <v>4.5900000000019912</v>
      </c>
      <c r="L178" s="97" t="s">
        <v>173</v>
      </c>
      <c r="M178" s="98">
        <v>3.39E-2</v>
      </c>
      <c r="N178" s="98">
        <v>2.7800000000018726E-2</v>
      </c>
      <c r="O178" s="94">
        <v>714899.33837500005</v>
      </c>
      <c r="P178" s="96">
        <v>102.69</v>
      </c>
      <c r="Q178" s="94">
        <v>24.235087610999997</v>
      </c>
      <c r="R178" s="94">
        <v>758.36521811099999</v>
      </c>
      <c r="S178" s="95">
        <v>6.5876413593590722E-4</v>
      </c>
      <c r="T178" s="95">
        <f t="shared" si="3"/>
        <v>4.6062203304139213E-3</v>
      </c>
      <c r="U178" s="95">
        <f>R178/'סכום נכסי הקרן'!$C$42</f>
        <v>1.1330977696999808E-3</v>
      </c>
    </row>
    <row r="179" spans="2:21" s="141" customFormat="1">
      <c r="B179" s="87" t="s">
        <v>724</v>
      </c>
      <c r="C179" s="84" t="s">
        <v>725</v>
      </c>
      <c r="D179" s="97" t="s">
        <v>131</v>
      </c>
      <c r="E179" s="97" t="s">
        <v>324</v>
      </c>
      <c r="F179" s="84" t="s">
        <v>406</v>
      </c>
      <c r="G179" s="97" t="s">
        <v>407</v>
      </c>
      <c r="H179" s="84" t="s">
        <v>390</v>
      </c>
      <c r="I179" s="84" t="s">
        <v>171</v>
      </c>
      <c r="J179" s="84"/>
      <c r="K179" s="94">
        <v>2.359999999994995</v>
      </c>
      <c r="L179" s="97" t="s">
        <v>173</v>
      </c>
      <c r="M179" s="98">
        <v>1.7299999999999999E-2</v>
      </c>
      <c r="N179" s="98">
        <v>1.1500000000000002E-2</v>
      </c>
      <c r="O179" s="94">
        <v>156818.90880500001</v>
      </c>
      <c r="P179" s="96">
        <v>101.92</v>
      </c>
      <c r="Q179" s="84"/>
      <c r="R179" s="94">
        <v>159.82982908</v>
      </c>
      <c r="S179" s="95">
        <v>2.6714988982247579E-4</v>
      </c>
      <c r="T179" s="95">
        <f t="shared" si="3"/>
        <v>9.7078741288886587E-4</v>
      </c>
      <c r="U179" s="95">
        <f>R179/'סכום נכסי הקרן'!$C$42</f>
        <v>2.3880686842835873E-4</v>
      </c>
    </row>
    <row r="180" spans="2:21" s="141" customFormat="1">
      <c r="B180" s="87" t="s">
        <v>726</v>
      </c>
      <c r="C180" s="84" t="s">
        <v>727</v>
      </c>
      <c r="D180" s="97" t="s">
        <v>131</v>
      </c>
      <c r="E180" s="97" t="s">
        <v>324</v>
      </c>
      <c r="F180" s="84" t="s">
        <v>406</v>
      </c>
      <c r="G180" s="97" t="s">
        <v>407</v>
      </c>
      <c r="H180" s="84" t="s">
        <v>390</v>
      </c>
      <c r="I180" s="84" t="s">
        <v>171</v>
      </c>
      <c r="J180" s="84"/>
      <c r="K180" s="94">
        <v>5.2000000000024817</v>
      </c>
      <c r="L180" s="97" t="s">
        <v>173</v>
      </c>
      <c r="M180" s="98">
        <v>3.6499999999999998E-2</v>
      </c>
      <c r="N180" s="98">
        <v>3.1100000000011788E-2</v>
      </c>
      <c r="O180" s="94">
        <v>780760.56247500004</v>
      </c>
      <c r="P180" s="96">
        <v>103.2</v>
      </c>
      <c r="Q180" s="84"/>
      <c r="R180" s="94">
        <v>805.74487445500006</v>
      </c>
      <c r="S180" s="95">
        <v>3.639963684656368E-4</v>
      </c>
      <c r="T180" s="95">
        <f t="shared" si="3"/>
        <v>4.8939987399292881E-3</v>
      </c>
      <c r="U180" s="95">
        <f>R180/'סכום נכסי הקרן'!$C$42</f>
        <v>1.203889232243929E-3</v>
      </c>
    </row>
    <row r="181" spans="2:21" s="141" customFormat="1">
      <c r="B181" s="87" t="s">
        <v>728</v>
      </c>
      <c r="C181" s="84" t="s">
        <v>729</v>
      </c>
      <c r="D181" s="97" t="s">
        <v>131</v>
      </c>
      <c r="E181" s="97" t="s">
        <v>324</v>
      </c>
      <c r="F181" s="84" t="s">
        <v>325</v>
      </c>
      <c r="G181" s="97" t="s">
        <v>326</v>
      </c>
      <c r="H181" s="84" t="s">
        <v>390</v>
      </c>
      <c r="I181" s="84" t="s">
        <v>171</v>
      </c>
      <c r="J181" s="84"/>
      <c r="K181" s="94">
        <v>2.0600000000003846</v>
      </c>
      <c r="L181" s="97" t="s">
        <v>173</v>
      </c>
      <c r="M181" s="98">
        <v>1.66E-2</v>
      </c>
      <c r="N181" s="98">
        <v>9.7999999999947105E-3</v>
      </c>
      <c r="O181" s="94">
        <v>814145.24151800002</v>
      </c>
      <c r="P181" s="96">
        <v>102.17</v>
      </c>
      <c r="Q181" s="84"/>
      <c r="R181" s="94">
        <v>831.81220602799999</v>
      </c>
      <c r="S181" s="95">
        <v>8.56994991071579E-4</v>
      </c>
      <c r="T181" s="95">
        <f t="shared" si="3"/>
        <v>5.0523286181774997E-3</v>
      </c>
      <c r="U181" s="95">
        <f>R181/'סכום נכסי הקרן'!$C$42</f>
        <v>1.2428372675203478E-3</v>
      </c>
    </row>
    <row r="182" spans="2:21" s="141" customFormat="1">
      <c r="B182" s="87" t="s">
        <v>730</v>
      </c>
      <c r="C182" s="84" t="s">
        <v>731</v>
      </c>
      <c r="D182" s="97" t="s">
        <v>131</v>
      </c>
      <c r="E182" s="97" t="s">
        <v>324</v>
      </c>
      <c r="F182" s="84" t="s">
        <v>423</v>
      </c>
      <c r="G182" s="97" t="s">
        <v>375</v>
      </c>
      <c r="H182" s="84" t="s">
        <v>390</v>
      </c>
      <c r="I182" s="84" t="s">
        <v>376</v>
      </c>
      <c r="J182" s="84"/>
      <c r="K182" s="94">
        <v>5.7699999999987828</v>
      </c>
      <c r="L182" s="97" t="s">
        <v>173</v>
      </c>
      <c r="M182" s="98">
        <v>2.5499999999999998E-2</v>
      </c>
      <c r="N182" s="98">
        <v>3.1899999999992115E-2</v>
      </c>
      <c r="O182" s="94">
        <v>1983794.9969560001</v>
      </c>
      <c r="P182" s="96">
        <v>96.5</v>
      </c>
      <c r="Q182" s="84"/>
      <c r="R182" s="94">
        <v>1914.362238229</v>
      </c>
      <c r="S182" s="95">
        <v>1.9005290195514136E-3</v>
      </c>
      <c r="T182" s="95">
        <f t="shared" si="3"/>
        <v>1.162760903443287E-2</v>
      </c>
      <c r="U182" s="95">
        <f>R182/'סכום נכסי הקרן'!$C$42</f>
        <v>2.8603099545338709E-3</v>
      </c>
    </row>
    <row r="183" spans="2:21" s="141" customFormat="1">
      <c r="B183" s="87" t="s">
        <v>732</v>
      </c>
      <c r="C183" s="84" t="s">
        <v>733</v>
      </c>
      <c r="D183" s="97" t="s">
        <v>131</v>
      </c>
      <c r="E183" s="97" t="s">
        <v>324</v>
      </c>
      <c r="F183" s="84" t="s">
        <v>734</v>
      </c>
      <c r="G183" s="97" t="s">
        <v>375</v>
      </c>
      <c r="H183" s="84" t="s">
        <v>390</v>
      </c>
      <c r="I183" s="84" t="s">
        <v>376</v>
      </c>
      <c r="J183" s="84"/>
      <c r="K183" s="94">
        <v>4.7100000000284226</v>
      </c>
      <c r="L183" s="97" t="s">
        <v>173</v>
      </c>
      <c r="M183" s="98">
        <v>3.15E-2</v>
      </c>
      <c r="N183" s="98">
        <v>3.9000000000241314E-2</v>
      </c>
      <c r="O183" s="94">
        <v>76849.931270000001</v>
      </c>
      <c r="P183" s="96">
        <v>97.06</v>
      </c>
      <c r="Q183" s="84"/>
      <c r="R183" s="94">
        <v>74.590543228000001</v>
      </c>
      <c r="S183" s="95">
        <v>3.2420028985261464E-4</v>
      </c>
      <c r="T183" s="95">
        <f t="shared" si="3"/>
        <v>4.5305410700302324E-4</v>
      </c>
      <c r="U183" s="95">
        <f>R183/'סכום נכסי הקרן'!$C$42</f>
        <v>1.1144812044898672E-4</v>
      </c>
    </row>
    <row r="184" spans="2:21" s="141" customFormat="1">
      <c r="B184" s="87" t="s">
        <v>735</v>
      </c>
      <c r="C184" s="84" t="s">
        <v>736</v>
      </c>
      <c r="D184" s="97" t="s">
        <v>131</v>
      </c>
      <c r="E184" s="97" t="s">
        <v>324</v>
      </c>
      <c r="F184" s="84" t="s">
        <v>426</v>
      </c>
      <c r="G184" s="97" t="s">
        <v>326</v>
      </c>
      <c r="H184" s="84" t="s">
        <v>390</v>
      </c>
      <c r="I184" s="84" t="s">
        <v>171</v>
      </c>
      <c r="J184" s="84"/>
      <c r="K184" s="94">
        <v>1.8799999999990324</v>
      </c>
      <c r="L184" s="97" t="s">
        <v>173</v>
      </c>
      <c r="M184" s="98">
        <v>6.4000000000000001E-2</v>
      </c>
      <c r="N184" s="98">
        <v>1.2599999999980651E-2</v>
      </c>
      <c r="O184" s="94">
        <v>262691.96679899999</v>
      </c>
      <c r="P184" s="96">
        <v>110.17</v>
      </c>
      <c r="Q184" s="84"/>
      <c r="R184" s="94">
        <v>289.40774820600001</v>
      </c>
      <c r="S184" s="95">
        <v>8.0724969515635371E-4</v>
      </c>
      <c r="T184" s="95">
        <f t="shared" si="3"/>
        <v>1.7578283150779619E-3</v>
      </c>
      <c r="U184" s="95">
        <f>R184/'סכום נכסי הקרן'!$C$42</f>
        <v>4.3241338895122478E-4</v>
      </c>
    </row>
    <row r="185" spans="2:21" s="141" customFormat="1">
      <c r="B185" s="87" t="s">
        <v>737</v>
      </c>
      <c r="C185" s="84" t="s">
        <v>738</v>
      </c>
      <c r="D185" s="97" t="s">
        <v>131</v>
      </c>
      <c r="E185" s="97" t="s">
        <v>324</v>
      </c>
      <c r="F185" s="84" t="s">
        <v>431</v>
      </c>
      <c r="G185" s="97" t="s">
        <v>326</v>
      </c>
      <c r="H185" s="84" t="s">
        <v>390</v>
      </c>
      <c r="I185" s="84" t="s">
        <v>376</v>
      </c>
      <c r="J185" s="84"/>
      <c r="K185" s="94">
        <v>1.2399999999977631</v>
      </c>
      <c r="L185" s="97" t="s">
        <v>173</v>
      </c>
      <c r="M185" s="98">
        <v>1.1000000000000001E-2</v>
      </c>
      <c r="N185" s="98">
        <v>8.7999999999712405E-3</v>
      </c>
      <c r="O185" s="94">
        <v>124679.04624</v>
      </c>
      <c r="P185" s="96">
        <v>100.4</v>
      </c>
      <c r="Q185" s="84"/>
      <c r="R185" s="94">
        <v>125.177762422</v>
      </c>
      <c r="S185" s="95">
        <v>4.1559682079999997E-4</v>
      </c>
      <c r="T185" s="95">
        <f t="shared" si="3"/>
        <v>7.6031487258892885E-4</v>
      </c>
      <c r="U185" s="95">
        <f>R185/'סכום נכסי הקרן'!$C$42</f>
        <v>1.8703210541446761E-4</v>
      </c>
    </row>
    <row r="186" spans="2:21" s="141" customFormat="1">
      <c r="B186" s="87" t="s">
        <v>739</v>
      </c>
      <c r="C186" s="84" t="s">
        <v>740</v>
      </c>
      <c r="D186" s="97" t="s">
        <v>131</v>
      </c>
      <c r="E186" s="97" t="s">
        <v>324</v>
      </c>
      <c r="F186" s="84" t="s">
        <v>445</v>
      </c>
      <c r="G186" s="97" t="s">
        <v>446</v>
      </c>
      <c r="H186" s="84" t="s">
        <v>390</v>
      </c>
      <c r="I186" s="84" t="s">
        <v>171</v>
      </c>
      <c r="J186" s="84"/>
      <c r="K186" s="94">
        <v>3.3999999999993262</v>
      </c>
      <c r="L186" s="97" t="s">
        <v>173</v>
      </c>
      <c r="M186" s="98">
        <v>4.8000000000000001E-2</v>
      </c>
      <c r="N186" s="98">
        <v>1.9399999999995959E-2</v>
      </c>
      <c r="O186" s="94">
        <v>1069133.0081410001</v>
      </c>
      <c r="P186" s="96">
        <v>111.14</v>
      </c>
      <c r="Q186" s="84"/>
      <c r="R186" s="94">
        <v>1188.2344608420001</v>
      </c>
      <c r="S186" s="95">
        <v>5.1999312956201678E-4</v>
      </c>
      <c r="T186" s="95">
        <f t="shared" si="3"/>
        <v>7.2171950929686979E-3</v>
      </c>
      <c r="U186" s="95">
        <f>R186/'סכום נכסי הקרן'!$C$42</f>
        <v>1.7753791778774095E-3</v>
      </c>
    </row>
    <row r="187" spans="2:21" s="141" customFormat="1">
      <c r="B187" s="87" t="s">
        <v>741</v>
      </c>
      <c r="C187" s="84" t="s">
        <v>742</v>
      </c>
      <c r="D187" s="97" t="s">
        <v>131</v>
      </c>
      <c r="E187" s="97" t="s">
        <v>324</v>
      </c>
      <c r="F187" s="84" t="s">
        <v>445</v>
      </c>
      <c r="G187" s="97" t="s">
        <v>446</v>
      </c>
      <c r="H187" s="84" t="s">
        <v>390</v>
      </c>
      <c r="I187" s="84" t="s">
        <v>171</v>
      </c>
      <c r="J187" s="84"/>
      <c r="K187" s="94">
        <v>2.0599999999924288</v>
      </c>
      <c r="L187" s="97" t="s">
        <v>173</v>
      </c>
      <c r="M187" s="98">
        <v>4.4999999999999998E-2</v>
      </c>
      <c r="N187" s="98">
        <v>1.5299999999962148E-2</v>
      </c>
      <c r="O187" s="94">
        <v>34300.106981999998</v>
      </c>
      <c r="P187" s="96">
        <v>107.82</v>
      </c>
      <c r="Q187" s="84"/>
      <c r="R187" s="94">
        <v>36.982375337999997</v>
      </c>
      <c r="S187" s="95">
        <v>5.7118484652993794E-5</v>
      </c>
      <c r="T187" s="95">
        <f t="shared" si="3"/>
        <v>2.2462655865628116E-4</v>
      </c>
      <c r="U187" s="95">
        <f>R187/'סכום נכסי הקרן'!$C$42</f>
        <v>5.5256551873614401E-5</v>
      </c>
    </row>
    <row r="188" spans="2:21" s="141" customFormat="1">
      <c r="B188" s="87" t="s">
        <v>743</v>
      </c>
      <c r="C188" s="84" t="s">
        <v>744</v>
      </c>
      <c r="D188" s="97" t="s">
        <v>131</v>
      </c>
      <c r="E188" s="97" t="s">
        <v>324</v>
      </c>
      <c r="F188" s="84" t="s">
        <v>745</v>
      </c>
      <c r="G188" s="97" t="s">
        <v>490</v>
      </c>
      <c r="H188" s="84" t="s">
        <v>390</v>
      </c>
      <c r="I188" s="84" t="s">
        <v>376</v>
      </c>
      <c r="J188" s="84"/>
      <c r="K188" s="94">
        <v>3.5699999999974068</v>
      </c>
      <c r="L188" s="97" t="s">
        <v>173</v>
      </c>
      <c r="M188" s="98">
        <v>2.4500000000000001E-2</v>
      </c>
      <c r="N188" s="98">
        <v>2.0799999999946479E-2</v>
      </c>
      <c r="O188" s="94">
        <v>117268.30179899999</v>
      </c>
      <c r="P188" s="96">
        <v>101.97</v>
      </c>
      <c r="Q188" s="84"/>
      <c r="R188" s="94">
        <v>119.578487383</v>
      </c>
      <c r="S188" s="95">
        <v>7.4756895876230826E-5</v>
      </c>
      <c r="T188" s="95">
        <f t="shared" si="3"/>
        <v>7.2630554053587832E-4</v>
      </c>
      <c r="U188" s="95">
        <f>R188/'סכום נכסי הקרן'!$C$42</f>
        <v>1.7866604918310305E-4</v>
      </c>
    </row>
    <row r="189" spans="2:21" s="141" customFormat="1">
      <c r="B189" s="87" t="s">
        <v>746</v>
      </c>
      <c r="C189" s="84" t="s">
        <v>747</v>
      </c>
      <c r="D189" s="97" t="s">
        <v>131</v>
      </c>
      <c r="E189" s="97" t="s">
        <v>324</v>
      </c>
      <c r="F189" s="84" t="s">
        <v>426</v>
      </c>
      <c r="G189" s="97" t="s">
        <v>326</v>
      </c>
      <c r="H189" s="84" t="s">
        <v>390</v>
      </c>
      <c r="I189" s="84" t="s">
        <v>171</v>
      </c>
      <c r="J189" s="84"/>
      <c r="K189" s="94">
        <v>0.17999999999537505</v>
      </c>
      <c r="L189" s="97" t="s">
        <v>173</v>
      </c>
      <c r="M189" s="98">
        <v>6.0999999999999999E-2</v>
      </c>
      <c r="N189" s="98">
        <v>4.8000000000249041E-3</v>
      </c>
      <c r="O189" s="94">
        <v>106059.542203</v>
      </c>
      <c r="P189" s="96">
        <v>106.01</v>
      </c>
      <c r="Q189" s="84"/>
      <c r="R189" s="94">
        <v>112.43372311399999</v>
      </c>
      <c r="S189" s="95">
        <v>7.0706361468666665E-4</v>
      </c>
      <c r="T189" s="95">
        <f t="shared" si="3"/>
        <v>6.8290909032174714E-4</v>
      </c>
      <c r="U189" s="95">
        <f>R189/'סכום נכסי הקרן'!$C$42</f>
        <v>1.6799082797714965E-4</v>
      </c>
    </row>
    <row r="190" spans="2:21" s="141" customFormat="1">
      <c r="B190" s="87" t="s">
        <v>748</v>
      </c>
      <c r="C190" s="84" t="s">
        <v>749</v>
      </c>
      <c r="D190" s="97" t="s">
        <v>131</v>
      </c>
      <c r="E190" s="97" t="s">
        <v>324</v>
      </c>
      <c r="F190" s="84" t="s">
        <v>325</v>
      </c>
      <c r="G190" s="97" t="s">
        <v>326</v>
      </c>
      <c r="H190" s="84" t="s">
        <v>390</v>
      </c>
      <c r="I190" s="84" t="s">
        <v>376</v>
      </c>
      <c r="J190" s="84"/>
      <c r="K190" s="94">
        <v>2.0000000000016982</v>
      </c>
      <c r="L190" s="97" t="s">
        <v>173</v>
      </c>
      <c r="M190" s="98">
        <v>3.2500000000000001E-2</v>
      </c>
      <c r="N190" s="98">
        <v>2.3300000000018507E-2</v>
      </c>
      <c r="O190" s="94">
        <f>577980.2931/50000</f>
        <v>11.559605862</v>
      </c>
      <c r="P190" s="96">
        <v>5093968</v>
      </c>
      <c r="Q190" s="84"/>
      <c r="R190" s="94">
        <v>588.84261072700008</v>
      </c>
      <c r="S190" s="95">
        <f>3121.68670321361%/50000</f>
        <v>6.2433734064272202E-4</v>
      </c>
      <c r="T190" s="95">
        <f t="shared" si="3"/>
        <v>3.5765601324660437E-3</v>
      </c>
      <c r="U190" s="95">
        <f>R190/'סכום נכסי הקרן'!$C$42</f>
        <v>8.7980861065996177E-4</v>
      </c>
    </row>
    <row r="191" spans="2:21" s="141" customFormat="1">
      <c r="B191" s="87" t="s">
        <v>750</v>
      </c>
      <c r="C191" s="84" t="s">
        <v>751</v>
      </c>
      <c r="D191" s="97" t="s">
        <v>131</v>
      </c>
      <c r="E191" s="97" t="s">
        <v>324</v>
      </c>
      <c r="F191" s="84" t="s">
        <v>325</v>
      </c>
      <c r="G191" s="97" t="s">
        <v>326</v>
      </c>
      <c r="H191" s="84" t="s">
        <v>390</v>
      </c>
      <c r="I191" s="84" t="s">
        <v>171</v>
      </c>
      <c r="J191" s="84"/>
      <c r="K191" s="94">
        <v>1.5800000000009848</v>
      </c>
      <c r="L191" s="97" t="s">
        <v>173</v>
      </c>
      <c r="M191" s="98">
        <v>2.2700000000000001E-2</v>
      </c>
      <c r="N191" s="98">
        <v>9.5000000000246224E-3</v>
      </c>
      <c r="O191" s="94">
        <v>59265.603215000003</v>
      </c>
      <c r="P191" s="96">
        <v>102.78</v>
      </c>
      <c r="Q191" s="84"/>
      <c r="R191" s="94">
        <v>60.913184043000008</v>
      </c>
      <c r="S191" s="95">
        <v>5.9265662480662487E-5</v>
      </c>
      <c r="T191" s="95">
        <f t="shared" si="3"/>
        <v>3.699794505713259E-4</v>
      </c>
      <c r="U191" s="95">
        <f>R191/'סכום נכסי הקרן'!$C$42</f>
        <v>9.1012339880737258E-5</v>
      </c>
    </row>
    <row r="192" spans="2:21" s="141" customFormat="1">
      <c r="B192" s="87" t="s">
        <v>752</v>
      </c>
      <c r="C192" s="84" t="s">
        <v>753</v>
      </c>
      <c r="D192" s="97" t="s">
        <v>131</v>
      </c>
      <c r="E192" s="97" t="s">
        <v>324</v>
      </c>
      <c r="F192" s="84" t="s">
        <v>754</v>
      </c>
      <c r="G192" s="97" t="s">
        <v>375</v>
      </c>
      <c r="H192" s="84" t="s">
        <v>390</v>
      </c>
      <c r="I192" s="84" t="s">
        <v>376</v>
      </c>
      <c r="J192" s="84"/>
      <c r="K192" s="94">
        <v>4.189999999999384</v>
      </c>
      <c r="L192" s="97" t="s">
        <v>173</v>
      </c>
      <c r="M192" s="98">
        <v>3.3799999999999997E-2</v>
      </c>
      <c r="N192" s="98">
        <v>3.84999999999956E-2</v>
      </c>
      <c r="O192" s="94">
        <v>346751.69230599998</v>
      </c>
      <c r="P192" s="96">
        <v>98.23</v>
      </c>
      <c r="Q192" s="84"/>
      <c r="R192" s="94">
        <v>340.61418735899997</v>
      </c>
      <c r="S192" s="95">
        <v>5.4733357479452393E-4</v>
      </c>
      <c r="T192" s="95">
        <f t="shared" si="3"/>
        <v>2.0688501492044957E-3</v>
      </c>
      <c r="U192" s="95">
        <f>R192/'סכום נכסי הקרן'!$C$42</f>
        <v>5.0892257029668236E-4</v>
      </c>
    </row>
    <row r="193" spans="2:21" s="141" customFormat="1">
      <c r="B193" s="87" t="s">
        <v>755</v>
      </c>
      <c r="C193" s="84" t="s">
        <v>756</v>
      </c>
      <c r="D193" s="97" t="s">
        <v>131</v>
      </c>
      <c r="E193" s="97" t="s">
        <v>324</v>
      </c>
      <c r="F193" s="84" t="s">
        <v>486</v>
      </c>
      <c r="G193" s="97" t="s">
        <v>162</v>
      </c>
      <c r="H193" s="84" t="s">
        <v>390</v>
      </c>
      <c r="I193" s="84" t="s">
        <v>376</v>
      </c>
      <c r="J193" s="84"/>
      <c r="K193" s="94">
        <v>5.0999999999988628</v>
      </c>
      <c r="L193" s="97" t="s">
        <v>173</v>
      </c>
      <c r="M193" s="98">
        <v>5.0900000000000001E-2</v>
      </c>
      <c r="N193" s="98">
        <v>2.9300000000002279E-2</v>
      </c>
      <c r="O193" s="94">
        <v>470315.75519900001</v>
      </c>
      <c r="P193" s="96">
        <v>112.2</v>
      </c>
      <c r="Q193" s="84"/>
      <c r="R193" s="94">
        <v>527.69426701600003</v>
      </c>
      <c r="S193" s="95">
        <v>4.1412907643244534E-4</v>
      </c>
      <c r="T193" s="95">
        <f t="shared" si="3"/>
        <v>3.2051523499805334E-3</v>
      </c>
      <c r="U193" s="95">
        <f>R193/'סכום נכסי הקרן'!$C$42</f>
        <v>7.8844491118496734E-4</v>
      </c>
    </row>
    <row r="194" spans="2:21" s="141" customFormat="1">
      <c r="B194" s="87" t="s">
        <v>757</v>
      </c>
      <c r="C194" s="84" t="s">
        <v>758</v>
      </c>
      <c r="D194" s="97" t="s">
        <v>131</v>
      </c>
      <c r="E194" s="97" t="s">
        <v>324</v>
      </c>
      <c r="F194" s="84" t="s">
        <v>759</v>
      </c>
      <c r="G194" s="97" t="s">
        <v>760</v>
      </c>
      <c r="H194" s="84" t="s">
        <v>390</v>
      </c>
      <c r="I194" s="84" t="s">
        <v>171</v>
      </c>
      <c r="J194" s="84"/>
      <c r="K194" s="94">
        <v>5.7199999999993185</v>
      </c>
      <c r="L194" s="97" t="s">
        <v>173</v>
      </c>
      <c r="M194" s="98">
        <v>2.6099999999999998E-2</v>
      </c>
      <c r="N194" s="98">
        <v>2.6000000000000002E-2</v>
      </c>
      <c r="O194" s="94">
        <v>585754.92491499998</v>
      </c>
      <c r="P194" s="96">
        <v>100.16</v>
      </c>
      <c r="Q194" s="84"/>
      <c r="R194" s="94">
        <v>586.69213279500002</v>
      </c>
      <c r="S194" s="95">
        <v>9.7122080959257979E-4</v>
      </c>
      <c r="T194" s="95">
        <f t="shared" si="3"/>
        <v>3.5634983847303565E-3</v>
      </c>
      <c r="U194" s="95">
        <f>R194/'סכום נכסי הקרן'!$C$42</f>
        <v>8.7659551268243609E-4</v>
      </c>
    </row>
    <row r="195" spans="2:21" s="141" customFormat="1">
      <c r="B195" s="87" t="s">
        <v>761</v>
      </c>
      <c r="C195" s="84" t="s">
        <v>762</v>
      </c>
      <c r="D195" s="97" t="s">
        <v>131</v>
      </c>
      <c r="E195" s="97" t="s">
        <v>324</v>
      </c>
      <c r="F195" s="84" t="s">
        <v>763</v>
      </c>
      <c r="G195" s="97" t="s">
        <v>708</v>
      </c>
      <c r="H195" s="84" t="s">
        <v>390</v>
      </c>
      <c r="I195" s="84" t="s">
        <v>376</v>
      </c>
      <c r="J195" s="84"/>
      <c r="K195" s="94">
        <v>1.4700000000227129</v>
      </c>
      <c r="L195" s="97" t="s">
        <v>173</v>
      </c>
      <c r="M195" s="98">
        <v>4.0999999999999995E-2</v>
      </c>
      <c r="N195" s="98">
        <v>1.3000000000252365E-2</v>
      </c>
      <c r="O195" s="94">
        <v>2487.4581000000003</v>
      </c>
      <c r="P195" s="96">
        <v>104.15</v>
      </c>
      <c r="Q195" s="94">
        <v>1.3202183869999999</v>
      </c>
      <c r="R195" s="94">
        <v>3.9625207529999997</v>
      </c>
      <c r="S195" s="95">
        <v>6.2186452500000005E-6</v>
      </c>
      <c r="T195" s="95">
        <f t="shared" si="3"/>
        <v>2.4067880773356015E-5</v>
      </c>
      <c r="U195" s="95">
        <f>R195/'סכום נכסי הקרן'!$C$42</f>
        <v>5.9205292125581235E-6</v>
      </c>
    </row>
    <row r="196" spans="2:21" s="141" customFormat="1">
      <c r="B196" s="87" t="s">
        <v>764</v>
      </c>
      <c r="C196" s="84" t="s">
        <v>765</v>
      </c>
      <c r="D196" s="97" t="s">
        <v>131</v>
      </c>
      <c r="E196" s="97" t="s">
        <v>324</v>
      </c>
      <c r="F196" s="84" t="s">
        <v>763</v>
      </c>
      <c r="G196" s="97" t="s">
        <v>708</v>
      </c>
      <c r="H196" s="84" t="s">
        <v>390</v>
      </c>
      <c r="I196" s="84" t="s">
        <v>376</v>
      </c>
      <c r="J196" s="84"/>
      <c r="K196" s="94">
        <v>3.8299999999998713</v>
      </c>
      <c r="L196" s="97" t="s">
        <v>173</v>
      </c>
      <c r="M196" s="98">
        <v>1.2E-2</v>
      </c>
      <c r="N196" s="98">
        <v>1.0499999999997851E-2</v>
      </c>
      <c r="O196" s="94">
        <v>461924.02045200003</v>
      </c>
      <c r="P196" s="96">
        <v>100.67</v>
      </c>
      <c r="Q196" s="84"/>
      <c r="R196" s="94">
        <v>465.01892668199997</v>
      </c>
      <c r="S196" s="95">
        <v>9.9693966972991873E-4</v>
      </c>
      <c r="T196" s="95">
        <f t="shared" si="3"/>
        <v>2.8244697712341191E-3</v>
      </c>
      <c r="U196" s="95">
        <f>R196/'סכום נכסי הקרן'!$C$42</f>
        <v>6.9479967713198879E-4</v>
      </c>
    </row>
    <row r="197" spans="2:21" s="141" customFormat="1">
      <c r="B197" s="87" t="s">
        <v>766</v>
      </c>
      <c r="C197" s="84" t="s">
        <v>767</v>
      </c>
      <c r="D197" s="97" t="s">
        <v>131</v>
      </c>
      <c r="E197" s="97" t="s">
        <v>324</v>
      </c>
      <c r="F197" s="84" t="s">
        <v>768</v>
      </c>
      <c r="G197" s="97" t="s">
        <v>573</v>
      </c>
      <c r="H197" s="84" t="s">
        <v>491</v>
      </c>
      <c r="I197" s="84" t="s">
        <v>376</v>
      </c>
      <c r="J197" s="84"/>
      <c r="K197" s="94">
        <v>6.9099999999920092</v>
      </c>
      <c r="L197" s="97" t="s">
        <v>173</v>
      </c>
      <c r="M197" s="98">
        <v>3.7499999999999999E-2</v>
      </c>
      <c r="N197" s="98">
        <v>3.7199999999963124E-2</v>
      </c>
      <c r="O197" s="94">
        <v>323469.051324</v>
      </c>
      <c r="P197" s="96">
        <v>100.6</v>
      </c>
      <c r="Q197" s="84"/>
      <c r="R197" s="94">
        <v>325.40987666000001</v>
      </c>
      <c r="S197" s="95">
        <v>1.4703138696545454E-3</v>
      </c>
      <c r="T197" s="95">
        <f t="shared" si="3"/>
        <v>1.9765009704986059E-3</v>
      </c>
      <c r="U197" s="95">
        <f>R197/'סכום נכסי הקרן'!$C$42</f>
        <v>4.8620532254925106E-4</v>
      </c>
    </row>
    <row r="198" spans="2:21" s="141" customFormat="1">
      <c r="B198" s="87" t="s">
        <v>769</v>
      </c>
      <c r="C198" s="84" t="s">
        <v>770</v>
      </c>
      <c r="D198" s="97" t="s">
        <v>131</v>
      </c>
      <c r="E198" s="97" t="s">
        <v>324</v>
      </c>
      <c r="F198" s="84" t="s">
        <v>412</v>
      </c>
      <c r="G198" s="97" t="s">
        <v>375</v>
      </c>
      <c r="H198" s="84" t="s">
        <v>491</v>
      </c>
      <c r="I198" s="84" t="s">
        <v>171</v>
      </c>
      <c r="J198" s="84"/>
      <c r="K198" s="94">
        <v>3.6599999999971775</v>
      </c>
      <c r="L198" s="97" t="s">
        <v>173</v>
      </c>
      <c r="M198" s="98">
        <v>3.5000000000000003E-2</v>
      </c>
      <c r="N198" s="98">
        <v>2.2499999999979245E-2</v>
      </c>
      <c r="O198" s="94">
        <v>226434.623475</v>
      </c>
      <c r="P198" s="96">
        <v>104.64</v>
      </c>
      <c r="Q198" s="94">
        <v>3.9626059900000001</v>
      </c>
      <c r="R198" s="94">
        <v>240.90378599800002</v>
      </c>
      <c r="S198" s="95">
        <v>1.4896100062158683E-3</v>
      </c>
      <c r="T198" s="95">
        <f t="shared" si="3"/>
        <v>1.4632210051796636E-3</v>
      </c>
      <c r="U198" s="95">
        <f>R198/'סכום נכסי הקרן'!$C$42</f>
        <v>3.5994206499415397E-4</v>
      </c>
    </row>
    <row r="199" spans="2:21" s="141" customFormat="1">
      <c r="B199" s="87" t="s">
        <v>771</v>
      </c>
      <c r="C199" s="84" t="s">
        <v>772</v>
      </c>
      <c r="D199" s="97" t="s">
        <v>131</v>
      </c>
      <c r="E199" s="97" t="s">
        <v>324</v>
      </c>
      <c r="F199" s="84" t="s">
        <v>734</v>
      </c>
      <c r="G199" s="97" t="s">
        <v>375</v>
      </c>
      <c r="H199" s="84" t="s">
        <v>491</v>
      </c>
      <c r="I199" s="84" t="s">
        <v>171</v>
      </c>
      <c r="J199" s="84"/>
      <c r="K199" s="94">
        <v>4.0399999999987788</v>
      </c>
      <c r="L199" s="97" t="s">
        <v>173</v>
      </c>
      <c r="M199" s="98">
        <v>4.3499999999999997E-2</v>
      </c>
      <c r="N199" s="98">
        <v>5.2399999999990995E-2</v>
      </c>
      <c r="O199" s="94">
        <v>639264.14516199997</v>
      </c>
      <c r="P199" s="96">
        <v>97.32</v>
      </c>
      <c r="Q199" s="84"/>
      <c r="R199" s="94">
        <v>622.13188744399997</v>
      </c>
      <c r="S199" s="95">
        <v>3.4072789976718549E-4</v>
      </c>
      <c r="T199" s="95">
        <f t="shared" si="3"/>
        <v>3.7787552484031461E-3</v>
      </c>
      <c r="U199" s="95">
        <f>R199/'סכום נכסי הקרן'!$C$42</f>
        <v>9.2954718556047516E-4</v>
      </c>
    </row>
    <row r="200" spans="2:21" s="141" customFormat="1">
      <c r="B200" s="87" t="s">
        <v>773</v>
      </c>
      <c r="C200" s="84" t="s">
        <v>774</v>
      </c>
      <c r="D200" s="97" t="s">
        <v>131</v>
      </c>
      <c r="E200" s="97" t="s">
        <v>324</v>
      </c>
      <c r="F200" s="84" t="s">
        <v>438</v>
      </c>
      <c r="G200" s="97" t="s">
        <v>439</v>
      </c>
      <c r="H200" s="84" t="s">
        <v>491</v>
      </c>
      <c r="I200" s="84" t="s">
        <v>376</v>
      </c>
      <c r="J200" s="84"/>
      <c r="K200" s="94">
        <v>10.609999999992139</v>
      </c>
      <c r="L200" s="97" t="s">
        <v>173</v>
      </c>
      <c r="M200" s="98">
        <v>3.0499999999999999E-2</v>
      </c>
      <c r="N200" s="98">
        <v>4.6499999999966637E-2</v>
      </c>
      <c r="O200" s="94">
        <v>405609.06355000002</v>
      </c>
      <c r="P200" s="96">
        <v>84.99</v>
      </c>
      <c r="Q200" s="84"/>
      <c r="R200" s="94">
        <v>344.72714311100003</v>
      </c>
      <c r="S200" s="95">
        <v>1.2834612922926012E-3</v>
      </c>
      <c r="T200" s="95">
        <f t="shared" si="3"/>
        <v>2.0938317543078332E-3</v>
      </c>
      <c r="U200" s="95">
        <f>R200/'סכום נכסי הקרן'!$C$42</f>
        <v>5.1506786926104478E-4</v>
      </c>
    </row>
    <row r="201" spans="2:21" s="141" customFormat="1">
      <c r="B201" s="87" t="s">
        <v>775</v>
      </c>
      <c r="C201" s="84" t="s">
        <v>776</v>
      </c>
      <c r="D201" s="97" t="s">
        <v>131</v>
      </c>
      <c r="E201" s="97" t="s">
        <v>324</v>
      </c>
      <c r="F201" s="84" t="s">
        <v>438</v>
      </c>
      <c r="G201" s="97" t="s">
        <v>439</v>
      </c>
      <c r="H201" s="84" t="s">
        <v>491</v>
      </c>
      <c r="I201" s="84" t="s">
        <v>376</v>
      </c>
      <c r="J201" s="84"/>
      <c r="K201" s="94">
        <v>9.9800000000089693</v>
      </c>
      <c r="L201" s="97" t="s">
        <v>173</v>
      </c>
      <c r="M201" s="98">
        <v>3.0499999999999999E-2</v>
      </c>
      <c r="N201" s="98">
        <v>4.4600000000049177E-2</v>
      </c>
      <c r="O201" s="94">
        <v>395659.23115000001</v>
      </c>
      <c r="P201" s="96">
        <v>87.37</v>
      </c>
      <c r="Q201" s="84"/>
      <c r="R201" s="94">
        <v>345.68747025499999</v>
      </c>
      <c r="S201" s="95">
        <v>1.25197722081148E-3</v>
      </c>
      <c r="T201" s="95">
        <f t="shared" si="3"/>
        <v>2.0996646674068271E-3</v>
      </c>
      <c r="U201" s="95">
        <f>R201/'סכום נכסי הקרן'!$C$42</f>
        <v>5.1650272481488884E-4</v>
      </c>
    </row>
    <row r="202" spans="2:21" s="141" customFormat="1">
      <c r="B202" s="87" t="s">
        <v>777</v>
      </c>
      <c r="C202" s="84" t="s">
        <v>778</v>
      </c>
      <c r="D202" s="97" t="s">
        <v>131</v>
      </c>
      <c r="E202" s="97" t="s">
        <v>324</v>
      </c>
      <c r="F202" s="84" t="s">
        <v>438</v>
      </c>
      <c r="G202" s="97" t="s">
        <v>439</v>
      </c>
      <c r="H202" s="84" t="s">
        <v>491</v>
      </c>
      <c r="I202" s="84" t="s">
        <v>376</v>
      </c>
      <c r="J202" s="84"/>
      <c r="K202" s="94">
        <v>8.3500000000085848</v>
      </c>
      <c r="L202" s="97" t="s">
        <v>173</v>
      </c>
      <c r="M202" s="98">
        <v>3.95E-2</v>
      </c>
      <c r="N202" s="98">
        <v>4.0600000000022896E-2</v>
      </c>
      <c r="O202" s="94">
        <v>316413.26863300003</v>
      </c>
      <c r="P202" s="96">
        <v>99.4</v>
      </c>
      <c r="Q202" s="84"/>
      <c r="R202" s="94">
        <v>314.514789038</v>
      </c>
      <c r="S202" s="95">
        <v>1.3183338370401801E-3</v>
      </c>
      <c r="T202" s="95">
        <f t="shared" si="3"/>
        <v>1.9103255013346815E-3</v>
      </c>
      <c r="U202" s="95">
        <f>R202/'סכום נכסי הקרן'!$C$42</f>
        <v>4.6992662306468802E-4</v>
      </c>
    </row>
    <row r="203" spans="2:21" s="141" customFormat="1">
      <c r="B203" s="87" t="s">
        <v>779</v>
      </c>
      <c r="C203" s="84" t="s">
        <v>780</v>
      </c>
      <c r="D203" s="97" t="s">
        <v>131</v>
      </c>
      <c r="E203" s="97" t="s">
        <v>324</v>
      </c>
      <c r="F203" s="84" t="s">
        <v>438</v>
      </c>
      <c r="G203" s="97" t="s">
        <v>439</v>
      </c>
      <c r="H203" s="84" t="s">
        <v>491</v>
      </c>
      <c r="I203" s="84" t="s">
        <v>376</v>
      </c>
      <c r="J203" s="84"/>
      <c r="K203" s="94">
        <v>9.0099999999716864</v>
      </c>
      <c r="L203" s="97" t="s">
        <v>173</v>
      </c>
      <c r="M203" s="98">
        <v>3.95E-2</v>
      </c>
      <c r="N203" s="98">
        <v>4.2099999999821752E-2</v>
      </c>
      <c r="O203" s="94">
        <v>77798.402858000001</v>
      </c>
      <c r="P203" s="96">
        <v>98.07</v>
      </c>
      <c r="Q203" s="84"/>
      <c r="R203" s="94">
        <v>76.296893716</v>
      </c>
      <c r="S203" s="95">
        <v>3.2414654226889145E-4</v>
      </c>
      <c r="T203" s="95">
        <f t="shared" si="3"/>
        <v>4.634182773538408E-4</v>
      </c>
      <c r="U203" s="95">
        <f>R203/'סכום נכסי הקרן'!$C$42</f>
        <v>1.139976333829993E-4</v>
      </c>
    </row>
    <row r="204" spans="2:21" s="141" customFormat="1">
      <c r="B204" s="87" t="s">
        <v>781</v>
      </c>
      <c r="C204" s="84" t="s">
        <v>782</v>
      </c>
      <c r="D204" s="97" t="s">
        <v>131</v>
      </c>
      <c r="E204" s="97" t="s">
        <v>324</v>
      </c>
      <c r="F204" s="84" t="s">
        <v>783</v>
      </c>
      <c r="G204" s="97" t="s">
        <v>375</v>
      </c>
      <c r="H204" s="84" t="s">
        <v>491</v>
      </c>
      <c r="I204" s="84" t="s">
        <v>171</v>
      </c>
      <c r="J204" s="84"/>
      <c r="K204" s="94">
        <v>2.8800000000000598</v>
      </c>
      <c r="L204" s="97" t="s">
        <v>173</v>
      </c>
      <c r="M204" s="98">
        <v>3.9E-2</v>
      </c>
      <c r="N204" s="98">
        <v>5.2699999999994959E-2</v>
      </c>
      <c r="O204" s="94">
        <v>696380.36206800002</v>
      </c>
      <c r="P204" s="96">
        <v>96.75</v>
      </c>
      <c r="Q204" s="84"/>
      <c r="R204" s="94">
        <v>673.74800034199995</v>
      </c>
      <c r="S204" s="95">
        <v>7.7535404869815013E-4</v>
      </c>
      <c r="T204" s="95">
        <f t="shared" si="3"/>
        <v>4.0922653922358613E-3</v>
      </c>
      <c r="U204" s="95">
        <f>R204/'סכום נכסי הקרן'!$C$42</f>
        <v>1.0066684735739052E-3</v>
      </c>
    </row>
    <row r="205" spans="2:21" s="141" customFormat="1">
      <c r="B205" s="87" t="s">
        <v>784</v>
      </c>
      <c r="C205" s="84" t="s">
        <v>785</v>
      </c>
      <c r="D205" s="97" t="s">
        <v>131</v>
      </c>
      <c r="E205" s="97" t="s">
        <v>324</v>
      </c>
      <c r="F205" s="84" t="s">
        <v>529</v>
      </c>
      <c r="G205" s="97" t="s">
        <v>375</v>
      </c>
      <c r="H205" s="84" t="s">
        <v>491</v>
      </c>
      <c r="I205" s="84" t="s">
        <v>171</v>
      </c>
      <c r="J205" s="84"/>
      <c r="K205" s="94">
        <v>4.0800000000115135</v>
      </c>
      <c r="L205" s="97" t="s">
        <v>173</v>
      </c>
      <c r="M205" s="98">
        <v>5.0499999999999996E-2</v>
      </c>
      <c r="N205" s="98">
        <v>2.9200000000095479E-2</v>
      </c>
      <c r="O205" s="94">
        <v>128703.39045500002</v>
      </c>
      <c r="P205" s="96">
        <v>110.67</v>
      </c>
      <c r="Q205" s="84"/>
      <c r="R205" s="94">
        <v>142.43604656700001</v>
      </c>
      <c r="S205" s="95">
        <v>2.3176594642989229E-4</v>
      </c>
      <c r="T205" s="95">
        <f t="shared" si="3"/>
        <v>8.6513964223589816E-4</v>
      </c>
      <c r="U205" s="95">
        <f>R205/'סכום נכסי הקרן'!$C$42</f>
        <v>2.1281826069497758E-4</v>
      </c>
    </row>
    <row r="206" spans="2:21" s="141" customFormat="1">
      <c r="B206" s="87" t="s">
        <v>786</v>
      </c>
      <c r="C206" s="84" t="s">
        <v>787</v>
      </c>
      <c r="D206" s="97" t="s">
        <v>131</v>
      </c>
      <c r="E206" s="97" t="s">
        <v>324</v>
      </c>
      <c r="F206" s="84" t="s">
        <v>453</v>
      </c>
      <c r="G206" s="97" t="s">
        <v>439</v>
      </c>
      <c r="H206" s="84" t="s">
        <v>491</v>
      </c>
      <c r="I206" s="84" t="s">
        <v>171</v>
      </c>
      <c r="J206" s="84"/>
      <c r="K206" s="94">
        <v>5.0099999999988007</v>
      </c>
      <c r="L206" s="97" t="s">
        <v>173</v>
      </c>
      <c r="M206" s="98">
        <v>3.9199999999999999E-2</v>
      </c>
      <c r="N206" s="98">
        <v>2.8899999999991741E-2</v>
      </c>
      <c r="O206" s="94">
        <v>599597.21043600002</v>
      </c>
      <c r="P206" s="96">
        <v>107.01</v>
      </c>
      <c r="Q206" s="84"/>
      <c r="R206" s="94">
        <v>641.62899487699997</v>
      </c>
      <c r="S206" s="95">
        <v>6.2467543025918526E-4</v>
      </c>
      <c r="T206" s="95">
        <f t="shared" si="3"/>
        <v>3.8971783649931319E-3</v>
      </c>
      <c r="U206" s="95">
        <f>R206/'סכום נכסי הקרן'!$C$42</f>
        <v>9.5867843844541379E-4</v>
      </c>
    </row>
    <row r="207" spans="2:21" s="141" customFormat="1">
      <c r="B207" s="87" t="s">
        <v>788</v>
      </c>
      <c r="C207" s="84" t="s">
        <v>789</v>
      </c>
      <c r="D207" s="97" t="s">
        <v>131</v>
      </c>
      <c r="E207" s="97" t="s">
        <v>324</v>
      </c>
      <c r="F207" s="84" t="s">
        <v>572</v>
      </c>
      <c r="G207" s="97" t="s">
        <v>573</v>
      </c>
      <c r="H207" s="84" t="s">
        <v>491</v>
      </c>
      <c r="I207" s="84" t="s">
        <v>376</v>
      </c>
      <c r="J207" s="84"/>
      <c r="K207" s="94">
        <v>0.3999999999998175</v>
      </c>
      <c r="L207" s="97" t="s">
        <v>173</v>
      </c>
      <c r="M207" s="98">
        <v>2.4500000000000001E-2</v>
      </c>
      <c r="N207" s="98">
        <v>1.099999999999726E-2</v>
      </c>
      <c r="O207" s="94">
        <v>2178846.7685719999</v>
      </c>
      <c r="P207" s="96">
        <v>100.54</v>
      </c>
      <c r="Q207" s="84"/>
      <c r="R207" s="94">
        <v>2190.6126137859997</v>
      </c>
      <c r="S207" s="95">
        <v>7.3216473417297555E-4</v>
      </c>
      <c r="T207" s="95">
        <f t="shared" si="3"/>
        <v>1.3305521029585692E-2</v>
      </c>
      <c r="U207" s="95">
        <f>R207/'סכום נכסי הקרן'!$C$42</f>
        <v>3.2730644914601707E-3</v>
      </c>
    </row>
    <row r="208" spans="2:21" s="141" customFormat="1">
      <c r="B208" s="87" t="s">
        <v>790</v>
      </c>
      <c r="C208" s="84" t="s">
        <v>791</v>
      </c>
      <c r="D208" s="97" t="s">
        <v>131</v>
      </c>
      <c r="E208" s="97" t="s">
        <v>324</v>
      </c>
      <c r="F208" s="84" t="s">
        <v>572</v>
      </c>
      <c r="G208" s="97" t="s">
        <v>573</v>
      </c>
      <c r="H208" s="84" t="s">
        <v>491</v>
      </c>
      <c r="I208" s="84" t="s">
        <v>376</v>
      </c>
      <c r="J208" s="84"/>
      <c r="K208" s="94">
        <v>5.1499999999989337</v>
      </c>
      <c r="L208" s="97" t="s">
        <v>173</v>
      </c>
      <c r="M208" s="98">
        <v>1.9E-2</v>
      </c>
      <c r="N208" s="98">
        <v>1.5999999999997967E-2</v>
      </c>
      <c r="O208" s="94">
        <v>1935772.661535</v>
      </c>
      <c r="P208" s="96">
        <v>101.74</v>
      </c>
      <c r="Q208" s="84"/>
      <c r="R208" s="94">
        <v>1969.455170314</v>
      </c>
      <c r="S208" s="95">
        <v>1.3400078509973018E-3</v>
      </c>
      <c r="T208" s="95">
        <f t="shared" si="3"/>
        <v>1.196223696537115E-2</v>
      </c>
      <c r="U208" s="95">
        <f>R208/'סכום נכסי הקרן'!$C$42</f>
        <v>2.9426260694886694E-3</v>
      </c>
    </row>
    <row r="209" spans="2:21" s="141" customFormat="1">
      <c r="B209" s="87" t="s">
        <v>792</v>
      </c>
      <c r="C209" s="84" t="s">
        <v>793</v>
      </c>
      <c r="D209" s="97" t="s">
        <v>131</v>
      </c>
      <c r="E209" s="97" t="s">
        <v>324</v>
      </c>
      <c r="F209" s="84" t="s">
        <v>572</v>
      </c>
      <c r="G209" s="97" t="s">
        <v>573</v>
      </c>
      <c r="H209" s="84" t="s">
        <v>491</v>
      </c>
      <c r="I209" s="84" t="s">
        <v>376</v>
      </c>
      <c r="J209" s="84"/>
      <c r="K209" s="94">
        <v>3.7200000000044242</v>
      </c>
      <c r="L209" s="97" t="s">
        <v>173</v>
      </c>
      <c r="M209" s="98">
        <v>2.9600000000000001E-2</v>
      </c>
      <c r="N209" s="98">
        <v>2.1100000000016109E-2</v>
      </c>
      <c r="O209" s="94">
        <v>401998.31082900002</v>
      </c>
      <c r="P209" s="96">
        <v>103.47</v>
      </c>
      <c r="Q209" s="84"/>
      <c r="R209" s="94">
        <v>415.94763880299996</v>
      </c>
      <c r="S209" s="95">
        <v>9.8433941446005578E-4</v>
      </c>
      <c r="T209" s="95">
        <f t="shared" si="3"/>
        <v>2.5264165925415801E-3</v>
      </c>
      <c r="U209" s="95">
        <f>R209/'סכום נכסי הקרן'!$C$42</f>
        <v>6.21480693713287E-4</v>
      </c>
    </row>
    <row r="210" spans="2:21" s="141" customFormat="1">
      <c r="B210" s="87" t="s">
        <v>794</v>
      </c>
      <c r="C210" s="84" t="s">
        <v>795</v>
      </c>
      <c r="D210" s="97" t="s">
        <v>131</v>
      </c>
      <c r="E210" s="97" t="s">
        <v>324</v>
      </c>
      <c r="F210" s="84" t="s">
        <v>578</v>
      </c>
      <c r="G210" s="97" t="s">
        <v>439</v>
      </c>
      <c r="H210" s="84" t="s">
        <v>491</v>
      </c>
      <c r="I210" s="84" t="s">
        <v>171</v>
      </c>
      <c r="J210" s="84"/>
      <c r="K210" s="94">
        <v>5.8500000000020052</v>
      </c>
      <c r="L210" s="97" t="s">
        <v>173</v>
      </c>
      <c r="M210" s="98">
        <v>3.61E-2</v>
      </c>
      <c r="N210" s="98">
        <v>3.1400000000013036E-2</v>
      </c>
      <c r="O210" s="94">
        <v>1145813.55363</v>
      </c>
      <c r="P210" s="96">
        <v>104.44</v>
      </c>
      <c r="Q210" s="84"/>
      <c r="R210" s="94">
        <v>1196.687637296</v>
      </c>
      <c r="S210" s="95">
        <v>1.4929166822540715E-3</v>
      </c>
      <c r="T210" s="95">
        <f t="shared" si="3"/>
        <v>7.268538683509386E-3</v>
      </c>
      <c r="U210" s="95">
        <f>R210/'סכום נכסי הקרן'!$C$42</f>
        <v>1.788009339649288E-3</v>
      </c>
    </row>
    <row r="211" spans="2:21" s="141" customFormat="1">
      <c r="B211" s="87" t="s">
        <v>796</v>
      </c>
      <c r="C211" s="84" t="s">
        <v>797</v>
      </c>
      <c r="D211" s="97" t="s">
        <v>131</v>
      </c>
      <c r="E211" s="97" t="s">
        <v>324</v>
      </c>
      <c r="F211" s="84" t="s">
        <v>578</v>
      </c>
      <c r="G211" s="97" t="s">
        <v>439</v>
      </c>
      <c r="H211" s="84" t="s">
        <v>491</v>
      </c>
      <c r="I211" s="84" t="s">
        <v>171</v>
      </c>
      <c r="J211" s="84"/>
      <c r="K211" s="94">
        <v>6.7900000000043912</v>
      </c>
      <c r="L211" s="97" t="s">
        <v>173</v>
      </c>
      <c r="M211" s="98">
        <v>3.3000000000000002E-2</v>
      </c>
      <c r="N211" s="98">
        <v>3.5800000000034277E-2</v>
      </c>
      <c r="O211" s="94">
        <v>377806.15566699998</v>
      </c>
      <c r="P211" s="96">
        <v>98.86</v>
      </c>
      <c r="Q211" s="84"/>
      <c r="R211" s="94">
        <v>373.49917478399999</v>
      </c>
      <c r="S211" s="95">
        <v>1.2252709000210803E-3</v>
      </c>
      <c r="T211" s="95">
        <f t="shared" si="3"/>
        <v>2.2685896599639013E-3</v>
      </c>
      <c r="U211" s="95">
        <f>R211/'סכום נכסי הקרן'!$C$42</f>
        <v>5.580570836129636E-4</v>
      </c>
    </row>
    <row r="212" spans="2:21" s="141" customFormat="1">
      <c r="B212" s="87" t="s">
        <v>798</v>
      </c>
      <c r="C212" s="84" t="s">
        <v>799</v>
      </c>
      <c r="D212" s="97" t="s">
        <v>131</v>
      </c>
      <c r="E212" s="97" t="s">
        <v>324</v>
      </c>
      <c r="F212" s="84" t="s">
        <v>800</v>
      </c>
      <c r="G212" s="97" t="s">
        <v>162</v>
      </c>
      <c r="H212" s="84" t="s">
        <v>491</v>
      </c>
      <c r="I212" s="84" t="s">
        <v>171</v>
      </c>
      <c r="J212" s="84"/>
      <c r="K212" s="94">
        <v>3.6399999999981074</v>
      </c>
      <c r="L212" s="97" t="s">
        <v>173</v>
      </c>
      <c r="M212" s="98">
        <v>2.75E-2</v>
      </c>
      <c r="N212" s="98">
        <v>2.89999999999816E-2</v>
      </c>
      <c r="O212" s="94">
        <v>378821.52702600003</v>
      </c>
      <c r="P212" s="96">
        <v>100.43</v>
      </c>
      <c r="Q212" s="84"/>
      <c r="R212" s="94">
        <v>380.45044692299996</v>
      </c>
      <c r="S212" s="95">
        <v>7.6259004276735569E-4</v>
      </c>
      <c r="T212" s="95">
        <f t="shared" si="3"/>
        <v>2.3108108619444684E-3</v>
      </c>
      <c r="U212" s="95">
        <f>R212/'סכום נכסי הקרן'!$C$42</f>
        <v>5.6844320202817508E-4</v>
      </c>
    </row>
    <row r="213" spans="2:21" s="141" customFormat="1">
      <c r="B213" s="87" t="s">
        <v>801</v>
      </c>
      <c r="C213" s="84" t="s">
        <v>802</v>
      </c>
      <c r="D213" s="97" t="s">
        <v>131</v>
      </c>
      <c r="E213" s="97" t="s">
        <v>324</v>
      </c>
      <c r="F213" s="84" t="s">
        <v>800</v>
      </c>
      <c r="G213" s="97" t="s">
        <v>162</v>
      </c>
      <c r="H213" s="84" t="s">
        <v>491</v>
      </c>
      <c r="I213" s="84" t="s">
        <v>171</v>
      </c>
      <c r="J213" s="84"/>
      <c r="K213" s="94">
        <v>4.8699999999974537</v>
      </c>
      <c r="L213" s="97" t="s">
        <v>173</v>
      </c>
      <c r="M213" s="98">
        <v>2.3E-2</v>
      </c>
      <c r="N213" s="98">
        <v>3.8099999999979109E-2</v>
      </c>
      <c r="O213" s="94">
        <v>652957.75124999997</v>
      </c>
      <c r="P213" s="96">
        <v>93.83</v>
      </c>
      <c r="Q213" s="84"/>
      <c r="R213" s="94">
        <v>612.67024348799998</v>
      </c>
      <c r="S213" s="95">
        <v>2.0725580361733976E-3</v>
      </c>
      <c r="T213" s="95">
        <f t="shared" si="3"/>
        <v>3.7212863459423714E-3</v>
      </c>
      <c r="U213" s="95">
        <f>R213/'סכום נכסי הקרן'!$C$42</f>
        <v>9.1541024018349231E-4</v>
      </c>
    </row>
    <row r="214" spans="2:21" s="141" customFormat="1">
      <c r="B214" s="87" t="s">
        <v>803</v>
      </c>
      <c r="C214" s="84" t="s">
        <v>804</v>
      </c>
      <c r="D214" s="97" t="s">
        <v>131</v>
      </c>
      <c r="E214" s="97" t="s">
        <v>324</v>
      </c>
      <c r="F214" s="84" t="s">
        <v>591</v>
      </c>
      <c r="G214" s="97" t="s">
        <v>584</v>
      </c>
      <c r="H214" s="84" t="s">
        <v>588</v>
      </c>
      <c r="I214" s="84" t="s">
        <v>376</v>
      </c>
      <c r="J214" s="84"/>
      <c r="K214" s="94">
        <v>1.1299999999990717</v>
      </c>
      <c r="L214" s="97" t="s">
        <v>173</v>
      </c>
      <c r="M214" s="98">
        <v>4.2999999999999997E-2</v>
      </c>
      <c r="N214" s="98">
        <v>3.1599999999981442E-2</v>
      </c>
      <c r="O214" s="94">
        <v>317821.07605799998</v>
      </c>
      <c r="P214" s="96">
        <v>101.7</v>
      </c>
      <c r="Q214" s="84"/>
      <c r="R214" s="94">
        <v>323.22404490999998</v>
      </c>
      <c r="S214" s="95">
        <v>8.8056877950333176E-4</v>
      </c>
      <c r="T214" s="95">
        <f t="shared" si="3"/>
        <v>1.9632244878682531E-3</v>
      </c>
      <c r="U214" s="95">
        <f>R214/'סכום נכסי הקרן'!$C$42</f>
        <v>4.8293940129954795E-4</v>
      </c>
    </row>
    <row r="215" spans="2:21" s="141" customFormat="1">
      <c r="B215" s="87" t="s">
        <v>805</v>
      </c>
      <c r="C215" s="84" t="s">
        <v>806</v>
      </c>
      <c r="D215" s="97" t="s">
        <v>131</v>
      </c>
      <c r="E215" s="97" t="s">
        <v>324</v>
      </c>
      <c r="F215" s="84" t="s">
        <v>591</v>
      </c>
      <c r="G215" s="97" t="s">
        <v>584</v>
      </c>
      <c r="H215" s="84" t="s">
        <v>588</v>
      </c>
      <c r="I215" s="84" t="s">
        <v>376</v>
      </c>
      <c r="J215" s="84"/>
      <c r="K215" s="94">
        <v>1.8499999999961041</v>
      </c>
      <c r="L215" s="97" t="s">
        <v>173</v>
      </c>
      <c r="M215" s="98">
        <v>4.2500000000000003E-2</v>
      </c>
      <c r="N215" s="98">
        <v>3.4499999999979367E-2</v>
      </c>
      <c r="O215" s="94">
        <v>213528.11023799999</v>
      </c>
      <c r="P215" s="96">
        <v>102.18</v>
      </c>
      <c r="Q215" s="84"/>
      <c r="R215" s="94">
        <v>218.18302540100001</v>
      </c>
      <c r="S215" s="95">
        <v>4.3465167150521941E-4</v>
      </c>
      <c r="T215" s="95">
        <f t="shared" si="3"/>
        <v>1.3252178018615353E-3</v>
      </c>
      <c r="U215" s="95">
        <f>R215/'סכום נכסי הקרן'!$C$42</f>
        <v>3.2599424863401634E-4</v>
      </c>
    </row>
    <row r="216" spans="2:21" s="141" customFormat="1">
      <c r="B216" s="87" t="s">
        <v>807</v>
      </c>
      <c r="C216" s="84" t="s">
        <v>808</v>
      </c>
      <c r="D216" s="97" t="s">
        <v>131</v>
      </c>
      <c r="E216" s="97" t="s">
        <v>324</v>
      </c>
      <c r="F216" s="84" t="s">
        <v>591</v>
      </c>
      <c r="G216" s="97" t="s">
        <v>584</v>
      </c>
      <c r="H216" s="84" t="s">
        <v>588</v>
      </c>
      <c r="I216" s="84" t="s">
        <v>376</v>
      </c>
      <c r="J216" s="84"/>
      <c r="K216" s="94">
        <v>2.2200000000003035</v>
      </c>
      <c r="L216" s="97" t="s">
        <v>173</v>
      </c>
      <c r="M216" s="98">
        <v>3.7000000000000005E-2</v>
      </c>
      <c r="N216" s="98">
        <v>4.0000000000025307E-2</v>
      </c>
      <c r="O216" s="94">
        <v>395129.38930799998</v>
      </c>
      <c r="P216" s="96">
        <v>100.05</v>
      </c>
      <c r="Q216" s="84"/>
      <c r="R216" s="94">
        <v>395.32697150399997</v>
      </c>
      <c r="S216" s="95">
        <v>1.4979816447320234E-3</v>
      </c>
      <c r="T216" s="95">
        <f t="shared" si="3"/>
        <v>2.401169106671978E-3</v>
      </c>
      <c r="U216" s="95">
        <f>R216/'סכום נכסי הקרן'!$C$42</f>
        <v>5.906706940347386E-4</v>
      </c>
    </row>
    <row r="217" spans="2:21" s="141" customFormat="1">
      <c r="B217" s="87" t="s">
        <v>809</v>
      </c>
      <c r="C217" s="84" t="s">
        <v>810</v>
      </c>
      <c r="D217" s="97" t="s">
        <v>131</v>
      </c>
      <c r="E217" s="97" t="s">
        <v>324</v>
      </c>
      <c r="F217" s="84" t="s">
        <v>768</v>
      </c>
      <c r="G217" s="97" t="s">
        <v>573</v>
      </c>
      <c r="H217" s="84" t="s">
        <v>588</v>
      </c>
      <c r="I217" s="84" t="s">
        <v>171</v>
      </c>
      <c r="J217" s="84"/>
      <c r="K217" s="94">
        <v>3.7299999999834625</v>
      </c>
      <c r="L217" s="97" t="s">
        <v>173</v>
      </c>
      <c r="M217" s="98">
        <v>3.7499999999999999E-2</v>
      </c>
      <c r="N217" s="98">
        <v>2.4700000000021566E-2</v>
      </c>
      <c r="O217" s="94">
        <v>13266.443200000002</v>
      </c>
      <c r="P217" s="96">
        <v>104.84</v>
      </c>
      <c r="Q217" s="84"/>
      <c r="R217" s="94">
        <v>13.908539051000002</v>
      </c>
      <c r="S217" s="95">
        <v>2.5172079646110222E-5</v>
      </c>
      <c r="T217" s="95">
        <f t="shared" si="3"/>
        <v>8.4478815500864659E-5</v>
      </c>
      <c r="U217" s="95">
        <f>R217/'סכום נכסי הקרן'!$C$42</f>
        <v>2.0781193812829212E-5</v>
      </c>
    </row>
    <row r="218" spans="2:21" s="141" customFormat="1">
      <c r="B218" s="87" t="s">
        <v>811</v>
      </c>
      <c r="C218" s="84" t="s">
        <v>812</v>
      </c>
      <c r="D218" s="97" t="s">
        <v>131</v>
      </c>
      <c r="E218" s="97" t="s">
        <v>324</v>
      </c>
      <c r="F218" s="84" t="s">
        <v>426</v>
      </c>
      <c r="G218" s="97" t="s">
        <v>326</v>
      </c>
      <c r="H218" s="84" t="s">
        <v>588</v>
      </c>
      <c r="I218" s="84" t="s">
        <v>171</v>
      </c>
      <c r="J218" s="84"/>
      <c r="K218" s="94">
        <v>2.8200000000005256</v>
      </c>
      <c r="L218" s="97" t="s">
        <v>173</v>
      </c>
      <c r="M218" s="98">
        <v>3.6000000000000004E-2</v>
      </c>
      <c r="N218" s="98">
        <v>3.7000000000017963E-2</v>
      </c>
      <c r="O218" s="94">
        <f>701048.3403/50000</f>
        <v>14.020966806000001</v>
      </c>
      <c r="P218" s="96">
        <v>5161200</v>
      </c>
      <c r="Q218" s="84"/>
      <c r="R218" s="94">
        <v>723.65013879100002</v>
      </c>
      <c r="S218" s="95">
        <f>4470.68643772719%/50000</f>
        <v>8.9413728754543812E-4</v>
      </c>
      <c r="T218" s="95">
        <f t="shared" si="3"/>
        <v>4.395365058683473E-3</v>
      </c>
      <c r="U218" s="95">
        <f>R218/'סכום נכסי הקרן'!$C$42</f>
        <v>1.0812288574489281E-3</v>
      </c>
    </row>
    <row r="219" spans="2:21" s="141" customFormat="1">
      <c r="B219" s="87" t="s">
        <v>813</v>
      </c>
      <c r="C219" s="84" t="s">
        <v>814</v>
      </c>
      <c r="D219" s="97" t="s">
        <v>131</v>
      </c>
      <c r="E219" s="97" t="s">
        <v>324</v>
      </c>
      <c r="F219" s="84" t="s">
        <v>815</v>
      </c>
      <c r="G219" s="97" t="s">
        <v>760</v>
      </c>
      <c r="H219" s="84" t="s">
        <v>588</v>
      </c>
      <c r="I219" s="84" t="s">
        <v>171</v>
      </c>
      <c r="J219" s="84"/>
      <c r="K219" s="94">
        <v>0.65000000001586222</v>
      </c>
      <c r="L219" s="97" t="s">
        <v>173</v>
      </c>
      <c r="M219" s="98">
        <v>5.5500000000000001E-2</v>
      </c>
      <c r="N219" s="98">
        <v>1.8999999999365511E-2</v>
      </c>
      <c r="O219" s="94">
        <v>12093.341044999999</v>
      </c>
      <c r="P219" s="96">
        <v>104.26</v>
      </c>
      <c r="Q219" s="84"/>
      <c r="R219" s="94">
        <v>12.608517332</v>
      </c>
      <c r="S219" s="95">
        <v>5.0388921020833326E-4</v>
      </c>
      <c r="T219" s="95">
        <f t="shared" si="3"/>
        <v>7.6582637868993119E-5</v>
      </c>
      <c r="U219" s="95">
        <f>R219/'סכום נכסי הקרן'!$C$42</f>
        <v>1.8838789710977552E-5</v>
      </c>
    </row>
    <row r="220" spans="2:21" s="141" customFormat="1">
      <c r="B220" s="87" t="s">
        <v>816</v>
      </c>
      <c r="C220" s="84" t="s">
        <v>817</v>
      </c>
      <c r="D220" s="97" t="s">
        <v>131</v>
      </c>
      <c r="E220" s="97" t="s">
        <v>324</v>
      </c>
      <c r="F220" s="84" t="s">
        <v>818</v>
      </c>
      <c r="G220" s="97" t="s">
        <v>162</v>
      </c>
      <c r="H220" s="84" t="s">
        <v>588</v>
      </c>
      <c r="I220" s="84" t="s">
        <v>376</v>
      </c>
      <c r="J220" s="84"/>
      <c r="K220" s="94">
        <v>2.2399999999956184</v>
      </c>
      <c r="L220" s="97" t="s">
        <v>173</v>
      </c>
      <c r="M220" s="98">
        <v>3.4000000000000002E-2</v>
      </c>
      <c r="N220" s="98">
        <v>3.2700000000019165E-2</v>
      </c>
      <c r="O220" s="94">
        <v>36210.113042999998</v>
      </c>
      <c r="P220" s="96">
        <v>100.85</v>
      </c>
      <c r="Q220" s="84"/>
      <c r="R220" s="94">
        <v>36.517897759</v>
      </c>
      <c r="S220" s="95">
        <v>5.4083517204768946E-5</v>
      </c>
      <c r="T220" s="95">
        <f t="shared" si="3"/>
        <v>2.2180537696661924E-4</v>
      </c>
      <c r="U220" s="95">
        <f>R220/'סכום נכסי הקרן'!$C$42</f>
        <v>5.4562561041398374E-5</v>
      </c>
    </row>
    <row r="221" spans="2:21" s="141" customFormat="1">
      <c r="B221" s="87" t="s">
        <v>819</v>
      </c>
      <c r="C221" s="84" t="s">
        <v>820</v>
      </c>
      <c r="D221" s="97" t="s">
        <v>131</v>
      </c>
      <c r="E221" s="97" t="s">
        <v>324</v>
      </c>
      <c r="F221" s="84" t="s">
        <v>587</v>
      </c>
      <c r="G221" s="97" t="s">
        <v>326</v>
      </c>
      <c r="H221" s="84" t="s">
        <v>588</v>
      </c>
      <c r="I221" s="84" t="s">
        <v>171</v>
      </c>
      <c r="J221" s="84"/>
      <c r="K221" s="94">
        <v>0.91000000000113079</v>
      </c>
      <c r="L221" s="97" t="s">
        <v>173</v>
      </c>
      <c r="M221" s="98">
        <v>1.7399999999999999E-2</v>
      </c>
      <c r="N221" s="98">
        <v>9.9000000000169612E-3</v>
      </c>
      <c r="O221" s="94">
        <v>210262.539181</v>
      </c>
      <c r="P221" s="96">
        <v>100.96</v>
      </c>
      <c r="Q221" s="84"/>
      <c r="R221" s="94">
        <v>212.28105953599996</v>
      </c>
      <c r="S221" s="95">
        <v>4.0854649512493685E-4</v>
      </c>
      <c r="T221" s="95">
        <f t="shared" si="3"/>
        <v>1.2893699616553498E-3</v>
      </c>
      <c r="U221" s="95">
        <f>R221/'סכום נכסי הקרן'!$C$42</f>
        <v>3.1717593234159097E-4</v>
      </c>
    </row>
    <row r="222" spans="2:21" s="141" customFormat="1">
      <c r="B222" s="87" t="s">
        <v>821</v>
      </c>
      <c r="C222" s="84" t="s">
        <v>822</v>
      </c>
      <c r="D222" s="97" t="s">
        <v>131</v>
      </c>
      <c r="E222" s="97" t="s">
        <v>324</v>
      </c>
      <c r="F222" s="84" t="s">
        <v>823</v>
      </c>
      <c r="G222" s="97" t="s">
        <v>375</v>
      </c>
      <c r="H222" s="84" t="s">
        <v>588</v>
      </c>
      <c r="I222" s="84" t="s">
        <v>171</v>
      </c>
      <c r="J222" s="84"/>
      <c r="K222" s="94">
        <v>2.6500000000046811</v>
      </c>
      <c r="L222" s="97" t="s">
        <v>173</v>
      </c>
      <c r="M222" s="98">
        <v>6.7500000000000004E-2</v>
      </c>
      <c r="N222" s="98">
        <v>4.7100000000075387E-2</v>
      </c>
      <c r="O222" s="94">
        <v>193305.31609099999</v>
      </c>
      <c r="P222" s="96">
        <v>105</v>
      </c>
      <c r="Q222" s="84"/>
      <c r="R222" s="94">
        <v>202.97058195699995</v>
      </c>
      <c r="S222" s="95">
        <v>2.4170596667717864E-4</v>
      </c>
      <c r="T222" s="95">
        <f t="shared" si="3"/>
        <v>1.2328192258277268E-3</v>
      </c>
      <c r="U222" s="95">
        <f>R222/'סכום נכסי הקרן'!$C$42</f>
        <v>3.0326484949171474E-4</v>
      </c>
    </row>
    <row r="223" spans="2:21" s="141" customFormat="1">
      <c r="B223" s="87" t="s">
        <v>824</v>
      </c>
      <c r="C223" s="84" t="s">
        <v>825</v>
      </c>
      <c r="D223" s="97" t="s">
        <v>131</v>
      </c>
      <c r="E223" s="97" t="s">
        <v>324</v>
      </c>
      <c r="F223" s="84" t="s">
        <v>540</v>
      </c>
      <c r="G223" s="97" t="s">
        <v>375</v>
      </c>
      <c r="H223" s="84" t="s">
        <v>588</v>
      </c>
      <c r="I223" s="84" t="s">
        <v>376</v>
      </c>
      <c r="J223" s="84"/>
      <c r="K223" s="94">
        <v>2.5700000047598848</v>
      </c>
      <c r="L223" s="97" t="s">
        <v>173</v>
      </c>
      <c r="M223" s="98">
        <v>5.74E-2</v>
      </c>
      <c r="N223" s="98">
        <v>2.5700000047598849E-2</v>
      </c>
      <c r="O223" s="94">
        <v>170.39950300000001</v>
      </c>
      <c r="P223" s="96">
        <v>109.73</v>
      </c>
      <c r="Q223" s="84"/>
      <c r="R223" s="94">
        <v>0.186979323</v>
      </c>
      <c r="S223" s="95">
        <v>9.2002794150285478E-7</v>
      </c>
      <c r="T223" s="95">
        <f t="shared" si="3"/>
        <v>1.1356902167994336E-6</v>
      </c>
      <c r="U223" s="95">
        <f>R223/'סכום נכסי הקרן'!$C$42</f>
        <v>2.7937179713891107E-7</v>
      </c>
    </row>
    <row r="224" spans="2:21" s="141" customFormat="1">
      <c r="B224" s="87" t="s">
        <v>826</v>
      </c>
      <c r="C224" s="84" t="s">
        <v>827</v>
      </c>
      <c r="D224" s="97" t="s">
        <v>131</v>
      </c>
      <c r="E224" s="97" t="s">
        <v>324</v>
      </c>
      <c r="F224" s="84" t="s">
        <v>540</v>
      </c>
      <c r="G224" s="97" t="s">
        <v>375</v>
      </c>
      <c r="H224" s="84" t="s">
        <v>588</v>
      </c>
      <c r="I224" s="84" t="s">
        <v>376</v>
      </c>
      <c r="J224" s="84"/>
      <c r="K224" s="94">
        <v>4.7399999999326567</v>
      </c>
      <c r="L224" s="97" t="s">
        <v>173</v>
      </c>
      <c r="M224" s="98">
        <v>5.6500000000000002E-2</v>
      </c>
      <c r="N224" s="98">
        <v>3.8499999999548312E-2</v>
      </c>
      <c r="O224" s="94">
        <v>22387.122900000002</v>
      </c>
      <c r="P224" s="96">
        <v>108.78</v>
      </c>
      <c r="Q224" s="84"/>
      <c r="R224" s="94">
        <v>24.352713285999997</v>
      </c>
      <c r="S224" s="95">
        <v>2.409930631582007E-4</v>
      </c>
      <c r="T224" s="95">
        <f t="shared" si="3"/>
        <v>1.4791549026750824E-4</v>
      </c>
      <c r="U224" s="95">
        <f>R224/'סכום נכסי הקרן'!$C$42</f>
        <v>3.6386169159027572E-5</v>
      </c>
    </row>
    <row r="225" spans="2:21" s="141" customFormat="1">
      <c r="B225" s="87" t="s">
        <v>828</v>
      </c>
      <c r="C225" s="84" t="s">
        <v>829</v>
      </c>
      <c r="D225" s="97" t="s">
        <v>131</v>
      </c>
      <c r="E225" s="97" t="s">
        <v>324</v>
      </c>
      <c r="F225" s="84" t="s">
        <v>543</v>
      </c>
      <c r="G225" s="97" t="s">
        <v>375</v>
      </c>
      <c r="H225" s="84" t="s">
        <v>588</v>
      </c>
      <c r="I225" s="84" t="s">
        <v>376</v>
      </c>
      <c r="J225" s="84"/>
      <c r="K225" s="94">
        <v>3.5300000000041547</v>
      </c>
      <c r="L225" s="97" t="s">
        <v>173</v>
      </c>
      <c r="M225" s="98">
        <v>3.7000000000000005E-2</v>
      </c>
      <c r="N225" s="98">
        <v>2.5000000000086554E-2</v>
      </c>
      <c r="O225" s="94">
        <v>110768.449576</v>
      </c>
      <c r="P225" s="96">
        <v>104.3</v>
      </c>
      <c r="Q225" s="84"/>
      <c r="R225" s="94">
        <v>115.531492884</v>
      </c>
      <c r="S225" s="95">
        <v>4.8995672010215547E-4</v>
      </c>
      <c r="T225" s="95">
        <f t="shared" si="3"/>
        <v>7.0172457625484173E-4</v>
      </c>
      <c r="U225" s="95">
        <f>R225/'סכום נכסי הקרן'!$C$42</f>
        <v>1.7261930504018562E-4</v>
      </c>
    </row>
    <row r="226" spans="2:21" s="141" customFormat="1">
      <c r="B226" s="87" t="s">
        <v>830</v>
      </c>
      <c r="C226" s="84" t="s">
        <v>831</v>
      </c>
      <c r="D226" s="97" t="s">
        <v>131</v>
      </c>
      <c r="E226" s="97" t="s">
        <v>324</v>
      </c>
      <c r="F226" s="84" t="s">
        <v>832</v>
      </c>
      <c r="G226" s="97" t="s">
        <v>375</v>
      </c>
      <c r="H226" s="84" t="s">
        <v>588</v>
      </c>
      <c r="I226" s="84" t="s">
        <v>171</v>
      </c>
      <c r="J226" s="84"/>
      <c r="K226" s="94">
        <v>2.0599999999999996</v>
      </c>
      <c r="L226" s="97" t="s">
        <v>173</v>
      </c>
      <c r="M226" s="98">
        <v>4.4500000000000005E-2</v>
      </c>
      <c r="N226" s="98">
        <v>4.5399999999999989E-2</v>
      </c>
      <c r="O226" s="94">
        <v>0.4</v>
      </c>
      <c r="P226" s="96">
        <v>99.94</v>
      </c>
      <c r="Q226" s="84"/>
      <c r="R226" s="94">
        <v>4.0000000000000002E-4</v>
      </c>
      <c r="S226" s="95">
        <v>3.5727490179962149E-10</v>
      </c>
      <c r="T226" s="95">
        <f t="shared" si="3"/>
        <v>2.4295525271517504E-9</v>
      </c>
      <c r="U226" s="95">
        <f>R226/'סכום נכסי הקרן'!$C$42</f>
        <v>5.9765281563012409E-10</v>
      </c>
    </row>
    <row r="227" spans="2:21" s="141" customFormat="1">
      <c r="B227" s="87" t="s">
        <v>833</v>
      </c>
      <c r="C227" s="84" t="s">
        <v>834</v>
      </c>
      <c r="D227" s="97" t="s">
        <v>131</v>
      </c>
      <c r="E227" s="97" t="s">
        <v>324</v>
      </c>
      <c r="F227" s="84" t="s">
        <v>835</v>
      </c>
      <c r="G227" s="97" t="s">
        <v>584</v>
      </c>
      <c r="H227" s="84" t="s">
        <v>588</v>
      </c>
      <c r="I227" s="84" t="s">
        <v>376</v>
      </c>
      <c r="J227" s="84"/>
      <c r="K227" s="94">
        <v>3.0900000000032084</v>
      </c>
      <c r="L227" s="97" t="s">
        <v>173</v>
      </c>
      <c r="M227" s="98">
        <v>2.9500000000000002E-2</v>
      </c>
      <c r="N227" s="98">
        <v>2.6700000000026883E-2</v>
      </c>
      <c r="O227" s="94">
        <v>342795.18581200001</v>
      </c>
      <c r="P227" s="96">
        <v>100.92</v>
      </c>
      <c r="Q227" s="84"/>
      <c r="R227" s="94">
        <v>345.94890152100004</v>
      </c>
      <c r="S227" s="95">
        <v>1.5976730106998661E-3</v>
      </c>
      <c r="T227" s="95">
        <f t="shared" si="3"/>
        <v>2.1012525698892942E-3</v>
      </c>
      <c r="U227" s="95">
        <f>R227/'סכום נכסי הקרן'!$C$42</f>
        <v>5.1689333764543552E-4</v>
      </c>
    </row>
    <row r="228" spans="2:21" s="141" customFormat="1">
      <c r="B228" s="87" t="s">
        <v>836</v>
      </c>
      <c r="C228" s="84" t="s">
        <v>837</v>
      </c>
      <c r="D228" s="97" t="s">
        <v>131</v>
      </c>
      <c r="E228" s="97" t="s">
        <v>324</v>
      </c>
      <c r="F228" s="84" t="s">
        <v>558</v>
      </c>
      <c r="G228" s="97" t="s">
        <v>439</v>
      </c>
      <c r="H228" s="84" t="s">
        <v>588</v>
      </c>
      <c r="I228" s="84" t="s">
        <v>171</v>
      </c>
      <c r="J228" s="84"/>
      <c r="K228" s="94">
        <v>8.8600000000068491</v>
      </c>
      <c r="L228" s="97" t="s">
        <v>173</v>
      </c>
      <c r="M228" s="98">
        <v>3.4300000000000004E-2</v>
      </c>
      <c r="N228" s="98">
        <v>4.0600000000035476E-2</v>
      </c>
      <c r="O228" s="94">
        <v>510557.51603599993</v>
      </c>
      <c r="P228" s="96">
        <v>94.96</v>
      </c>
      <c r="Q228" s="84"/>
      <c r="R228" s="94">
        <v>484.82541718800002</v>
      </c>
      <c r="S228" s="95">
        <v>2.0110190485111072E-3</v>
      </c>
      <c r="T228" s="95">
        <f t="shared" si="3"/>
        <v>2.9447720438912678E-3</v>
      </c>
      <c r="U228" s="95">
        <f>R228/'סכום נכסי הקרן'!$C$42</f>
        <v>7.2439318917864447E-4</v>
      </c>
    </row>
    <row r="229" spans="2:21" s="141" customFormat="1">
      <c r="B229" s="87" t="s">
        <v>838</v>
      </c>
      <c r="C229" s="84" t="s">
        <v>839</v>
      </c>
      <c r="D229" s="97" t="s">
        <v>131</v>
      </c>
      <c r="E229" s="97" t="s">
        <v>324</v>
      </c>
      <c r="F229" s="84" t="s">
        <v>617</v>
      </c>
      <c r="G229" s="97" t="s">
        <v>375</v>
      </c>
      <c r="H229" s="84" t="s">
        <v>588</v>
      </c>
      <c r="I229" s="84" t="s">
        <v>171</v>
      </c>
      <c r="J229" s="84"/>
      <c r="K229" s="94">
        <v>3.6100000069251945</v>
      </c>
      <c r="L229" s="97" t="s">
        <v>173</v>
      </c>
      <c r="M229" s="98">
        <v>7.0499999999999993E-2</v>
      </c>
      <c r="N229" s="98">
        <v>2.9800000058188027E-2</v>
      </c>
      <c r="O229" s="94">
        <v>212.02122700000001</v>
      </c>
      <c r="P229" s="96">
        <v>115.1</v>
      </c>
      <c r="Q229" s="84"/>
      <c r="R229" s="94">
        <v>0.244036471</v>
      </c>
      <c r="S229" s="95">
        <v>4.5852182523683857E-7</v>
      </c>
      <c r="T229" s="95">
        <f t="shared" si="3"/>
        <v>1.4822485620881121E-6</v>
      </c>
      <c r="U229" s="95">
        <f>R229/'סכום נכסי הקרן'!$C$42</f>
        <v>3.6462271002397281E-7</v>
      </c>
    </row>
    <row r="230" spans="2:21" s="141" customFormat="1">
      <c r="B230" s="87" t="s">
        <v>840</v>
      </c>
      <c r="C230" s="84" t="s">
        <v>841</v>
      </c>
      <c r="D230" s="97" t="s">
        <v>131</v>
      </c>
      <c r="E230" s="97" t="s">
        <v>324</v>
      </c>
      <c r="F230" s="84" t="s">
        <v>620</v>
      </c>
      <c r="G230" s="97" t="s">
        <v>407</v>
      </c>
      <c r="H230" s="84" t="s">
        <v>588</v>
      </c>
      <c r="I230" s="84" t="s">
        <v>376</v>
      </c>
      <c r="J230" s="84"/>
      <c r="K230" s="94">
        <v>1.0000000096209685E-2</v>
      </c>
      <c r="L230" s="97" t="s">
        <v>173</v>
      </c>
      <c r="M230" s="98">
        <v>6.9900000000000004E-2</v>
      </c>
      <c r="N230" s="98">
        <v>1.059999999615161E-2</v>
      </c>
      <c r="O230" s="94">
        <v>1004.4417989999998</v>
      </c>
      <c r="P230" s="96">
        <v>103.48</v>
      </c>
      <c r="Q230" s="84"/>
      <c r="R230" s="94">
        <v>1.0393963900000001</v>
      </c>
      <c r="S230" s="95">
        <v>1.1739701295240498E-5</v>
      </c>
      <c r="T230" s="95">
        <f t="shared" ref="T230:T252" si="4">R230/$R$11</f>
        <v>6.3131703150922664E-6</v>
      </c>
      <c r="U230" s="95">
        <f>R230/'סכום נכסי הקרן'!$C$42</f>
        <v>1.5529954475982165E-6</v>
      </c>
    </row>
    <row r="231" spans="2:21" s="141" customFormat="1">
      <c r="B231" s="87" t="s">
        <v>842</v>
      </c>
      <c r="C231" s="84" t="s">
        <v>843</v>
      </c>
      <c r="D231" s="97" t="s">
        <v>131</v>
      </c>
      <c r="E231" s="97" t="s">
        <v>324</v>
      </c>
      <c r="F231" s="84" t="s">
        <v>620</v>
      </c>
      <c r="G231" s="97" t="s">
        <v>407</v>
      </c>
      <c r="H231" s="84" t="s">
        <v>588</v>
      </c>
      <c r="I231" s="84" t="s">
        <v>376</v>
      </c>
      <c r="J231" s="84"/>
      <c r="K231" s="94">
        <v>3.480000000006878</v>
      </c>
      <c r="L231" s="97" t="s">
        <v>173</v>
      </c>
      <c r="M231" s="98">
        <v>4.1399999999999999E-2</v>
      </c>
      <c r="N231" s="98">
        <v>2.8700000000044631E-2</v>
      </c>
      <c r="O231" s="94">
        <v>256617.77147199999</v>
      </c>
      <c r="P231" s="96">
        <v>104.44</v>
      </c>
      <c r="Q231" s="94">
        <v>5.3119879159999996</v>
      </c>
      <c r="R231" s="94">
        <v>273.32358849400003</v>
      </c>
      <c r="S231" s="95">
        <v>3.5463599354230741E-4</v>
      </c>
      <c r="T231" s="95">
        <f t="shared" si="4"/>
        <v>1.6601350378894573E-3</v>
      </c>
      <c r="U231" s="95">
        <f>R231/'סכום נכסי הקרן'!$C$42</f>
        <v>4.0838153060392129E-4</v>
      </c>
    </row>
    <row r="232" spans="2:21" s="141" customFormat="1">
      <c r="B232" s="87" t="s">
        <v>844</v>
      </c>
      <c r="C232" s="84" t="s">
        <v>845</v>
      </c>
      <c r="D232" s="97" t="s">
        <v>131</v>
      </c>
      <c r="E232" s="97" t="s">
        <v>324</v>
      </c>
      <c r="F232" s="84" t="s">
        <v>620</v>
      </c>
      <c r="G232" s="97" t="s">
        <v>407</v>
      </c>
      <c r="H232" s="84" t="s">
        <v>588</v>
      </c>
      <c r="I232" s="84" t="s">
        <v>376</v>
      </c>
      <c r="J232" s="84"/>
      <c r="K232" s="94">
        <v>6.1599999999997319</v>
      </c>
      <c r="L232" s="97" t="s">
        <v>173</v>
      </c>
      <c r="M232" s="98">
        <v>2.5000000000000001E-2</v>
      </c>
      <c r="N232" s="98">
        <v>4.4100000000009923E-2</v>
      </c>
      <c r="O232" s="94">
        <v>649949.72620999999</v>
      </c>
      <c r="P232" s="96">
        <v>89.15</v>
      </c>
      <c r="Q232" s="143">
        <v>15.402918142970822</v>
      </c>
      <c r="R232" s="94">
        <v>594.83312140099997</v>
      </c>
      <c r="S232" s="95">
        <v>1.0586586672736778E-3</v>
      </c>
      <c r="T232" s="95">
        <f t="shared" si="4"/>
        <v>3.6129457833334088E-3</v>
      </c>
      <c r="U232" s="95">
        <f>R232/'סכום נכסי הקרן'!$C$42</f>
        <v>8.8875922458840769E-4</v>
      </c>
    </row>
    <row r="233" spans="2:21" s="141" customFormat="1">
      <c r="B233" s="87" t="s">
        <v>846</v>
      </c>
      <c r="C233" s="84" t="s">
        <v>847</v>
      </c>
      <c r="D233" s="97" t="s">
        <v>131</v>
      </c>
      <c r="E233" s="97" t="s">
        <v>324</v>
      </c>
      <c r="F233" s="84" t="s">
        <v>620</v>
      </c>
      <c r="G233" s="97" t="s">
        <v>407</v>
      </c>
      <c r="H233" s="84" t="s">
        <v>588</v>
      </c>
      <c r="I233" s="84" t="s">
        <v>376</v>
      </c>
      <c r="J233" s="84"/>
      <c r="K233" s="94">
        <v>4.7600000000039042</v>
      </c>
      <c r="L233" s="97" t="s">
        <v>173</v>
      </c>
      <c r="M233" s="98">
        <v>3.5499999999999997E-2</v>
      </c>
      <c r="N233" s="98">
        <v>3.620000000002771E-2</v>
      </c>
      <c r="O233" s="94">
        <v>312633.51801</v>
      </c>
      <c r="P233" s="96">
        <v>99.78</v>
      </c>
      <c r="Q233" s="143">
        <v>5.54924498613265</v>
      </c>
      <c r="R233" s="94">
        <v>317.49495537600001</v>
      </c>
      <c r="S233" s="95">
        <v>4.3993605429799306E-4</v>
      </c>
      <c r="T233" s="95">
        <f t="shared" si="4"/>
        <v>1.9284266779792327E-3</v>
      </c>
      <c r="U233" s="95">
        <f>R233/'סכום נכסי הקרן'!$C$42</f>
        <v>4.7437938507206753E-4</v>
      </c>
    </row>
    <row r="234" spans="2:21" s="141" customFormat="1">
      <c r="B234" s="87" t="s">
        <v>848</v>
      </c>
      <c r="C234" s="84" t="s">
        <v>849</v>
      </c>
      <c r="D234" s="97" t="s">
        <v>131</v>
      </c>
      <c r="E234" s="97" t="s">
        <v>324</v>
      </c>
      <c r="F234" s="84" t="s">
        <v>850</v>
      </c>
      <c r="G234" s="97" t="s">
        <v>375</v>
      </c>
      <c r="H234" s="84" t="s">
        <v>588</v>
      </c>
      <c r="I234" s="84" t="s">
        <v>376</v>
      </c>
      <c r="J234" s="84"/>
      <c r="K234" s="94">
        <v>5.1700000000015214</v>
      </c>
      <c r="L234" s="97" t="s">
        <v>173</v>
      </c>
      <c r="M234" s="98">
        <v>3.9E-2</v>
      </c>
      <c r="N234" s="98">
        <v>4.8000000000029991E-2</v>
      </c>
      <c r="O234" s="94">
        <v>485701.06860600004</v>
      </c>
      <c r="P234" s="96">
        <v>96.11</v>
      </c>
      <c r="Q234" s="84"/>
      <c r="R234" s="94">
        <v>466.80729703700001</v>
      </c>
      <c r="S234" s="95">
        <v>1.1539857649409586E-3</v>
      </c>
      <c r="T234" s="95">
        <f t="shared" si="4"/>
        <v>2.835332120522803E-3</v>
      </c>
      <c r="U234" s="95">
        <f>R234/'סכום נכסי הקרן'!$C$42</f>
        <v>6.9747173857712683E-4</v>
      </c>
    </row>
    <row r="235" spans="2:21" s="141" customFormat="1">
      <c r="B235" s="87" t="s">
        <v>851</v>
      </c>
      <c r="C235" s="84" t="s">
        <v>852</v>
      </c>
      <c r="D235" s="97" t="s">
        <v>131</v>
      </c>
      <c r="E235" s="97" t="s">
        <v>324</v>
      </c>
      <c r="F235" s="84" t="s">
        <v>853</v>
      </c>
      <c r="G235" s="97" t="s">
        <v>407</v>
      </c>
      <c r="H235" s="84" t="s">
        <v>588</v>
      </c>
      <c r="I235" s="84" t="s">
        <v>376</v>
      </c>
      <c r="J235" s="84"/>
      <c r="K235" s="94">
        <v>1.9700000000009892</v>
      </c>
      <c r="L235" s="97" t="s">
        <v>173</v>
      </c>
      <c r="M235" s="98">
        <v>1.72E-2</v>
      </c>
      <c r="N235" s="98">
        <v>1.0600000000004947E-2</v>
      </c>
      <c r="O235" s="94">
        <v>399079.415974</v>
      </c>
      <c r="P235" s="96">
        <v>101.3</v>
      </c>
      <c r="Q235" s="84"/>
      <c r="R235" s="94">
        <v>404.26744838000002</v>
      </c>
      <c r="S235" s="95">
        <v>1.2178743988864923E-3</v>
      </c>
      <c r="T235" s="95">
        <f t="shared" si="4"/>
        <v>2.4554725021420473E-3</v>
      </c>
      <c r="U235" s="95">
        <f>R235/'סכום נכסי הקרן'!$C$42</f>
        <v>6.0402894697978219E-4</v>
      </c>
    </row>
    <row r="236" spans="2:21" s="141" customFormat="1">
      <c r="B236" s="87" t="s">
        <v>854</v>
      </c>
      <c r="C236" s="84" t="s">
        <v>855</v>
      </c>
      <c r="D236" s="97" t="s">
        <v>131</v>
      </c>
      <c r="E236" s="97" t="s">
        <v>324</v>
      </c>
      <c r="F236" s="84" t="s">
        <v>853</v>
      </c>
      <c r="G236" s="97" t="s">
        <v>407</v>
      </c>
      <c r="H236" s="84" t="s">
        <v>588</v>
      </c>
      <c r="I236" s="84" t="s">
        <v>376</v>
      </c>
      <c r="J236" s="84"/>
      <c r="K236" s="94">
        <v>3.35000000000182</v>
      </c>
      <c r="L236" s="97" t="s">
        <v>173</v>
      </c>
      <c r="M236" s="98">
        <v>2.1600000000000001E-2</v>
      </c>
      <c r="N236" s="98">
        <v>2.5000000000000001E-2</v>
      </c>
      <c r="O236" s="94">
        <v>277553.29441899998</v>
      </c>
      <c r="P236" s="96">
        <v>98.97</v>
      </c>
      <c r="Q236" s="84"/>
      <c r="R236" s="94">
        <v>274.69449538999999</v>
      </c>
      <c r="S236" s="95">
        <v>3.4954881524949214E-4</v>
      </c>
      <c r="T236" s="95">
        <f t="shared" si="4"/>
        <v>1.6684617636736232E-3</v>
      </c>
      <c r="U236" s="95">
        <f>R236/'סכום נכסי הקרן'!$C$42</f>
        <v>4.104298465198241E-4</v>
      </c>
    </row>
    <row r="237" spans="2:21" s="141" customFormat="1">
      <c r="B237" s="87" t="s">
        <v>856</v>
      </c>
      <c r="C237" s="84" t="s">
        <v>857</v>
      </c>
      <c r="D237" s="97" t="s">
        <v>131</v>
      </c>
      <c r="E237" s="97" t="s">
        <v>324</v>
      </c>
      <c r="F237" s="84" t="s">
        <v>800</v>
      </c>
      <c r="G237" s="97" t="s">
        <v>162</v>
      </c>
      <c r="H237" s="84" t="s">
        <v>588</v>
      </c>
      <c r="I237" s="84" t="s">
        <v>171</v>
      </c>
      <c r="J237" s="84"/>
      <c r="K237" s="94">
        <v>2.6699999999951038</v>
      </c>
      <c r="L237" s="97" t="s">
        <v>173</v>
      </c>
      <c r="M237" s="98">
        <v>2.4E-2</v>
      </c>
      <c r="N237" s="98">
        <v>2.6199999999960102E-2</v>
      </c>
      <c r="O237" s="94">
        <v>221260.96724900001</v>
      </c>
      <c r="P237" s="96">
        <v>99.69</v>
      </c>
      <c r="Q237" s="84"/>
      <c r="R237" s="94">
        <v>220.575058224</v>
      </c>
      <c r="S237" s="95">
        <v>5.7187860742755612E-4</v>
      </c>
      <c r="T237" s="95">
        <f t="shared" si="4"/>
        <v>1.3397467253369092E-3</v>
      </c>
      <c r="U237" s="95">
        <f>R237/'סכום נכסי הקרן'!$C$42</f>
        <v>3.2956826151338042E-4</v>
      </c>
    </row>
    <row r="238" spans="2:21" s="141" customFormat="1">
      <c r="B238" s="87" t="s">
        <v>858</v>
      </c>
      <c r="C238" s="84" t="s">
        <v>859</v>
      </c>
      <c r="D238" s="97" t="s">
        <v>131</v>
      </c>
      <c r="E238" s="97" t="s">
        <v>324</v>
      </c>
      <c r="F238" s="84" t="s">
        <v>860</v>
      </c>
      <c r="G238" s="97" t="s">
        <v>375</v>
      </c>
      <c r="H238" s="84" t="s">
        <v>588</v>
      </c>
      <c r="I238" s="84" t="s">
        <v>376</v>
      </c>
      <c r="J238" s="84"/>
      <c r="K238" s="94">
        <v>1.5300000000006537</v>
      </c>
      <c r="L238" s="97" t="s">
        <v>173</v>
      </c>
      <c r="M238" s="98">
        <v>5.0999999999999997E-2</v>
      </c>
      <c r="N238" s="98">
        <v>3.1000000000008784E-2</v>
      </c>
      <c r="O238" s="94">
        <v>981585.86654099997</v>
      </c>
      <c r="P238" s="96">
        <v>104.4</v>
      </c>
      <c r="Q238" s="84"/>
      <c r="R238" s="94">
        <v>1024.7756120609999</v>
      </c>
      <c r="S238" s="95">
        <v>1.2198917125967811E-3</v>
      </c>
      <c r="T238" s="95">
        <f t="shared" si="4"/>
        <v>6.2243654451157107E-3</v>
      </c>
      <c r="U238" s="95">
        <f>R238/'סכום נכסי הקרן'!$C$42</f>
        <v>1.5311500748433509E-3</v>
      </c>
    </row>
    <row r="239" spans="2:21" s="141" customFormat="1">
      <c r="B239" s="87" t="s">
        <v>861</v>
      </c>
      <c r="C239" s="84" t="s">
        <v>862</v>
      </c>
      <c r="D239" s="97" t="s">
        <v>131</v>
      </c>
      <c r="E239" s="97" t="s">
        <v>324</v>
      </c>
      <c r="F239" s="84" t="s">
        <v>863</v>
      </c>
      <c r="G239" s="97" t="s">
        <v>375</v>
      </c>
      <c r="H239" s="84" t="s">
        <v>588</v>
      </c>
      <c r="I239" s="84" t="s">
        <v>376</v>
      </c>
      <c r="J239" s="84"/>
      <c r="K239" s="94">
        <v>5.3599999998589238</v>
      </c>
      <c r="L239" s="97" t="s">
        <v>173</v>
      </c>
      <c r="M239" s="98">
        <v>2.6200000000000001E-2</v>
      </c>
      <c r="N239" s="98">
        <v>3.7500000000000006E-2</v>
      </c>
      <c r="O239" s="94">
        <v>1482.7654819999998</v>
      </c>
      <c r="P239" s="96">
        <v>94.3</v>
      </c>
      <c r="Q239" s="143">
        <v>1.9424228641819998E-2</v>
      </c>
      <c r="R239" s="94">
        <v>1.4176720199999999</v>
      </c>
      <c r="S239" s="95">
        <v>5.8584638440445984E-6</v>
      </c>
      <c r="T239" s="95">
        <f t="shared" si="4"/>
        <v>8.6107715971583172E-6</v>
      </c>
      <c r="U239" s="95">
        <f>R239/'סכום נכסי הקרן'!$C$42</f>
        <v>2.1181891859826141E-6</v>
      </c>
    </row>
    <row r="240" spans="2:21" s="141" customFormat="1">
      <c r="B240" s="87" t="s">
        <v>864</v>
      </c>
      <c r="C240" s="84" t="s">
        <v>865</v>
      </c>
      <c r="D240" s="97" t="s">
        <v>131</v>
      </c>
      <c r="E240" s="97" t="s">
        <v>324</v>
      </c>
      <c r="F240" s="84" t="s">
        <v>863</v>
      </c>
      <c r="G240" s="97" t="s">
        <v>375</v>
      </c>
      <c r="H240" s="84" t="s">
        <v>588</v>
      </c>
      <c r="I240" s="84" t="s">
        <v>376</v>
      </c>
      <c r="J240" s="84"/>
      <c r="K240" s="94">
        <v>3.5099999999951201</v>
      </c>
      <c r="L240" s="97" t="s">
        <v>173</v>
      </c>
      <c r="M240" s="98">
        <v>3.3500000000000002E-2</v>
      </c>
      <c r="N240" s="98">
        <v>2.4399999999954954E-2</v>
      </c>
      <c r="O240" s="94">
        <v>255956.96446399999</v>
      </c>
      <c r="P240" s="96">
        <v>104.08</v>
      </c>
      <c r="Q240" s="84"/>
      <c r="R240" s="94">
        <v>266.40000873000002</v>
      </c>
      <c r="S240" s="95">
        <v>5.3211249349092049E-4</v>
      </c>
      <c r="T240" s="95">
        <f t="shared" si="4"/>
        <v>1.6180820361080498E-3</v>
      </c>
      <c r="U240" s="95">
        <f>R240/'סכום נכסי הקרן'!$C$42</f>
        <v>3.9803678825343539E-4</v>
      </c>
    </row>
    <row r="241" spans="2:21" s="141" customFormat="1">
      <c r="B241" s="87" t="s">
        <v>866</v>
      </c>
      <c r="C241" s="84" t="s">
        <v>867</v>
      </c>
      <c r="D241" s="97" t="s">
        <v>131</v>
      </c>
      <c r="E241" s="97" t="s">
        <v>324</v>
      </c>
      <c r="F241" s="84" t="s">
        <v>587</v>
      </c>
      <c r="G241" s="97" t="s">
        <v>326</v>
      </c>
      <c r="H241" s="84" t="s">
        <v>634</v>
      </c>
      <c r="I241" s="84" t="s">
        <v>171</v>
      </c>
      <c r="J241" s="84"/>
      <c r="K241" s="94">
        <v>1.6599999999836306</v>
      </c>
      <c r="L241" s="97" t="s">
        <v>173</v>
      </c>
      <c r="M241" s="98">
        <v>2.9100000000000001E-2</v>
      </c>
      <c r="N241" s="98">
        <v>1.5199999999957298E-2</v>
      </c>
      <c r="O241" s="94">
        <v>27375.947107</v>
      </c>
      <c r="P241" s="96">
        <v>102.65</v>
      </c>
      <c r="Q241" s="84"/>
      <c r="R241" s="94">
        <v>28.101408381000002</v>
      </c>
      <c r="S241" s="95">
        <v>2.8360628115158297E-4</v>
      </c>
      <c r="T241" s="95">
        <f t="shared" si="4"/>
        <v>1.7068461937145483E-4</v>
      </c>
      <c r="U241" s="95">
        <f>R241/'סכום נכסי הקרן'!$C$42</f>
        <v>4.1987214605191544E-5</v>
      </c>
    </row>
    <row r="242" spans="2:21" s="141" customFormat="1">
      <c r="B242" s="87" t="s">
        <v>868</v>
      </c>
      <c r="C242" s="84" t="s">
        <v>869</v>
      </c>
      <c r="D242" s="97" t="s">
        <v>131</v>
      </c>
      <c r="E242" s="97" t="s">
        <v>324</v>
      </c>
      <c r="F242" s="84" t="s">
        <v>637</v>
      </c>
      <c r="G242" s="97" t="s">
        <v>375</v>
      </c>
      <c r="H242" s="84" t="s">
        <v>634</v>
      </c>
      <c r="I242" s="84" t="s">
        <v>171</v>
      </c>
      <c r="J242" s="84"/>
      <c r="K242" s="94">
        <v>2.3199999917153984</v>
      </c>
      <c r="L242" s="97" t="s">
        <v>173</v>
      </c>
      <c r="M242" s="98">
        <v>4.6500000000000007E-2</v>
      </c>
      <c r="N242" s="98">
        <v>3.4999999827404128E-2</v>
      </c>
      <c r="O242" s="94">
        <v>84.606907000000007</v>
      </c>
      <c r="P242" s="96">
        <v>102.72</v>
      </c>
      <c r="Q242" s="84"/>
      <c r="R242" s="94">
        <v>8.6908220999999994E-2</v>
      </c>
      <c r="S242" s="95">
        <v>5.2553855120241077E-7</v>
      </c>
      <c r="T242" s="95">
        <f t="shared" si="4"/>
        <v>5.2787021990203199E-7</v>
      </c>
      <c r="U242" s="95">
        <f>R242/'סכום נכסי הקרן'!$C$42</f>
        <v>1.2985235745513768E-7</v>
      </c>
    </row>
    <row r="243" spans="2:21" s="141" customFormat="1">
      <c r="B243" s="87" t="s">
        <v>870</v>
      </c>
      <c r="C243" s="84" t="s">
        <v>871</v>
      </c>
      <c r="D243" s="97" t="s">
        <v>131</v>
      </c>
      <c r="E243" s="97" t="s">
        <v>324</v>
      </c>
      <c r="F243" s="84" t="s">
        <v>872</v>
      </c>
      <c r="G243" s="97" t="s">
        <v>439</v>
      </c>
      <c r="H243" s="84" t="s">
        <v>634</v>
      </c>
      <c r="I243" s="84" t="s">
        <v>171</v>
      </c>
      <c r="J243" s="84"/>
      <c r="K243" s="94">
        <v>6.1900000000031188</v>
      </c>
      <c r="L243" s="97" t="s">
        <v>173</v>
      </c>
      <c r="M243" s="98">
        <v>3.27E-2</v>
      </c>
      <c r="N243" s="98">
        <v>3.4900000000038428E-2</v>
      </c>
      <c r="O243" s="94">
        <v>139170.055291</v>
      </c>
      <c r="P243" s="96">
        <v>99.11</v>
      </c>
      <c r="Q243" s="84"/>
      <c r="R243" s="94">
        <v>137.93144410299999</v>
      </c>
      <c r="S243" s="95">
        <v>6.2408096543049331E-4</v>
      </c>
      <c r="T243" s="95">
        <f t="shared" si="4"/>
        <v>8.3777922148533504E-4</v>
      </c>
      <c r="U243" s="95">
        <f>R243/'סכום נכסי הקרן'!$C$42</f>
        <v>2.0608778983021757E-4</v>
      </c>
    </row>
    <row r="244" spans="2:21" s="141" customFormat="1">
      <c r="B244" s="87" t="s">
        <v>873</v>
      </c>
      <c r="C244" s="84" t="s">
        <v>874</v>
      </c>
      <c r="D244" s="97" t="s">
        <v>131</v>
      </c>
      <c r="E244" s="97" t="s">
        <v>324</v>
      </c>
      <c r="F244" s="84" t="s">
        <v>875</v>
      </c>
      <c r="G244" s="97" t="s">
        <v>876</v>
      </c>
      <c r="H244" s="84" t="s">
        <v>664</v>
      </c>
      <c r="I244" s="84" t="s">
        <v>171</v>
      </c>
      <c r="J244" s="84"/>
      <c r="K244" s="94">
        <v>5.780000000005824</v>
      </c>
      <c r="L244" s="97" t="s">
        <v>173</v>
      </c>
      <c r="M244" s="98">
        <v>4.4500000000000005E-2</v>
      </c>
      <c r="N244" s="98">
        <v>4.1400000000039378E-2</v>
      </c>
      <c r="O244" s="94">
        <v>478024.61653100001</v>
      </c>
      <c r="P244" s="96">
        <v>102.01</v>
      </c>
      <c r="Q244" s="84"/>
      <c r="R244" s="94">
        <v>487.63291662199998</v>
      </c>
      <c r="S244" s="95">
        <v>1.6062655125369625E-3</v>
      </c>
      <c r="T244" s="95">
        <f t="shared" si="4"/>
        <v>2.9618244622533971E-3</v>
      </c>
      <c r="U244" s="95">
        <f>R244/'סכום נכסי הקרן'!$C$42</f>
        <v>7.2858796403266961E-4</v>
      </c>
    </row>
    <row r="245" spans="2:21" s="141" customFormat="1">
      <c r="B245" s="87" t="s">
        <v>877</v>
      </c>
      <c r="C245" s="84" t="s">
        <v>878</v>
      </c>
      <c r="D245" s="97" t="s">
        <v>131</v>
      </c>
      <c r="E245" s="97" t="s">
        <v>324</v>
      </c>
      <c r="F245" s="84" t="s">
        <v>879</v>
      </c>
      <c r="G245" s="97" t="s">
        <v>375</v>
      </c>
      <c r="H245" s="84" t="s">
        <v>664</v>
      </c>
      <c r="I245" s="84" t="s">
        <v>171</v>
      </c>
      <c r="J245" s="84"/>
      <c r="K245" s="94">
        <v>4.25</v>
      </c>
      <c r="L245" s="97" t="s">
        <v>173</v>
      </c>
      <c r="M245" s="98">
        <v>4.2000000000000003E-2</v>
      </c>
      <c r="N245" s="98">
        <v>7.8499999999994505E-2</v>
      </c>
      <c r="O245" s="94">
        <v>416038.00608299999</v>
      </c>
      <c r="P245" s="96">
        <v>87.55</v>
      </c>
      <c r="Q245" s="84"/>
      <c r="R245" s="94">
        <v>364.24126973200003</v>
      </c>
      <c r="S245" s="95">
        <v>6.8175527931366945E-4</v>
      </c>
      <c r="T245" s="95">
        <f t="shared" si="4"/>
        <v>2.2123582434258578E-3</v>
      </c>
      <c r="U245" s="95">
        <f>R245/'סכום נכסי הקרן'!$C$42</f>
        <v>5.4422455106005333E-4</v>
      </c>
    </row>
    <row r="246" spans="2:21" s="141" customFormat="1">
      <c r="B246" s="87" t="s">
        <v>880</v>
      </c>
      <c r="C246" s="84" t="s">
        <v>881</v>
      </c>
      <c r="D246" s="97" t="s">
        <v>131</v>
      </c>
      <c r="E246" s="97" t="s">
        <v>324</v>
      </c>
      <c r="F246" s="84" t="s">
        <v>879</v>
      </c>
      <c r="G246" s="97" t="s">
        <v>375</v>
      </c>
      <c r="H246" s="84" t="s">
        <v>664</v>
      </c>
      <c r="I246" s="84" t="s">
        <v>171</v>
      </c>
      <c r="J246" s="84"/>
      <c r="K246" s="94">
        <v>4.8899999999986425</v>
      </c>
      <c r="L246" s="97" t="s">
        <v>173</v>
      </c>
      <c r="M246" s="98">
        <v>3.2500000000000001E-2</v>
      </c>
      <c r="N246" s="98">
        <v>6.229999999998876E-2</v>
      </c>
      <c r="O246" s="94">
        <v>677317.47817200003</v>
      </c>
      <c r="P246" s="96">
        <v>88.11</v>
      </c>
      <c r="Q246" s="84"/>
      <c r="R246" s="94">
        <v>596.78443012899993</v>
      </c>
      <c r="S246" s="95">
        <v>9.0280227790344144E-4</v>
      </c>
      <c r="T246" s="95">
        <f t="shared" si="4"/>
        <v>3.6247978009618224E-3</v>
      </c>
      <c r="U246" s="95">
        <f>R246/'סכום נכסי הקרן'!$C$42</f>
        <v>8.9167473747703968E-4</v>
      </c>
    </row>
    <row r="247" spans="2:21" s="141" customFormat="1">
      <c r="B247" s="87" t="s">
        <v>882</v>
      </c>
      <c r="C247" s="84" t="s">
        <v>883</v>
      </c>
      <c r="D247" s="97" t="s">
        <v>131</v>
      </c>
      <c r="E247" s="97" t="s">
        <v>324</v>
      </c>
      <c r="F247" s="84" t="s">
        <v>669</v>
      </c>
      <c r="G247" s="97" t="s">
        <v>584</v>
      </c>
      <c r="H247" s="84" t="s">
        <v>664</v>
      </c>
      <c r="I247" s="84" t="s">
        <v>171</v>
      </c>
      <c r="J247" s="84"/>
      <c r="K247" s="94">
        <v>1.4500000000053603</v>
      </c>
      <c r="L247" s="97" t="s">
        <v>173</v>
      </c>
      <c r="M247" s="98">
        <v>3.3000000000000002E-2</v>
      </c>
      <c r="N247" s="98">
        <v>3.2500000000078827E-2</v>
      </c>
      <c r="O247" s="94">
        <v>157703.34824600001</v>
      </c>
      <c r="P247" s="96">
        <v>100.55</v>
      </c>
      <c r="Q247" s="84"/>
      <c r="R247" s="94">
        <v>158.57071128700002</v>
      </c>
      <c r="S247" s="95">
        <v>3.4603102795008155E-4</v>
      </c>
      <c r="T247" s="95">
        <f t="shared" si="4"/>
        <v>9.6313968084895372E-4</v>
      </c>
      <c r="U247" s="95">
        <f>R247/'סכום נכסי הקרן'!$C$42</f>
        <v>2.3692558019286765E-4</v>
      </c>
    </row>
    <row r="248" spans="2:21" s="141" customFormat="1">
      <c r="B248" s="87" t="s">
        <v>884</v>
      </c>
      <c r="C248" s="84" t="s">
        <v>885</v>
      </c>
      <c r="D248" s="97" t="s">
        <v>131</v>
      </c>
      <c r="E248" s="97" t="s">
        <v>324</v>
      </c>
      <c r="F248" s="84" t="s">
        <v>675</v>
      </c>
      <c r="G248" s="97" t="s">
        <v>490</v>
      </c>
      <c r="H248" s="84" t="s">
        <v>664</v>
      </c>
      <c r="I248" s="84" t="s">
        <v>376</v>
      </c>
      <c r="J248" s="84"/>
      <c r="K248" s="94">
        <v>1.9199999999986348</v>
      </c>
      <c r="L248" s="97" t="s">
        <v>173</v>
      </c>
      <c r="M248" s="98">
        <v>0.06</v>
      </c>
      <c r="N248" s="98">
        <v>2.1999999999985378E-2</v>
      </c>
      <c r="O248" s="94">
        <v>382024.833446</v>
      </c>
      <c r="P248" s="96">
        <v>107.39</v>
      </c>
      <c r="Q248" s="84"/>
      <c r="R248" s="94">
        <v>410.25645589300001</v>
      </c>
      <c r="S248" s="95">
        <v>9.310331423474684E-4</v>
      </c>
      <c r="T248" s="95">
        <f t="shared" si="4"/>
        <v>2.4918490229878971E-3</v>
      </c>
      <c r="U248" s="95">
        <f>R248/'סכום נכסי הקרן'!$C$42</f>
        <v>6.1297731498721818E-4</v>
      </c>
    </row>
    <row r="249" spans="2:21" s="141" customFormat="1">
      <c r="B249" s="87" t="s">
        <v>886</v>
      </c>
      <c r="C249" s="84" t="s">
        <v>887</v>
      </c>
      <c r="D249" s="97" t="s">
        <v>131</v>
      </c>
      <c r="E249" s="97" t="s">
        <v>324</v>
      </c>
      <c r="F249" s="84" t="s">
        <v>675</v>
      </c>
      <c r="G249" s="97" t="s">
        <v>490</v>
      </c>
      <c r="H249" s="84" t="s">
        <v>664</v>
      </c>
      <c r="I249" s="84" t="s">
        <v>376</v>
      </c>
      <c r="J249" s="84"/>
      <c r="K249" s="94">
        <v>3.4699999999149891</v>
      </c>
      <c r="L249" s="97" t="s">
        <v>173</v>
      </c>
      <c r="M249" s="98">
        <v>5.9000000000000004E-2</v>
      </c>
      <c r="N249" s="98">
        <v>3.2899999998523492E-2</v>
      </c>
      <c r="O249" s="94">
        <v>6134.5028339999999</v>
      </c>
      <c r="P249" s="96">
        <v>109.3</v>
      </c>
      <c r="Q249" s="84"/>
      <c r="R249" s="94">
        <v>6.7050116310000005</v>
      </c>
      <c r="S249" s="95">
        <v>6.8977452428686599E-6</v>
      </c>
      <c r="T249" s="95">
        <f t="shared" si="4"/>
        <v>4.0725444881694832E-5</v>
      </c>
      <c r="U249" s="95">
        <f>R249/'סכום נכסי הקרן'!$C$42</f>
        <v>1.0018172700249703E-5</v>
      </c>
    </row>
    <row r="250" spans="2:21" s="141" customFormat="1">
      <c r="B250" s="87" t="s">
        <v>888</v>
      </c>
      <c r="C250" s="84" t="s">
        <v>889</v>
      </c>
      <c r="D250" s="97" t="s">
        <v>131</v>
      </c>
      <c r="E250" s="97" t="s">
        <v>324</v>
      </c>
      <c r="F250" s="84" t="s">
        <v>678</v>
      </c>
      <c r="G250" s="97" t="s">
        <v>375</v>
      </c>
      <c r="H250" s="84" t="s">
        <v>664</v>
      </c>
      <c r="I250" s="84" t="s">
        <v>376</v>
      </c>
      <c r="J250" s="84"/>
      <c r="K250" s="94">
        <v>3.8999990361236749</v>
      </c>
      <c r="L250" s="97" t="s">
        <v>173</v>
      </c>
      <c r="M250" s="98">
        <v>6.9000000000000006E-2</v>
      </c>
      <c r="N250" s="98">
        <v>0.11089997734890636</v>
      </c>
      <c r="O250" s="94">
        <v>1.9079630000000001</v>
      </c>
      <c r="P250" s="96">
        <v>87</v>
      </c>
      <c r="Q250" s="84"/>
      <c r="R250" s="94">
        <v>1.6599640000000001E-3</v>
      </c>
      <c r="S250" s="95">
        <v>2.8840318579843735E-9</v>
      </c>
      <c r="T250" s="95">
        <f t="shared" si="4"/>
        <v>1.0082424327952321E-8</v>
      </c>
      <c r="U250" s="95">
        <f>R250/'סכום נכסי הקרן'!$C$42</f>
        <v>2.4802053961116087E-9</v>
      </c>
    </row>
    <row r="251" spans="2:21" s="141" customFormat="1">
      <c r="B251" s="87" t="s">
        <v>890</v>
      </c>
      <c r="C251" s="84" t="s">
        <v>891</v>
      </c>
      <c r="D251" s="97" t="s">
        <v>131</v>
      </c>
      <c r="E251" s="97" t="s">
        <v>324</v>
      </c>
      <c r="F251" s="84" t="s">
        <v>892</v>
      </c>
      <c r="G251" s="97" t="s">
        <v>375</v>
      </c>
      <c r="H251" s="84" t="s">
        <v>664</v>
      </c>
      <c r="I251" s="84" t="s">
        <v>171</v>
      </c>
      <c r="J251" s="84"/>
      <c r="K251" s="94">
        <v>3.6499999999933599</v>
      </c>
      <c r="L251" s="97" t="s">
        <v>173</v>
      </c>
      <c r="M251" s="98">
        <v>4.5999999999999999E-2</v>
      </c>
      <c r="N251" s="98">
        <v>0.1150999999997436</v>
      </c>
      <c r="O251" s="94">
        <v>245185.74296999999</v>
      </c>
      <c r="P251" s="96">
        <v>79.849999999999994</v>
      </c>
      <c r="Q251" s="84"/>
      <c r="R251" s="94">
        <v>195.780815902</v>
      </c>
      <c r="S251" s="95">
        <v>9.6911360857707509E-4</v>
      </c>
      <c r="T251" s="95">
        <f t="shared" si="4"/>
        <v>1.1891494401063392E-3</v>
      </c>
      <c r="U251" s="95">
        <f>R251/'סכום נכסי הקרן'!$C$42</f>
        <v>2.9252238967548321E-4</v>
      </c>
    </row>
    <row r="252" spans="2:21" s="141" customFormat="1">
      <c r="B252" s="87" t="s">
        <v>893</v>
      </c>
      <c r="C252" s="84" t="s">
        <v>894</v>
      </c>
      <c r="D252" s="97" t="s">
        <v>131</v>
      </c>
      <c r="E252" s="97" t="s">
        <v>324</v>
      </c>
      <c r="F252" s="84" t="s">
        <v>895</v>
      </c>
      <c r="G252" s="97" t="s">
        <v>584</v>
      </c>
      <c r="H252" s="84" t="s">
        <v>896</v>
      </c>
      <c r="I252" s="84" t="s">
        <v>376</v>
      </c>
      <c r="J252" s="84"/>
      <c r="K252" s="94">
        <v>1.2200000000061573</v>
      </c>
      <c r="L252" s="97" t="s">
        <v>173</v>
      </c>
      <c r="M252" s="98">
        <v>4.7E-2</v>
      </c>
      <c r="N252" s="98">
        <v>3.4000000000307867E-2</v>
      </c>
      <c r="O252" s="94">
        <v>63688.877192</v>
      </c>
      <c r="P252" s="96">
        <v>102</v>
      </c>
      <c r="Q252" s="84"/>
      <c r="R252" s="94">
        <v>64.962652579999997</v>
      </c>
      <c r="S252" s="95">
        <v>9.6372138884853764E-4</v>
      </c>
      <c r="T252" s="95">
        <f t="shared" si="4"/>
        <v>3.9457544186555042E-4</v>
      </c>
      <c r="U252" s="95">
        <f>R252/'סכום נכסי הקרן'!$C$42</f>
        <v>9.7062780563096364E-5</v>
      </c>
    </row>
    <row r="253" spans="2:21" s="141" customFormat="1">
      <c r="B253" s="83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94"/>
      <c r="P253" s="96"/>
      <c r="Q253" s="84"/>
      <c r="R253" s="84"/>
      <c r="S253" s="84"/>
      <c r="T253" s="95"/>
      <c r="U253" s="84"/>
    </row>
    <row r="254" spans="2:21" s="141" customFormat="1">
      <c r="B254" s="102" t="s">
        <v>50</v>
      </c>
      <c r="C254" s="82"/>
      <c r="D254" s="82"/>
      <c r="E254" s="82"/>
      <c r="F254" s="82"/>
      <c r="G254" s="82"/>
      <c r="H254" s="82"/>
      <c r="I254" s="82"/>
      <c r="J254" s="82"/>
      <c r="K254" s="91">
        <v>4.3532895762389741</v>
      </c>
      <c r="L254" s="82"/>
      <c r="M254" s="82"/>
      <c r="N254" s="104">
        <v>5.8391323245376762E-2</v>
      </c>
      <c r="O254" s="91"/>
      <c r="P254" s="93"/>
      <c r="Q254" s="82"/>
      <c r="R254" s="91">
        <v>5062.3001022459994</v>
      </c>
      <c r="S254" s="82"/>
      <c r="T254" s="92">
        <f t="shared" ref="T254:T258" si="5">R254/$R$11</f>
        <v>3.0747810016530833E-2</v>
      </c>
      <c r="U254" s="92">
        <f>R254/'סכום נכסי הקרן'!$C$42</f>
        <v>7.5637447741799665E-3</v>
      </c>
    </row>
    <row r="255" spans="2:21" s="141" customFormat="1">
      <c r="B255" s="87" t="s">
        <v>897</v>
      </c>
      <c r="C255" s="84" t="s">
        <v>898</v>
      </c>
      <c r="D255" s="97" t="s">
        <v>131</v>
      </c>
      <c r="E255" s="97" t="s">
        <v>324</v>
      </c>
      <c r="F255" s="84" t="s">
        <v>899</v>
      </c>
      <c r="G255" s="97" t="s">
        <v>876</v>
      </c>
      <c r="H255" s="84" t="s">
        <v>390</v>
      </c>
      <c r="I255" s="84" t="s">
        <v>376</v>
      </c>
      <c r="J255" s="84"/>
      <c r="K255" s="94">
        <v>3.4999999999995426</v>
      </c>
      <c r="L255" s="97" t="s">
        <v>173</v>
      </c>
      <c r="M255" s="98">
        <v>3.49E-2</v>
      </c>
      <c r="N255" s="98">
        <v>4.8599999999993038E-2</v>
      </c>
      <c r="O255" s="94">
        <v>2185355.6607969999</v>
      </c>
      <c r="P255" s="96">
        <v>99.95</v>
      </c>
      <c r="Q255" s="84"/>
      <c r="R255" s="94">
        <v>2184.2629314819997</v>
      </c>
      <c r="S255" s="95">
        <v>1.0274744299659526E-3</v>
      </c>
      <c r="T255" s="95">
        <f t="shared" si="5"/>
        <v>1.3266953812864957E-2</v>
      </c>
      <c r="U255" s="95">
        <f>R255/'סכום נכסי הקרן'!$C$42</f>
        <v>3.2635772276918148E-3</v>
      </c>
    </row>
    <row r="256" spans="2:21" s="141" customFormat="1">
      <c r="B256" s="87" t="s">
        <v>900</v>
      </c>
      <c r="C256" s="84" t="s">
        <v>901</v>
      </c>
      <c r="D256" s="97" t="s">
        <v>131</v>
      </c>
      <c r="E256" s="97" t="s">
        <v>324</v>
      </c>
      <c r="F256" s="84" t="s">
        <v>902</v>
      </c>
      <c r="G256" s="97" t="s">
        <v>876</v>
      </c>
      <c r="H256" s="84" t="s">
        <v>588</v>
      </c>
      <c r="I256" s="84" t="s">
        <v>171</v>
      </c>
      <c r="J256" s="84"/>
      <c r="K256" s="94">
        <v>5.1599999999916939</v>
      </c>
      <c r="L256" s="97" t="s">
        <v>173</v>
      </c>
      <c r="M256" s="98">
        <v>4.6900000000000004E-2</v>
      </c>
      <c r="N256" s="98">
        <v>6.7199999999844801E-2</v>
      </c>
      <c r="O256" s="94">
        <v>186920.90953500001</v>
      </c>
      <c r="P256" s="96">
        <v>97.89</v>
      </c>
      <c r="Q256" s="84"/>
      <c r="R256" s="94">
        <v>182.97688684699997</v>
      </c>
      <c r="S256" s="95">
        <v>8.3258361323231082E-5</v>
      </c>
      <c r="T256" s="95">
        <f t="shared" si="5"/>
        <v>1.1113798946237217E-3</v>
      </c>
      <c r="U256" s="95">
        <f>R256/'סכום נכסי הקרן'!$C$42</f>
        <v>2.7339162904836038E-4</v>
      </c>
    </row>
    <row r="257" spans="2:21" s="141" customFormat="1">
      <c r="B257" s="87" t="s">
        <v>903</v>
      </c>
      <c r="C257" s="84" t="s">
        <v>904</v>
      </c>
      <c r="D257" s="97" t="s">
        <v>131</v>
      </c>
      <c r="E257" s="97" t="s">
        <v>324</v>
      </c>
      <c r="F257" s="84" t="s">
        <v>902</v>
      </c>
      <c r="G257" s="97" t="s">
        <v>876</v>
      </c>
      <c r="H257" s="84" t="s">
        <v>588</v>
      </c>
      <c r="I257" s="84" t="s">
        <v>171</v>
      </c>
      <c r="J257" s="84"/>
      <c r="K257" s="94">
        <v>5.259999999999561</v>
      </c>
      <c r="L257" s="97" t="s">
        <v>173</v>
      </c>
      <c r="M257" s="98">
        <v>4.6900000000000004E-2</v>
      </c>
      <c r="N257" s="98">
        <v>6.719999999999629E-2</v>
      </c>
      <c r="O257" s="94">
        <v>2380237.9676140002</v>
      </c>
      <c r="P257" s="96">
        <v>99.46</v>
      </c>
      <c r="Q257" s="84"/>
      <c r="R257" s="94">
        <v>2367.384688054</v>
      </c>
      <c r="S257" s="95">
        <v>1.2701580051055429E-3</v>
      </c>
      <c r="T257" s="95">
        <f t="shared" si="5"/>
        <v>1.4379213629004885E-2</v>
      </c>
      <c r="U257" s="95">
        <f>R257/'סכום נכסי הקרן'!$C$42</f>
        <v>3.5371853112377903E-3</v>
      </c>
    </row>
    <row r="258" spans="2:21" s="141" customFormat="1">
      <c r="B258" s="87" t="s">
        <v>905</v>
      </c>
      <c r="C258" s="84" t="s">
        <v>906</v>
      </c>
      <c r="D258" s="97" t="s">
        <v>131</v>
      </c>
      <c r="E258" s="97" t="s">
        <v>324</v>
      </c>
      <c r="F258" s="84" t="s">
        <v>675</v>
      </c>
      <c r="G258" s="97" t="s">
        <v>490</v>
      </c>
      <c r="H258" s="84" t="s">
        <v>664</v>
      </c>
      <c r="I258" s="84" t="s">
        <v>376</v>
      </c>
      <c r="J258" s="84"/>
      <c r="K258" s="94">
        <v>3.0399999999984129</v>
      </c>
      <c r="L258" s="97" t="s">
        <v>173</v>
      </c>
      <c r="M258" s="98">
        <v>6.7000000000000004E-2</v>
      </c>
      <c r="N258" s="98">
        <v>5.5099999999934986E-2</v>
      </c>
      <c r="O258" s="94">
        <v>326565.27333599998</v>
      </c>
      <c r="P258" s="96">
        <v>100.34</v>
      </c>
      <c r="Q258" s="84"/>
      <c r="R258" s="94">
        <v>327.67559586300001</v>
      </c>
      <c r="S258" s="95">
        <v>2.7116672493247097E-4</v>
      </c>
      <c r="T258" s="95">
        <f t="shared" si="5"/>
        <v>1.9902626800372683E-3</v>
      </c>
      <c r="U258" s="95">
        <f>R258/'סכום נכסי הקרן'!$C$42</f>
        <v>4.895906062020015E-4</v>
      </c>
    </row>
    <row r="259" spans="2:21">
      <c r="C259" s="1"/>
      <c r="D259" s="1"/>
      <c r="E259" s="1"/>
      <c r="F259" s="1"/>
    </row>
    <row r="260" spans="2:21">
      <c r="C260" s="1"/>
      <c r="D260" s="1"/>
      <c r="E260" s="1"/>
      <c r="F260" s="1"/>
    </row>
    <row r="261" spans="2:21">
      <c r="C261" s="1"/>
      <c r="D261" s="1"/>
      <c r="E261" s="1"/>
      <c r="F261" s="1"/>
    </row>
    <row r="262" spans="2:21">
      <c r="B262" s="99" t="s">
        <v>263</v>
      </c>
      <c r="C262" s="100"/>
      <c r="D262" s="100"/>
      <c r="E262" s="100"/>
      <c r="F262" s="100"/>
      <c r="G262" s="100"/>
      <c r="H262" s="100"/>
      <c r="I262" s="100"/>
      <c r="J262" s="100"/>
      <c r="K262" s="100"/>
    </row>
    <row r="263" spans="2:21">
      <c r="B263" s="99" t="s">
        <v>123</v>
      </c>
      <c r="C263" s="100"/>
      <c r="D263" s="100"/>
      <c r="E263" s="100"/>
      <c r="F263" s="100"/>
      <c r="G263" s="100"/>
      <c r="H263" s="100"/>
      <c r="I263" s="100"/>
      <c r="J263" s="100"/>
      <c r="K263" s="100"/>
    </row>
    <row r="264" spans="2:21">
      <c r="B264" s="99" t="s">
        <v>246</v>
      </c>
      <c r="C264" s="100"/>
      <c r="D264" s="100"/>
      <c r="E264" s="100"/>
      <c r="F264" s="100"/>
      <c r="G264" s="100"/>
      <c r="H264" s="100"/>
      <c r="I264" s="100"/>
      <c r="J264" s="100"/>
      <c r="K264" s="100"/>
    </row>
    <row r="265" spans="2:21">
      <c r="B265" s="99" t="s">
        <v>254</v>
      </c>
      <c r="C265" s="100"/>
      <c r="D265" s="100"/>
      <c r="E265" s="100"/>
      <c r="F265" s="100"/>
      <c r="G265" s="100"/>
      <c r="H265" s="100"/>
      <c r="I265" s="100"/>
      <c r="J265" s="100"/>
      <c r="K265" s="100"/>
    </row>
    <row r="266" spans="2:21">
      <c r="B266" s="204" t="s">
        <v>259</v>
      </c>
      <c r="C266" s="204"/>
      <c r="D266" s="204"/>
      <c r="E266" s="204"/>
      <c r="F266" s="204"/>
      <c r="G266" s="204"/>
      <c r="H266" s="204"/>
      <c r="I266" s="204"/>
      <c r="J266" s="204"/>
      <c r="K266" s="204"/>
    </row>
    <row r="267" spans="2:21">
      <c r="C267" s="1"/>
      <c r="D267" s="1"/>
      <c r="E267" s="1"/>
      <c r="F267" s="1"/>
    </row>
    <row r="268" spans="2:21">
      <c r="C268" s="1"/>
      <c r="D268" s="1"/>
      <c r="E268" s="1"/>
      <c r="F268" s="1"/>
    </row>
    <row r="269" spans="2:21">
      <c r="C269" s="1"/>
      <c r="D269" s="1"/>
      <c r="E269" s="1"/>
      <c r="F269" s="1"/>
    </row>
    <row r="270" spans="2:21">
      <c r="C270" s="1"/>
      <c r="D270" s="1"/>
      <c r="E270" s="1"/>
      <c r="F270" s="1"/>
    </row>
    <row r="271" spans="2:21">
      <c r="C271" s="1"/>
      <c r="D271" s="1"/>
      <c r="E271" s="1"/>
      <c r="F271" s="1"/>
    </row>
    <row r="272" spans="2:2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6:K266"/>
  </mergeCells>
  <phoneticPr fontId="6" type="noConversion"/>
  <conditionalFormatting sqref="B12:B258">
    <cfRule type="cellIs" dxfId="13" priority="2" operator="equal">
      <formula>"NR3"</formula>
    </cfRule>
  </conditionalFormatting>
  <conditionalFormatting sqref="B12:B258">
    <cfRule type="containsText" dxfId="1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$AE$7:$AE$24</formula1>
    </dataValidation>
    <dataValidation allowBlank="1" showInputMessage="1" showErrorMessage="1" sqref="H2 B34 Q9 B36 B264 B266"/>
    <dataValidation type="list" allowBlank="1" showInputMessage="1" showErrorMessage="1" sqref="I12:I35 I267:I828 I37:I265">
      <formula1>$AG$7:$AG$10</formula1>
    </dataValidation>
    <dataValidation type="list" allowBlank="1" showInputMessage="1" showErrorMessage="1" sqref="E12:E35 E267:E822 E37:E265">
      <formula1>$AC$7:$AC$24</formula1>
    </dataValidation>
    <dataValidation type="list" allowBlank="1" showInputMessage="1" showErrorMessage="1" sqref="L12:L828">
      <formula1>$AH$7:$AH$20</formula1>
    </dataValidation>
    <dataValidation type="list" allowBlank="1" showInputMessage="1" showErrorMessage="1" sqref="G12:G35 G267:G555 G37:G265">
      <formula1>$AE$7:$AE$29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201" workbookViewId="0">
      <selection activeCell="A218" sqref="A11:XFD218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188</v>
      </c>
      <c r="C1" s="78" t="s" vm="1">
        <v>264</v>
      </c>
    </row>
    <row r="2" spans="2:62">
      <c r="B2" s="57" t="s">
        <v>187</v>
      </c>
      <c r="C2" s="78" t="s">
        <v>265</v>
      </c>
    </row>
    <row r="3" spans="2:62">
      <c r="B3" s="57" t="s">
        <v>189</v>
      </c>
      <c r="C3" s="78" t="s">
        <v>266</v>
      </c>
    </row>
    <row r="4" spans="2:62">
      <c r="B4" s="57" t="s">
        <v>190</v>
      </c>
      <c r="C4" s="78">
        <v>8803</v>
      </c>
    </row>
    <row r="6" spans="2:62" ht="26.25" customHeight="1">
      <c r="B6" s="207" t="s">
        <v>218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  <c r="BJ6" s="3"/>
    </row>
    <row r="7" spans="2:62" ht="26.25" customHeight="1">
      <c r="B7" s="207" t="s">
        <v>100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  <c r="BF7" s="3"/>
      <c r="BJ7" s="3"/>
    </row>
    <row r="8" spans="2:62" s="3" customFormat="1" ht="78.75">
      <c r="B8" s="23" t="s">
        <v>126</v>
      </c>
      <c r="C8" s="31" t="s">
        <v>48</v>
      </c>
      <c r="D8" s="31" t="s">
        <v>130</v>
      </c>
      <c r="E8" s="31" t="s">
        <v>234</v>
      </c>
      <c r="F8" s="31" t="s">
        <v>128</v>
      </c>
      <c r="G8" s="31" t="s">
        <v>70</v>
      </c>
      <c r="H8" s="31" t="s">
        <v>112</v>
      </c>
      <c r="I8" s="14" t="s">
        <v>248</v>
      </c>
      <c r="J8" s="14" t="s">
        <v>247</v>
      </c>
      <c r="K8" s="31" t="s">
        <v>262</v>
      </c>
      <c r="L8" s="14" t="s">
        <v>67</v>
      </c>
      <c r="M8" s="14" t="s">
        <v>64</v>
      </c>
      <c r="N8" s="14" t="s">
        <v>191</v>
      </c>
      <c r="O8" s="15" t="s">
        <v>193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255</v>
      </c>
      <c r="J9" s="17"/>
      <c r="K9" s="17" t="s">
        <v>251</v>
      </c>
      <c r="L9" s="17" t="s">
        <v>251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40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211.91067033499999</v>
      </c>
      <c r="L11" s="88">
        <v>48540.961313858992</v>
      </c>
      <c r="M11" s="80"/>
      <c r="N11" s="89">
        <f>L11/$L$11</f>
        <v>1</v>
      </c>
      <c r="O11" s="89">
        <f>L11/'סכום נכסי הקרן'!$C$42</f>
        <v>7.2526605506551892E-2</v>
      </c>
      <c r="BF11" s="141"/>
      <c r="BG11" s="142"/>
      <c r="BH11" s="141"/>
      <c r="BJ11" s="141"/>
    </row>
    <row r="12" spans="2:62" s="141" customFormat="1" ht="20.25">
      <c r="B12" s="81" t="s">
        <v>242</v>
      </c>
      <c r="C12" s="82"/>
      <c r="D12" s="82"/>
      <c r="E12" s="82"/>
      <c r="F12" s="82"/>
      <c r="G12" s="82"/>
      <c r="H12" s="82"/>
      <c r="I12" s="91"/>
      <c r="J12" s="93"/>
      <c r="K12" s="91">
        <v>206.30992050199998</v>
      </c>
      <c r="L12" s="91">
        <v>36681.452513240001</v>
      </c>
      <c r="M12" s="82"/>
      <c r="N12" s="92">
        <f t="shared" ref="N12:N40" si="0">L12/$L$11</f>
        <v>0.75568038869405396</v>
      </c>
      <c r="O12" s="92">
        <f>L12/'סכום נכסי הקרן'!$C$42</f>
        <v>5.4806933439851449E-2</v>
      </c>
      <c r="BG12" s="140"/>
    </row>
    <row r="13" spans="2:62" s="141" customFormat="1">
      <c r="B13" s="102" t="s">
        <v>907</v>
      </c>
      <c r="C13" s="82"/>
      <c r="D13" s="82"/>
      <c r="E13" s="82"/>
      <c r="F13" s="82"/>
      <c r="G13" s="82"/>
      <c r="H13" s="82"/>
      <c r="I13" s="91"/>
      <c r="J13" s="93"/>
      <c r="K13" s="91">
        <v>206.30992050199998</v>
      </c>
      <c r="L13" s="91">
        <f>SUM(L14:L40)</f>
        <v>26492.457865740998</v>
      </c>
      <c r="M13" s="82"/>
      <c r="N13" s="92">
        <f t="shared" si="0"/>
        <v>0.54577530293321785</v>
      </c>
      <c r="O13" s="92">
        <f>L13/'סכום נכסי הקרן'!$C$42</f>
        <v>3.958323009105634E-2</v>
      </c>
    </row>
    <row r="14" spans="2:62" s="141" customFormat="1">
      <c r="B14" s="87" t="s">
        <v>908</v>
      </c>
      <c r="C14" s="84" t="s">
        <v>909</v>
      </c>
      <c r="D14" s="97" t="s">
        <v>131</v>
      </c>
      <c r="E14" s="97" t="s">
        <v>324</v>
      </c>
      <c r="F14" s="84" t="s">
        <v>910</v>
      </c>
      <c r="G14" s="97" t="s">
        <v>199</v>
      </c>
      <c r="H14" s="97" t="s">
        <v>173</v>
      </c>
      <c r="I14" s="94">
        <v>3990.5418530000002</v>
      </c>
      <c r="J14" s="96">
        <v>19750</v>
      </c>
      <c r="K14" s="84"/>
      <c r="L14" s="94">
        <v>788.13201693899998</v>
      </c>
      <c r="M14" s="95">
        <v>7.8751596585289232E-5</v>
      </c>
      <c r="N14" s="95">
        <f t="shared" si="0"/>
        <v>1.6236431986648345E-2</v>
      </c>
      <c r="O14" s="95">
        <f>L14/'סכום נכסי הקרן'!$C$42</f>
        <v>1.177573297529605E-3</v>
      </c>
    </row>
    <row r="15" spans="2:62" s="141" customFormat="1">
      <c r="B15" s="87" t="s">
        <v>911</v>
      </c>
      <c r="C15" s="84" t="s">
        <v>912</v>
      </c>
      <c r="D15" s="97" t="s">
        <v>131</v>
      </c>
      <c r="E15" s="97" t="s">
        <v>324</v>
      </c>
      <c r="F15" s="84">
        <v>29389</v>
      </c>
      <c r="G15" s="97" t="s">
        <v>913</v>
      </c>
      <c r="H15" s="97" t="s">
        <v>173</v>
      </c>
      <c r="I15" s="94">
        <v>1103.91211</v>
      </c>
      <c r="J15" s="96">
        <v>49950</v>
      </c>
      <c r="K15" s="94">
        <v>3.020347734</v>
      </c>
      <c r="L15" s="94">
        <v>554.42444661500008</v>
      </c>
      <c r="M15" s="95">
        <v>1.0353819784134558E-5</v>
      </c>
      <c r="N15" s="95">
        <f t="shared" si="0"/>
        <v>1.1421785469598964E-2</v>
      </c>
      <c r="O15" s="95">
        <f>L15/'סכום נכסי הקרן'!$C$42</f>
        <v>8.2838332893407055E-4</v>
      </c>
    </row>
    <row r="16" spans="2:62" s="141" customFormat="1" ht="20.25">
      <c r="B16" s="87" t="s">
        <v>914</v>
      </c>
      <c r="C16" s="84" t="s">
        <v>915</v>
      </c>
      <c r="D16" s="97" t="s">
        <v>131</v>
      </c>
      <c r="E16" s="97" t="s">
        <v>324</v>
      </c>
      <c r="F16" s="84" t="s">
        <v>389</v>
      </c>
      <c r="G16" s="97" t="s">
        <v>375</v>
      </c>
      <c r="H16" s="97" t="s">
        <v>173</v>
      </c>
      <c r="I16" s="94">
        <v>5940.7021059999997</v>
      </c>
      <c r="J16" s="96">
        <v>4593</v>
      </c>
      <c r="K16" s="84"/>
      <c r="L16" s="94">
        <v>272.85644773000001</v>
      </c>
      <c r="M16" s="95">
        <v>4.5180087199431071E-5</v>
      </c>
      <c r="N16" s="95">
        <f t="shared" si="0"/>
        <v>5.6211587151261547E-3</v>
      </c>
      <c r="O16" s="95">
        <f>L16/'סכום נכסי הקרן'!$C$42</f>
        <v>4.0768356062167072E-4</v>
      </c>
      <c r="BF16" s="140"/>
    </row>
    <row r="17" spans="2:15" s="141" customFormat="1">
      <c r="B17" s="87" t="s">
        <v>916</v>
      </c>
      <c r="C17" s="84" t="s">
        <v>917</v>
      </c>
      <c r="D17" s="97" t="s">
        <v>131</v>
      </c>
      <c r="E17" s="97" t="s">
        <v>324</v>
      </c>
      <c r="F17" s="84" t="s">
        <v>707</v>
      </c>
      <c r="G17" s="97" t="s">
        <v>708</v>
      </c>
      <c r="H17" s="97" t="s">
        <v>173</v>
      </c>
      <c r="I17" s="94">
        <v>2432.4720870000001</v>
      </c>
      <c r="J17" s="96">
        <v>42880</v>
      </c>
      <c r="K17" s="84"/>
      <c r="L17" s="94">
        <v>1043.0440309579999</v>
      </c>
      <c r="M17" s="95">
        <v>5.6895696956544665E-5</v>
      </c>
      <c r="N17" s="95">
        <f t="shared" si="0"/>
        <v>2.1487914592663807E-2</v>
      </c>
      <c r="O17" s="95">
        <f>L17/'סכום נכסי הקרן'!$C$42</f>
        <v>1.5584455048206075E-3</v>
      </c>
    </row>
    <row r="18" spans="2:15" s="141" customFormat="1">
      <c r="B18" s="87" t="s">
        <v>918</v>
      </c>
      <c r="C18" s="84" t="s">
        <v>919</v>
      </c>
      <c r="D18" s="97" t="s">
        <v>131</v>
      </c>
      <c r="E18" s="97" t="s">
        <v>324</v>
      </c>
      <c r="F18" s="84" t="s">
        <v>397</v>
      </c>
      <c r="G18" s="97" t="s">
        <v>375</v>
      </c>
      <c r="H18" s="97" t="s">
        <v>173</v>
      </c>
      <c r="I18" s="94">
        <v>15015.889249</v>
      </c>
      <c r="J18" s="96">
        <v>1814</v>
      </c>
      <c r="K18" s="84"/>
      <c r="L18" s="94">
        <v>272.38823098499995</v>
      </c>
      <c r="M18" s="95">
        <v>4.3217411410963568E-5</v>
      </c>
      <c r="N18" s="95">
        <f t="shared" si="0"/>
        <v>5.6115129081143692E-3</v>
      </c>
      <c r="O18" s="95">
        <f>L18/'סכום נכסי הקרן'!$C$42</f>
        <v>4.0698398298173461E-4</v>
      </c>
    </row>
    <row r="19" spans="2:15" s="141" customFormat="1">
      <c r="B19" s="87" t="s">
        <v>920</v>
      </c>
      <c r="C19" s="84" t="s">
        <v>921</v>
      </c>
      <c r="D19" s="97" t="s">
        <v>131</v>
      </c>
      <c r="E19" s="97" t="s">
        <v>324</v>
      </c>
      <c r="F19" s="84" t="s">
        <v>406</v>
      </c>
      <c r="G19" s="97" t="s">
        <v>407</v>
      </c>
      <c r="H19" s="97" t="s">
        <v>173</v>
      </c>
      <c r="I19" s="94">
        <v>262576.35386199999</v>
      </c>
      <c r="J19" s="96">
        <v>365</v>
      </c>
      <c r="K19" s="84"/>
      <c r="L19" s="94">
        <v>958.40369158800002</v>
      </c>
      <c r="M19" s="95">
        <v>9.4947642951028421E-5</v>
      </c>
      <c r="N19" s="95">
        <f t="shared" si="0"/>
        <v>1.9744225611666347E-2</v>
      </c>
      <c r="O19" s="95">
        <f>L19/'סכום נכסי הקרן'!$C$42</f>
        <v>1.4319816619696832E-3</v>
      </c>
    </row>
    <row r="20" spans="2:15" s="141" customFormat="1">
      <c r="B20" s="87" t="s">
        <v>922</v>
      </c>
      <c r="C20" s="84" t="s">
        <v>923</v>
      </c>
      <c r="D20" s="97" t="s">
        <v>131</v>
      </c>
      <c r="E20" s="97" t="s">
        <v>324</v>
      </c>
      <c r="F20" s="84" t="s">
        <v>360</v>
      </c>
      <c r="G20" s="97" t="s">
        <v>326</v>
      </c>
      <c r="H20" s="97" t="s">
        <v>173</v>
      </c>
      <c r="I20" s="94">
        <v>7557.0460130000001</v>
      </c>
      <c r="J20" s="96">
        <v>7860</v>
      </c>
      <c r="K20" s="84"/>
      <c r="L20" s="94">
        <v>593.98381661799999</v>
      </c>
      <c r="M20" s="95">
        <v>7.5321867837389482E-5</v>
      </c>
      <c r="N20" s="95">
        <f t="shared" si="0"/>
        <v>1.2236754290410209E-2</v>
      </c>
      <c r="O20" s="95">
        <f>L20/'סכום נכסי הקרן'!$C$42</f>
        <v>8.8749025110118748E-4</v>
      </c>
    </row>
    <row r="21" spans="2:15" s="141" customFormat="1">
      <c r="B21" s="87" t="s">
        <v>924</v>
      </c>
      <c r="C21" s="84" t="s">
        <v>925</v>
      </c>
      <c r="D21" s="97" t="s">
        <v>131</v>
      </c>
      <c r="E21" s="97" t="s">
        <v>324</v>
      </c>
      <c r="F21" s="84" t="s">
        <v>675</v>
      </c>
      <c r="G21" s="97" t="s">
        <v>490</v>
      </c>
      <c r="H21" s="97" t="s">
        <v>173</v>
      </c>
      <c r="I21" s="94">
        <v>131243.68596199999</v>
      </c>
      <c r="J21" s="96">
        <v>178.3</v>
      </c>
      <c r="K21" s="84"/>
      <c r="L21" s="94">
        <v>234.00749207499999</v>
      </c>
      <c r="M21" s="95">
        <v>4.0964539259382811E-5</v>
      </c>
      <c r="N21" s="95">
        <f t="shared" si="0"/>
        <v>4.8208252523459644E-3</v>
      </c>
      <c r="O21" s="95">
        <f>L21/'סכום נכסי הקרן'!$C$42</f>
        <v>3.4963809129291923E-4</v>
      </c>
    </row>
    <row r="22" spans="2:15" s="141" customFormat="1">
      <c r="B22" s="87" t="s">
        <v>926</v>
      </c>
      <c r="C22" s="84" t="s">
        <v>927</v>
      </c>
      <c r="D22" s="97" t="s">
        <v>131</v>
      </c>
      <c r="E22" s="97" t="s">
        <v>324</v>
      </c>
      <c r="F22" s="84" t="s">
        <v>426</v>
      </c>
      <c r="G22" s="97" t="s">
        <v>326</v>
      </c>
      <c r="H22" s="97" t="s">
        <v>173</v>
      </c>
      <c r="I22" s="94">
        <v>93864.257549000016</v>
      </c>
      <c r="J22" s="96">
        <v>1156</v>
      </c>
      <c r="K22" s="84"/>
      <c r="L22" s="94">
        <v>1085.0708172689999</v>
      </c>
      <c r="M22" s="95">
        <v>8.0638219298745256E-5</v>
      </c>
      <c r="N22" s="95">
        <f t="shared" si="0"/>
        <v>2.2353715046001775E-2</v>
      </c>
      <c r="O22" s="95">
        <f>L22/'סכום נכסי הקרן'!$C$42</f>
        <v>1.6212390727472442E-3</v>
      </c>
    </row>
    <row r="23" spans="2:15" s="141" customFormat="1">
      <c r="B23" s="87" t="s">
        <v>928</v>
      </c>
      <c r="C23" s="84" t="s">
        <v>929</v>
      </c>
      <c r="D23" s="97" t="s">
        <v>131</v>
      </c>
      <c r="E23" s="97" t="s">
        <v>324</v>
      </c>
      <c r="F23" s="84" t="s">
        <v>930</v>
      </c>
      <c r="G23" s="97" t="s">
        <v>876</v>
      </c>
      <c r="H23" s="97" t="s">
        <v>173</v>
      </c>
      <c r="I23" s="94">
        <v>139389.61929900001</v>
      </c>
      <c r="J23" s="96">
        <v>982</v>
      </c>
      <c r="K23" s="94">
        <v>15.437400345</v>
      </c>
      <c r="L23" s="94">
        <v>1384.243461953</v>
      </c>
      <c r="M23" s="95">
        <v>1.1874925434801873E-4</v>
      </c>
      <c r="N23" s="95">
        <f t="shared" si="0"/>
        <v>2.8517017885218165E-2</v>
      </c>
      <c r="O23" s="95">
        <f>L23/'סכום נכסי הקרן'!$C$42</f>
        <v>2.0682425063845026E-3</v>
      </c>
    </row>
    <row r="24" spans="2:15" s="141" customFormat="1">
      <c r="B24" s="87" t="s">
        <v>931</v>
      </c>
      <c r="C24" s="84" t="s">
        <v>932</v>
      </c>
      <c r="D24" s="97" t="s">
        <v>131</v>
      </c>
      <c r="E24" s="97" t="s">
        <v>324</v>
      </c>
      <c r="F24" s="84" t="s">
        <v>578</v>
      </c>
      <c r="G24" s="97" t="s">
        <v>439</v>
      </c>
      <c r="H24" s="97" t="s">
        <v>173</v>
      </c>
      <c r="I24" s="94">
        <v>19628.747222999998</v>
      </c>
      <c r="J24" s="96">
        <v>1901</v>
      </c>
      <c r="K24" s="84"/>
      <c r="L24" s="94">
        <v>373.14248471500002</v>
      </c>
      <c r="M24" s="95">
        <v>7.6646261969426171E-5</v>
      </c>
      <c r="N24" s="95">
        <f t="shared" si="0"/>
        <v>7.6871671803595623E-3</v>
      </c>
      <c r="O24" s="95">
        <f>L24/'סכום נכסי הקרן'!$C$42</f>
        <v>5.5752414155285082E-4</v>
      </c>
    </row>
    <row r="25" spans="2:15" s="141" customFormat="1">
      <c r="B25" s="87" t="s">
        <v>933</v>
      </c>
      <c r="C25" s="84" t="s">
        <v>934</v>
      </c>
      <c r="D25" s="97" t="s">
        <v>131</v>
      </c>
      <c r="E25" s="97" t="s">
        <v>324</v>
      </c>
      <c r="F25" s="84" t="s">
        <v>438</v>
      </c>
      <c r="G25" s="97" t="s">
        <v>439</v>
      </c>
      <c r="H25" s="97" t="s">
        <v>173</v>
      </c>
      <c r="I25" s="94">
        <v>16000.049810000002</v>
      </c>
      <c r="J25" s="96">
        <v>2459</v>
      </c>
      <c r="K25" s="84"/>
      <c r="L25" s="94">
        <v>393.44122483100006</v>
      </c>
      <c r="M25" s="95">
        <v>7.4634487295997367E-5</v>
      </c>
      <c r="N25" s="95">
        <f t="shared" si="0"/>
        <v>8.1053447270453653E-3</v>
      </c>
      <c r="O25" s="95">
        <f>L25/'סכום נכסי הקרן'!$C$42</f>
        <v>5.8785313951302976E-4</v>
      </c>
    </row>
    <row r="26" spans="2:15" s="141" customFormat="1">
      <c r="B26" s="87" t="s">
        <v>935</v>
      </c>
      <c r="C26" s="84" t="s">
        <v>936</v>
      </c>
      <c r="D26" s="97" t="s">
        <v>131</v>
      </c>
      <c r="E26" s="97" t="s">
        <v>324</v>
      </c>
      <c r="F26" s="84" t="s">
        <v>937</v>
      </c>
      <c r="G26" s="97" t="s">
        <v>573</v>
      </c>
      <c r="H26" s="97" t="s">
        <v>173</v>
      </c>
      <c r="I26" s="94">
        <v>289.22816499999999</v>
      </c>
      <c r="J26" s="96">
        <v>99250</v>
      </c>
      <c r="K26" s="84"/>
      <c r="L26" s="94">
        <v>287.058953997</v>
      </c>
      <c r="M26" s="95">
        <v>3.7569579112308982E-5</v>
      </c>
      <c r="N26" s="95">
        <f t="shared" si="0"/>
        <v>5.9137467867790543E-3</v>
      </c>
      <c r="O26" s="95">
        <f>L26/'סכום נכסי הקרן'!$C$42</f>
        <v>4.2890398027036332E-4</v>
      </c>
    </row>
    <row r="27" spans="2:15" s="141" customFormat="1">
      <c r="B27" s="87" t="s">
        <v>938</v>
      </c>
      <c r="C27" s="84" t="s">
        <v>939</v>
      </c>
      <c r="D27" s="97" t="s">
        <v>131</v>
      </c>
      <c r="E27" s="97" t="s">
        <v>324</v>
      </c>
      <c r="F27" s="84" t="s">
        <v>940</v>
      </c>
      <c r="G27" s="97" t="s">
        <v>941</v>
      </c>
      <c r="H27" s="97" t="s">
        <v>173</v>
      </c>
      <c r="I27" s="94">
        <v>2728.2337029999999</v>
      </c>
      <c r="J27" s="96">
        <v>5600</v>
      </c>
      <c r="K27" s="84"/>
      <c r="L27" s="94">
        <v>152.78108721299998</v>
      </c>
      <c r="M27" s="95">
        <v>2.598827504331397E-5</v>
      </c>
      <c r="N27" s="95">
        <f t="shared" si="0"/>
        <v>3.1474672746000863E-3</v>
      </c>
      <c r="O27" s="95">
        <f>L27/'סכום נכסי הקרן'!$C$42</f>
        <v>2.2827511736970248E-4</v>
      </c>
    </row>
    <row r="28" spans="2:15" s="141" customFormat="1">
      <c r="B28" s="87" t="s">
        <v>942</v>
      </c>
      <c r="C28" s="84" t="s">
        <v>943</v>
      </c>
      <c r="D28" s="97" t="s">
        <v>131</v>
      </c>
      <c r="E28" s="97" t="s">
        <v>324</v>
      </c>
      <c r="F28" s="84" t="s">
        <v>944</v>
      </c>
      <c r="G28" s="97" t="s">
        <v>490</v>
      </c>
      <c r="H28" s="97" t="s">
        <v>173</v>
      </c>
      <c r="I28" s="94">
        <v>7502.4560689999998</v>
      </c>
      <c r="J28" s="96">
        <v>5865</v>
      </c>
      <c r="K28" s="84"/>
      <c r="L28" s="94">
        <v>440.019048446</v>
      </c>
      <c r="M28" s="95">
        <v>6.8870027462415872E-6</v>
      </c>
      <c r="N28" s="95">
        <f t="shared" si="0"/>
        <v>9.0649018176813395E-3</v>
      </c>
      <c r="O28" s="95">
        <f>L28/'סכום נכסי הקרן'!$C$42</f>
        <v>6.5744655808659973E-4</v>
      </c>
    </row>
    <row r="29" spans="2:15" s="141" customFormat="1">
      <c r="B29" s="87" t="s">
        <v>945</v>
      </c>
      <c r="C29" s="84" t="s">
        <v>946</v>
      </c>
      <c r="D29" s="97" t="s">
        <v>131</v>
      </c>
      <c r="E29" s="97" t="s">
        <v>324</v>
      </c>
      <c r="F29" s="84" t="s">
        <v>899</v>
      </c>
      <c r="G29" s="97" t="s">
        <v>876</v>
      </c>
      <c r="H29" s="97" t="s">
        <v>173</v>
      </c>
      <c r="I29" s="94">
        <v>4466608.9451040002</v>
      </c>
      <c r="J29" s="96">
        <v>37.200000000000003</v>
      </c>
      <c r="K29" s="94">
        <v>187.85217242300001</v>
      </c>
      <c r="L29" s="94">
        <v>1849.430699991</v>
      </c>
      <c r="M29" s="95">
        <v>3.4485103901985128E-4</v>
      </c>
      <c r="N29" s="95">
        <f t="shared" si="0"/>
        <v>3.8100413546259267E-2</v>
      </c>
      <c r="O29" s="95">
        <f>L29/'סכום נכסי הקרן'!$C$42</f>
        <v>2.7632936629060313E-3</v>
      </c>
    </row>
    <row r="30" spans="2:15" s="141" customFormat="1">
      <c r="B30" s="87" t="s">
        <v>947</v>
      </c>
      <c r="C30" s="84" t="s">
        <v>948</v>
      </c>
      <c r="D30" s="97" t="s">
        <v>131</v>
      </c>
      <c r="E30" s="97" t="s">
        <v>324</v>
      </c>
      <c r="F30" s="84" t="s">
        <v>745</v>
      </c>
      <c r="G30" s="97" t="s">
        <v>490</v>
      </c>
      <c r="H30" s="97" t="s">
        <v>173</v>
      </c>
      <c r="I30" s="94">
        <v>92528.71126299999</v>
      </c>
      <c r="J30" s="96">
        <v>2120</v>
      </c>
      <c r="K30" s="84"/>
      <c r="L30" s="94">
        <v>1961.608678777</v>
      </c>
      <c r="M30" s="95">
        <v>7.2271052384677731E-5</v>
      </c>
      <c r="N30" s="95">
        <f t="shared" si="0"/>
        <v>4.041140978015486E-2</v>
      </c>
      <c r="O30" s="95">
        <f>L30/'סכום נכסי הקרן'!$C$42</f>
        <v>2.9309023750889044E-3</v>
      </c>
    </row>
    <row r="31" spans="2:15" s="141" customFormat="1">
      <c r="B31" s="87" t="s">
        <v>949</v>
      </c>
      <c r="C31" s="84" t="s">
        <v>950</v>
      </c>
      <c r="D31" s="97" t="s">
        <v>131</v>
      </c>
      <c r="E31" s="97" t="s">
        <v>324</v>
      </c>
      <c r="F31" s="84" t="s">
        <v>325</v>
      </c>
      <c r="G31" s="97" t="s">
        <v>326</v>
      </c>
      <c r="H31" s="97" t="s">
        <v>173</v>
      </c>
      <c r="I31" s="94">
        <v>144049.83543899999</v>
      </c>
      <c r="J31" s="96">
        <v>2260</v>
      </c>
      <c r="K31" s="84"/>
      <c r="L31" s="94">
        <v>3255.5262809219998</v>
      </c>
      <c r="M31" s="95">
        <v>9.6444151839419768E-5</v>
      </c>
      <c r="N31" s="95">
        <f t="shared" si="0"/>
        <v>6.7067610381101178E-2</v>
      </c>
      <c r="O31" s="95">
        <f>L31/'סכום נכסי הקרן'!$C$42</f>
        <v>4.8641861203772493E-3</v>
      </c>
    </row>
    <row r="32" spans="2:15" s="141" customFormat="1">
      <c r="B32" s="87" t="s">
        <v>951</v>
      </c>
      <c r="C32" s="84" t="s">
        <v>952</v>
      </c>
      <c r="D32" s="97" t="s">
        <v>131</v>
      </c>
      <c r="E32" s="97" t="s">
        <v>324</v>
      </c>
      <c r="F32" s="84" t="s">
        <v>332</v>
      </c>
      <c r="G32" s="97" t="s">
        <v>326</v>
      </c>
      <c r="H32" s="97" t="s">
        <v>173</v>
      </c>
      <c r="I32" s="94">
        <v>23847.904973000001</v>
      </c>
      <c r="J32" s="96">
        <v>6314</v>
      </c>
      <c r="K32" s="84"/>
      <c r="L32" s="94">
        <v>1505.7567199739997</v>
      </c>
      <c r="M32" s="95">
        <v>1.0220083165272479E-4</v>
      </c>
      <c r="N32" s="95">
        <f t="shared" si="0"/>
        <v>3.1020331679012074E-2</v>
      </c>
      <c r="O32" s="95">
        <f>L32/'סכום נכסי הקרן'!$C$42</f>
        <v>2.2497993583661031E-3</v>
      </c>
    </row>
    <row r="33" spans="2:15" s="141" customFormat="1">
      <c r="B33" s="87" t="s">
        <v>953</v>
      </c>
      <c r="C33" s="84" t="s">
        <v>954</v>
      </c>
      <c r="D33" s="97" t="s">
        <v>131</v>
      </c>
      <c r="E33" s="97" t="s">
        <v>324</v>
      </c>
      <c r="F33" s="84" t="s">
        <v>462</v>
      </c>
      <c r="G33" s="97" t="s">
        <v>375</v>
      </c>
      <c r="H33" s="97" t="s">
        <v>173</v>
      </c>
      <c r="I33" s="94">
        <v>4825.0251740000003</v>
      </c>
      <c r="J33" s="96">
        <v>15580</v>
      </c>
      <c r="K33" s="84"/>
      <c r="L33" s="94">
        <v>751.73892206400001</v>
      </c>
      <c r="M33" s="95">
        <v>1.0773612512758849E-4</v>
      </c>
      <c r="N33" s="95">
        <f t="shared" si="0"/>
        <v>1.5486692099139991E-2</v>
      </c>
      <c r="O33" s="95">
        <f>L33/'סכום נכסי הקרן'!$C$42</f>
        <v>1.1231972084757601E-3</v>
      </c>
    </row>
    <row r="34" spans="2:15" s="141" customFormat="1">
      <c r="B34" s="87" t="s">
        <v>955</v>
      </c>
      <c r="C34" s="84" t="s">
        <v>956</v>
      </c>
      <c r="D34" s="97" t="s">
        <v>131</v>
      </c>
      <c r="E34" s="97" t="s">
        <v>324</v>
      </c>
      <c r="F34" s="84" t="s">
        <v>957</v>
      </c>
      <c r="G34" s="97" t="s">
        <v>201</v>
      </c>
      <c r="H34" s="97" t="s">
        <v>173</v>
      </c>
      <c r="I34" s="94">
        <v>835.20862499999998</v>
      </c>
      <c r="J34" s="96">
        <v>40220</v>
      </c>
      <c r="K34" s="84"/>
      <c r="L34" s="94">
        <v>335.92090893799997</v>
      </c>
      <c r="M34" s="95">
        <v>1.3504598695235108E-5</v>
      </c>
      <c r="N34" s="95">
        <f t="shared" si="0"/>
        <v>6.9203596271195144E-3</v>
      </c>
      <c r="O34" s="95">
        <f>L34/'סכום נכסי הקרן'!$C$42</f>
        <v>5.0191019263956548E-4</v>
      </c>
    </row>
    <row r="35" spans="2:15" s="141" customFormat="1">
      <c r="B35" s="87" t="s">
        <v>960</v>
      </c>
      <c r="C35" s="84" t="s">
        <v>961</v>
      </c>
      <c r="D35" s="97" t="s">
        <v>131</v>
      </c>
      <c r="E35" s="97" t="s">
        <v>324</v>
      </c>
      <c r="F35" s="84" t="s">
        <v>349</v>
      </c>
      <c r="G35" s="97" t="s">
        <v>326</v>
      </c>
      <c r="H35" s="97" t="s">
        <v>173</v>
      </c>
      <c r="I35" s="94">
        <v>133511.329746</v>
      </c>
      <c r="J35" s="96">
        <v>2365</v>
      </c>
      <c r="K35" s="84"/>
      <c r="L35" s="94">
        <v>3157.542948501</v>
      </c>
      <c r="M35" s="95">
        <v>1.0010570741454034E-4</v>
      </c>
      <c r="N35" s="95">
        <f t="shared" si="0"/>
        <v>6.5049040295777696E-2</v>
      </c>
      <c r="O35" s="95">
        <f>L35/'סכום נכסי הקרן'!$C$42</f>
        <v>4.7177860841116663E-3</v>
      </c>
    </row>
    <row r="36" spans="2:15" s="141" customFormat="1">
      <c r="B36" s="87" t="s">
        <v>962</v>
      </c>
      <c r="C36" s="84" t="s">
        <v>963</v>
      </c>
      <c r="D36" s="97" t="s">
        <v>131</v>
      </c>
      <c r="E36" s="97" t="s">
        <v>324</v>
      </c>
      <c r="F36" s="84" t="s">
        <v>572</v>
      </c>
      <c r="G36" s="97" t="s">
        <v>573</v>
      </c>
      <c r="H36" s="97" t="s">
        <v>173</v>
      </c>
      <c r="I36" s="94">
        <v>1819.524656</v>
      </c>
      <c r="J36" s="96">
        <v>56410</v>
      </c>
      <c r="K36" s="84"/>
      <c r="L36" s="94">
        <v>1026.3938586439999</v>
      </c>
      <c r="M36" s="95">
        <v>1.7896095428811981E-4</v>
      </c>
      <c r="N36" s="95">
        <f t="shared" si="0"/>
        <v>2.1144901766726093E-2</v>
      </c>
      <c r="O36" s="95">
        <f>L36/'סכום נכסי הקרן'!$C$42</f>
        <v>1.5335679489101354E-3</v>
      </c>
    </row>
    <row r="37" spans="2:15" s="141" customFormat="1">
      <c r="B37" s="87" t="s">
        <v>966</v>
      </c>
      <c r="C37" s="84" t="s">
        <v>967</v>
      </c>
      <c r="D37" s="97" t="s">
        <v>131</v>
      </c>
      <c r="E37" s="97" t="s">
        <v>324</v>
      </c>
      <c r="F37" s="84" t="s">
        <v>968</v>
      </c>
      <c r="G37" s="97" t="s">
        <v>490</v>
      </c>
      <c r="H37" s="97" t="s">
        <v>173</v>
      </c>
      <c r="I37" s="94">
        <v>2133.7244909999999</v>
      </c>
      <c r="J37" s="96">
        <v>14580</v>
      </c>
      <c r="K37" s="84"/>
      <c r="L37" s="94">
        <v>311.09703080200001</v>
      </c>
      <c r="M37" s="95">
        <v>1.5279384977047457E-5</v>
      </c>
      <c r="N37" s="95">
        <f t="shared" si="0"/>
        <v>6.4089589983702755E-3</v>
      </c>
      <c r="O37" s="95">
        <f>L37/'סכום נכסי הקרן'!$C$42</f>
        <v>4.6482004098246689E-4</v>
      </c>
    </row>
    <row r="38" spans="2:15" s="141" customFormat="1">
      <c r="B38" s="87" t="s">
        <v>969</v>
      </c>
      <c r="C38" s="84" t="s">
        <v>970</v>
      </c>
      <c r="D38" s="97" t="s">
        <v>131</v>
      </c>
      <c r="E38" s="97" t="s">
        <v>324</v>
      </c>
      <c r="F38" s="84" t="s">
        <v>374</v>
      </c>
      <c r="G38" s="97" t="s">
        <v>375</v>
      </c>
      <c r="H38" s="97" t="s">
        <v>173</v>
      </c>
      <c r="I38" s="94">
        <v>10428.185831999999</v>
      </c>
      <c r="J38" s="96">
        <v>17850</v>
      </c>
      <c r="K38" s="84"/>
      <c r="L38" s="94">
        <v>1861.4311709799999</v>
      </c>
      <c r="M38" s="95">
        <v>8.5989515139261278E-5</v>
      </c>
      <c r="N38" s="95">
        <f t="shared" si="0"/>
        <v>3.8347637141840869E-2</v>
      </c>
      <c r="O38" s="95">
        <f>L38/'סכום נכסי הקרן'!$C$42</f>
        <v>2.7812239510946898E-3</v>
      </c>
    </row>
    <row r="39" spans="2:15" s="141" customFormat="1">
      <c r="B39" s="87" t="s">
        <v>971</v>
      </c>
      <c r="C39" s="84" t="s">
        <v>972</v>
      </c>
      <c r="D39" s="97" t="s">
        <v>131</v>
      </c>
      <c r="E39" s="97" t="s">
        <v>324</v>
      </c>
      <c r="F39" s="84" t="s">
        <v>486</v>
      </c>
      <c r="G39" s="97" t="s">
        <v>162</v>
      </c>
      <c r="H39" s="97" t="s">
        <v>173</v>
      </c>
      <c r="I39" s="94">
        <v>22259.336640000005</v>
      </c>
      <c r="J39" s="96">
        <v>2455</v>
      </c>
      <c r="K39" s="84"/>
      <c r="L39" s="94">
        <v>546.466714508</v>
      </c>
      <c r="M39" s="95">
        <v>9.3465198267007874E-5</v>
      </c>
      <c r="N39" s="95">
        <f t="shared" si="0"/>
        <v>1.1257846975353938E-2</v>
      </c>
      <c r="O39" s="95">
        <f>L39/'סכום נכסי הקרן'!$C$42</f>
        <v>8.1649342643462346E-4</v>
      </c>
    </row>
    <row r="40" spans="2:15" s="141" customFormat="1">
      <c r="B40" s="87" t="s">
        <v>973</v>
      </c>
      <c r="C40" s="84" t="s">
        <v>974</v>
      </c>
      <c r="D40" s="97" t="s">
        <v>131</v>
      </c>
      <c r="E40" s="97" t="s">
        <v>324</v>
      </c>
      <c r="F40" s="84" t="s">
        <v>759</v>
      </c>
      <c r="G40" s="97" t="s">
        <v>760</v>
      </c>
      <c r="H40" s="97" t="s">
        <v>173</v>
      </c>
      <c r="I40" s="94">
        <v>12923.355094</v>
      </c>
      <c r="J40" s="96">
        <v>8485</v>
      </c>
      <c r="K40" s="84"/>
      <c r="L40" s="94">
        <v>1096.5466797080001</v>
      </c>
      <c r="M40" s="95">
        <v>1.1215340009599644E-4</v>
      </c>
      <c r="N40" s="95">
        <f t="shared" si="0"/>
        <v>2.2590131098102574E-2</v>
      </c>
      <c r="O40" s="95">
        <f>L40/'סכום נכסי הקרן'!$C$42</f>
        <v>1.6383855264933754E-3</v>
      </c>
    </row>
    <row r="41" spans="2:15" s="141" customFormat="1">
      <c r="B41" s="83"/>
      <c r="C41" s="84"/>
      <c r="D41" s="84"/>
      <c r="E41" s="84"/>
      <c r="F41" s="84"/>
      <c r="G41" s="84"/>
      <c r="H41" s="84"/>
      <c r="I41" s="94"/>
      <c r="J41" s="96"/>
      <c r="K41" s="84"/>
      <c r="L41" s="84"/>
      <c r="M41" s="84"/>
      <c r="N41" s="95"/>
      <c r="O41" s="84"/>
    </row>
    <row r="42" spans="2:15" s="141" customFormat="1">
      <c r="B42" s="102" t="s">
        <v>975</v>
      </c>
      <c r="C42" s="82"/>
      <c r="D42" s="82"/>
      <c r="E42" s="82"/>
      <c r="F42" s="82"/>
      <c r="G42" s="82"/>
      <c r="H42" s="82"/>
      <c r="I42" s="91"/>
      <c r="J42" s="93"/>
      <c r="K42" s="82"/>
      <c r="L42" s="91">
        <f>SUM(L43:L81)</f>
        <v>8810.7069641979997</v>
      </c>
      <c r="M42" s="82"/>
      <c r="N42" s="92">
        <f t="shared" ref="N42:N81" si="1">L42/$L$11</f>
        <v>0.18151076381098458</v>
      </c>
      <c r="O42" s="92">
        <f>L42/'סכום נכסי הקרן'!$C$42</f>
        <v>1.3164359562112194E-2</v>
      </c>
    </row>
    <row r="43" spans="2:15" s="141" customFormat="1">
      <c r="B43" s="87" t="s">
        <v>976</v>
      </c>
      <c r="C43" s="84" t="s">
        <v>977</v>
      </c>
      <c r="D43" s="97" t="s">
        <v>131</v>
      </c>
      <c r="E43" s="97" t="s">
        <v>324</v>
      </c>
      <c r="F43" s="84" t="s">
        <v>978</v>
      </c>
      <c r="G43" s="97" t="s">
        <v>979</v>
      </c>
      <c r="H43" s="97" t="s">
        <v>173</v>
      </c>
      <c r="I43" s="94">
        <v>52967.773019</v>
      </c>
      <c r="J43" s="96">
        <v>379.5</v>
      </c>
      <c r="K43" s="84"/>
      <c r="L43" s="94">
        <v>201.01269861900002</v>
      </c>
      <c r="M43" s="95">
        <v>1.7849051312859154E-4</v>
      </c>
      <c r="N43" s="95">
        <f t="shared" si="1"/>
        <v>4.1410943083570254E-3</v>
      </c>
      <c r="O43" s="95">
        <f>L43/'סכום נכסי הקרן'!$C$42</f>
        <v>3.0033951326763732E-4</v>
      </c>
    </row>
    <row r="44" spans="2:15" s="141" customFormat="1">
      <c r="B44" s="87" t="s">
        <v>980</v>
      </c>
      <c r="C44" s="84" t="s">
        <v>981</v>
      </c>
      <c r="D44" s="97" t="s">
        <v>131</v>
      </c>
      <c r="E44" s="97" t="s">
        <v>324</v>
      </c>
      <c r="F44" s="84" t="s">
        <v>875</v>
      </c>
      <c r="G44" s="97" t="s">
        <v>876</v>
      </c>
      <c r="H44" s="97" t="s">
        <v>173</v>
      </c>
      <c r="I44" s="94">
        <v>19825.212949000001</v>
      </c>
      <c r="J44" s="96">
        <v>1929</v>
      </c>
      <c r="K44" s="84"/>
      <c r="L44" s="94">
        <v>382.42835779500001</v>
      </c>
      <c r="M44" s="95">
        <v>1.503200079483362E-4</v>
      </c>
      <c r="N44" s="95">
        <f t="shared" si="1"/>
        <v>7.8784669162662909E-3</v>
      </c>
      <c r="O44" s="95">
        <f>L44/'סכום נכסי הקרן'!$C$42</f>
        <v>5.7139846203246565E-4</v>
      </c>
    </row>
    <row r="45" spans="2:15" s="141" customFormat="1">
      <c r="B45" s="87" t="s">
        <v>982</v>
      </c>
      <c r="C45" s="84" t="s">
        <v>983</v>
      </c>
      <c r="D45" s="97" t="s">
        <v>131</v>
      </c>
      <c r="E45" s="97" t="s">
        <v>324</v>
      </c>
      <c r="F45" s="84" t="s">
        <v>637</v>
      </c>
      <c r="G45" s="97" t="s">
        <v>375</v>
      </c>
      <c r="H45" s="97" t="s">
        <v>173</v>
      </c>
      <c r="I45" s="94">
        <v>22759.967527000001</v>
      </c>
      <c r="J45" s="96">
        <v>327.39999999999998</v>
      </c>
      <c r="K45" s="84"/>
      <c r="L45" s="94">
        <v>74.516133687999996</v>
      </c>
      <c r="M45" s="95">
        <v>1.080000579433475E-4</v>
      </c>
      <c r="N45" s="95">
        <f t="shared" si="1"/>
        <v>1.5351186229335099E-3</v>
      </c>
      <c r="O45" s="95">
        <f>L45/'סכום נכסי הקרן'!$C$42</f>
        <v>1.1133694277125986E-4</v>
      </c>
    </row>
    <row r="46" spans="2:15" s="141" customFormat="1">
      <c r="B46" s="87" t="s">
        <v>984</v>
      </c>
      <c r="C46" s="84" t="s">
        <v>985</v>
      </c>
      <c r="D46" s="97" t="s">
        <v>131</v>
      </c>
      <c r="E46" s="97" t="s">
        <v>324</v>
      </c>
      <c r="F46" s="84" t="s">
        <v>872</v>
      </c>
      <c r="G46" s="97" t="s">
        <v>439</v>
      </c>
      <c r="H46" s="97" t="s">
        <v>173</v>
      </c>
      <c r="I46" s="94">
        <v>1497.4527459999999</v>
      </c>
      <c r="J46" s="96">
        <v>19160</v>
      </c>
      <c r="K46" s="84"/>
      <c r="L46" s="94">
        <v>286.911946102</v>
      </c>
      <c r="M46" s="95">
        <v>1.0204167793022009E-4</v>
      </c>
      <c r="N46" s="95">
        <f t="shared" si="1"/>
        <v>5.9107182539477931E-3</v>
      </c>
      <c r="O46" s="95">
        <f>L46/'סכום נכסי הקרן'!$C$42</f>
        <v>4.2868433106444678E-4</v>
      </c>
    </row>
    <row r="47" spans="2:15" s="141" customFormat="1">
      <c r="B47" s="87" t="s">
        <v>986</v>
      </c>
      <c r="C47" s="84" t="s">
        <v>987</v>
      </c>
      <c r="D47" s="97" t="s">
        <v>131</v>
      </c>
      <c r="E47" s="97" t="s">
        <v>324</v>
      </c>
      <c r="F47" s="84" t="s">
        <v>988</v>
      </c>
      <c r="G47" s="97" t="s">
        <v>989</v>
      </c>
      <c r="H47" s="97" t="s">
        <v>173</v>
      </c>
      <c r="I47" s="94">
        <v>17256.161574000002</v>
      </c>
      <c r="J47" s="96">
        <v>1090</v>
      </c>
      <c r="K47" s="84"/>
      <c r="L47" s="94">
        <v>188.092161159</v>
      </c>
      <c r="M47" s="95">
        <v>1.5858276685739431E-4</v>
      </c>
      <c r="N47" s="95">
        <f t="shared" si="1"/>
        <v>3.8749162782917026E-3</v>
      </c>
      <c r="O47" s="95">
        <f>L47/'סכום נכסי הקרן'!$C$42</f>
        <v>2.8103452428657855E-4</v>
      </c>
    </row>
    <row r="48" spans="2:15" s="141" customFormat="1">
      <c r="B48" s="87" t="s">
        <v>990</v>
      </c>
      <c r="C48" s="84" t="s">
        <v>991</v>
      </c>
      <c r="D48" s="97" t="s">
        <v>131</v>
      </c>
      <c r="E48" s="97" t="s">
        <v>324</v>
      </c>
      <c r="F48" s="84" t="s">
        <v>992</v>
      </c>
      <c r="G48" s="97" t="s">
        <v>162</v>
      </c>
      <c r="H48" s="97" t="s">
        <v>173</v>
      </c>
      <c r="I48" s="94">
        <v>939.07185100000004</v>
      </c>
      <c r="J48" s="96">
        <v>4247</v>
      </c>
      <c r="K48" s="84"/>
      <c r="L48" s="94">
        <v>39.882381504999998</v>
      </c>
      <c r="M48" s="95">
        <v>4.181809988461938E-5</v>
      </c>
      <c r="N48" s="95">
        <f t="shared" si="1"/>
        <v>8.2162323170993992E-4</v>
      </c>
      <c r="O48" s="95">
        <f>L48/'סכום נכסי הקרן'!$C$42</f>
        <v>5.9589544001245087E-5</v>
      </c>
    </row>
    <row r="49" spans="2:15" s="141" customFormat="1">
      <c r="B49" s="87" t="s">
        <v>993</v>
      </c>
      <c r="C49" s="84" t="s">
        <v>994</v>
      </c>
      <c r="D49" s="97" t="s">
        <v>131</v>
      </c>
      <c r="E49" s="97" t="s">
        <v>324</v>
      </c>
      <c r="F49" s="84" t="s">
        <v>768</v>
      </c>
      <c r="G49" s="97" t="s">
        <v>573</v>
      </c>
      <c r="H49" s="97" t="s">
        <v>173</v>
      </c>
      <c r="I49" s="94">
        <v>612.92266500000005</v>
      </c>
      <c r="J49" s="96">
        <v>89700</v>
      </c>
      <c r="K49" s="84"/>
      <c r="L49" s="94">
        <v>549.79163044400002</v>
      </c>
      <c r="M49" s="95">
        <v>1.6960130501565761E-4</v>
      </c>
      <c r="N49" s="95">
        <f t="shared" si="1"/>
        <v>1.1326344092963571E-2</v>
      </c>
      <c r="O49" s="95">
        <f>L49/'סכום נכסי הקרן'!$C$42</f>
        <v>8.2146128986183321E-4</v>
      </c>
    </row>
    <row r="50" spans="2:15" s="141" customFormat="1">
      <c r="B50" s="87" t="s">
        <v>995</v>
      </c>
      <c r="C50" s="84" t="s">
        <v>996</v>
      </c>
      <c r="D50" s="97" t="s">
        <v>131</v>
      </c>
      <c r="E50" s="97" t="s">
        <v>324</v>
      </c>
      <c r="F50" s="84" t="s">
        <v>997</v>
      </c>
      <c r="G50" s="97" t="s">
        <v>199</v>
      </c>
      <c r="H50" s="97" t="s">
        <v>173</v>
      </c>
      <c r="I50" s="94">
        <v>58347.797029999994</v>
      </c>
      <c r="J50" s="96">
        <v>176.1</v>
      </c>
      <c r="K50" s="84"/>
      <c r="L50" s="94">
        <v>102.75047057600001</v>
      </c>
      <c r="M50" s="95">
        <v>1.0882129779263786E-4</v>
      </c>
      <c r="N50" s="95">
        <f t="shared" si="1"/>
        <v>2.1167786503367742E-3</v>
      </c>
      <c r="O50" s="95">
        <f>L50/'סכום נכסי הקרן'!$C$42</f>
        <v>1.5352277011766656E-4</v>
      </c>
    </row>
    <row r="51" spans="2:15" s="141" customFormat="1">
      <c r="B51" s="87" t="s">
        <v>998</v>
      </c>
      <c r="C51" s="84" t="s">
        <v>999</v>
      </c>
      <c r="D51" s="97" t="s">
        <v>131</v>
      </c>
      <c r="E51" s="97" t="s">
        <v>324</v>
      </c>
      <c r="F51" s="84" t="s">
        <v>1000</v>
      </c>
      <c r="G51" s="97" t="s">
        <v>199</v>
      </c>
      <c r="H51" s="97" t="s">
        <v>173</v>
      </c>
      <c r="I51" s="94">
        <v>29958.731351000002</v>
      </c>
      <c r="J51" s="96">
        <v>478.3</v>
      </c>
      <c r="K51" s="84"/>
      <c r="L51" s="94">
        <v>143.292612042</v>
      </c>
      <c r="M51" s="95">
        <v>7.88754990330576E-5</v>
      </c>
      <c r="N51" s="95">
        <f t="shared" si="1"/>
        <v>2.9519937010618769E-3</v>
      </c>
      <c r="O51" s="95">
        <f>L51/'סכום נכסי הקרן'!$C$42</f>
        <v>2.1409808261474084E-4</v>
      </c>
    </row>
    <row r="52" spans="2:15" s="141" customFormat="1">
      <c r="B52" s="87" t="s">
        <v>1001</v>
      </c>
      <c r="C52" s="84" t="s">
        <v>1002</v>
      </c>
      <c r="D52" s="97" t="s">
        <v>131</v>
      </c>
      <c r="E52" s="97" t="s">
        <v>324</v>
      </c>
      <c r="F52" s="84" t="s">
        <v>1003</v>
      </c>
      <c r="G52" s="97" t="s">
        <v>446</v>
      </c>
      <c r="H52" s="97" t="s">
        <v>173</v>
      </c>
      <c r="I52" s="94">
        <v>555.02404000000001</v>
      </c>
      <c r="J52" s="96">
        <v>17500</v>
      </c>
      <c r="K52" s="84"/>
      <c r="L52" s="94">
        <v>97.129207078000007</v>
      </c>
      <c r="M52" s="95">
        <v>1.2118330921780763E-4</v>
      </c>
      <c r="N52" s="95">
        <f t="shared" si="1"/>
        <v>2.000974114418054E-3</v>
      </c>
      <c r="O52" s="95">
        <f>L52/'סכום נכסי הקרן'!$C$42</f>
        <v>1.451238602252202E-4</v>
      </c>
    </row>
    <row r="53" spans="2:15" s="141" customFormat="1">
      <c r="B53" s="87" t="s">
        <v>1004</v>
      </c>
      <c r="C53" s="84" t="s">
        <v>1005</v>
      </c>
      <c r="D53" s="97" t="s">
        <v>131</v>
      </c>
      <c r="E53" s="97" t="s">
        <v>324</v>
      </c>
      <c r="F53" s="84" t="s">
        <v>1006</v>
      </c>
      <c r="G53" s="97" t="s">
        <v>1007</v>
      </c>
      <c r="H53" s="97" t="s">
        <v>173</v>
      </c>
      <c r="I53" s="94">
        <v>3590.7395110000002</v>
      </c>
      <c r="J53" s="96">
        <v>3942</v>
      </c>
      <c r="K53" s="84"/>
      <c r="L53" s="94">
        <v>141.54695154300001</v>
      </c>
      <c r="M53" s="95">
        <v>1.4519344157600214E-4</v>
      </c>
      <c r="N53" s="95">
        <f t="shared" si="1"/>
        <v>2.9160310737930679E-3</v>
      </c>
      <c r="O53" s="95">
        <f>L53/'סכום נכסי הקרן'!$C$42</f>
        <v>2.1148983533383672E-4</v>
      </c>
    </row>
    <row r="54" spans="2:15" s="141" customFormat="1">
      <c r="B54" s="87" t="s">
        <v>1008</v>
      </c>
      <c r="C54" s="84" t="s">
        <v>1009</v>
      </c>
      <c r="D54" s="97" t="s">
        <v>131</v>
      </c>
      <c r="E54" s="97" t="s">
        <v>324</v>
      </c>
      <c r="F54" s="84" t="s">
        <v>423</v>
      </c>
      <c r="G54" s="97" t="s">
        <v>375</v>
      </c>
      <c r="H54" s="97" t="s">
        <v>173</v>
      </c>
      <c r="I54" s="94">
        <v>426.30301100000003</v>
      </c>
      <c r="J54" s="96">
        <v>159100</v>
      </c>
      <c r="K54" s="84"/>
      <c r="L54" s="94">
        <v>678.24809035299995</v>
      </c>
      <c r="M54" s="95">
        <v>1.9950954180521401E-4</v>
      </c>
      <c r="N54" s="95">
        <f t="shared" si="1"/>
        <v>1.3972695883947244E-2</v>
      </c>
      <c r="O54" s="95">
        <f>L54/'סכום נכסי הקרן'!$C$42</f>
        <v>1.013392202238063E-3</v>
      </c>
    </row>
    <row r="55" spans="2:15" s="141" customFormat="1">
      <c r="B55" s="87" t="s">
        <v>1010</v>
      </c>
      <c r="C55" s="84" t="s">
        <v>1011</v>
      </c>
      <c r="D55" s="97" t="s">
        <v>131</v>
      </c>
      <c r="E55" s="97" t="s">
        <v>324</v>
      </c>
      <c r="F55" s="84" t="s">
        <v>1012</v>
      </c>
      <c r="G55" s="97" t="s">
        <v>375</v>
      </c>
      <c r="H55" s="97" t="s">
        <v>173</v>
      </c>
      <c r="I55" s="94">
        <v>1654.3402599999999</v>
      </c>
      <c r="J55" s="96">
        <v>5028</v>
      </c>
      <c r="K55" s="84"/>
      <c r="L55" s="94">
        <v>83.180228248000006</v>
      </c>
      <c r="M55" s="95">
        <v>9.2239829988004034E-5</v>
      </c>
      <c r="N55" s="95">
        <f t="shared" si="1"/>
        <v>1.7136090014816233E-3</v>
      </c>
      <c r="O55" s="95">
        <f>L55/'סכום נכסי הקרן'!$C$42</f>
        <v>1.2428224404293397E-4</v>
      </c>
    </row>
    <row r="56" spans="2:15" s="141" customFormat="1">
      <c r="B56" s="87" t="s">
        <v>1013</v>
      </c>
      <c r="C56" s="84" t="s">
        <v>1014</v>
      </c>
      <c r="D56" s="97" t="s">
        <v>131</v>
      </c>
      <c r="E56" s="97" t="s">
        <v>324</v>
      </c>
      <c r="F56" s="84" t="s">
        <v>1015</v>
      </c>
      <c r="G56" s="97" t="s">
        <v>584</v>
      </c>
      <c r="H56" s="97" t="s">
        <v>173</v>
      </c>
      <c r="I56" s="94">
        <v>1293.748826</v>
      </c>
      <c r="J56" s="96">
        <v>18210</v>
      </c>
      <c r="K56" s="84"/>
      <c r="L56" s="94">
        <v>235.59166124299998</v>
      </c>
      <c r="M56" s="95">
        <v>2.4553763082304288E-4</v>
      </c>
      <c r="N56" s="95">
        <f t="shared" si="1"/>
        <v>4.8534609712341213E-3</v>
      </c>
      <c r="O56" s="95">
        <f>L56/'סכום נכסי הקרן'!$C$42</f>
        <v>3.520050492021433E-4</v>
      </c>
    </row>
    <row r="57" spans="2:15" s="141" customFormat="1">
      <c r="B57" s="87" t="s">
        <v>1016</v>
      </c>
      <c r="C57" s="84" t="s">
        <v>1017</v>
      </c>
      <c r="D57" s="97" t="s">
        <v>131</v>
      </c>
      <c r="E57" s="97" t="s">
        <v>324</v>
      </c>
      <c r="F57" s="84" t="s">
        <v>1018</v>
      </c>
      <c r="G57" s="97" t="s">
        <v>989</v>
      </c>
      <c r="H57" s="97" t="s">
        <v>173</v>
      </c>
      <c r="I57" s="94">
        <v>1735.4281140000001</v>
      </c>
      <c r="J57" s="96">
        <v>6638</v>
      </c>
      <c r="K57" s="84"/>
      <c r="L57" s="94">
        <v>115.19771821399999</v>
      </c>
      <c r="M57" s="95">
        <v>1.2369017787320201E-4</v>
      </c>
      <c r="N57" s="95">
        <f t="shared" si="1"/>
        <v>2.3732063621308987E-3</v>
      </c>
      <c r="O57" s="95">
        <f>L57/'סכום נכסי הקרן'!$C$42</f>
        <v>1.7212060161190683E-4</v>
      </c>
    </row>
    <row r="58" spans="2:15" s="141" customFormat="1">
      <c r="B58" s="87" t="s">
        <v>1019</v>
      </c>
      <c r="C58" s="84" t="s">
        <v>1020</v>
      </c>
      <c r="D58" s="97" t="s">
        <v>131</v>
      </c>
      <c r="E58" s="97" t="s">
        <v>324</v>
      </c>
      <c r="F58" s="84" t="s">
        <v>1021</v>
      </c>
      <c r="G58" s="97" t="s">
        <v>1022</v>
      </c>
      <c r="H58" s="97" t="s">
        <v>173</v>
      </c>
      <c r="I58" s="94">
        <v>821.019181</v>
      </c>
      <c r="J58" s="96">
        <v>12540</v>
      </c>
      <c r="K58" s="84"/>
      <c r="L58" s="94">
        <v>102.95580529600001</v>
      </c>
      <c r="M58" s="95">
        <v>1.208747032676336E-4</v>
      </c>
      <c r="N58" s="95">
        <f t="shared" si="1"/>
        <v>2.1210087832892787E-3</v>
      </c>
      <c r="O58" s="95">
        <f>L58/'סכום נכסי הקרן'!$C$42</f>
        <v>1.5382956730155311E-4</v>
      </c>
    </row>
    <row r="59" spans="2:15" s="141" customFormat="1">
      <c r="B59" s="87" t="s">
        <v>1023</v>
      </c>
      <c r="C59" s="84" t="s">
        <v>1024</v>
      </c>
      <c r="D59" s="97" t="s">
        <v>131</v>
      </c>
      <c r="E59" s="97" t="s">
        <v>324</v>
      </c>
      <c r="F59" s="84" t="s">
        <v>1025</v>
      </c>
      <c r="G59" s="97" t="s">
        <v>1022</v>
      </c>
      <c r="H59" s="97" t="s">
        <v>173</v>
      </c>
      <c r="I59" s="94">
        <v>4062.8100479999998</v>
      </c>
      <c r="J59" s="96">
        <v>8787</v>
      </c>
      <c r="K59" s="84"/>
      <c r="L59" s="94">
        <v>356.99911893799998</v>
      </c>
      <c r="M59" s="95">
        <v>1.8070846492168168E-4</v>
      </c>
      <c r="N59" s="95">
        <f t="shared" si="1"/>
        <v>7.3545951558250805E-3</v>
      </c>
      <c r="O59" s="95">
        <f>L59/'סכום נכסי הקרן'!$C$42</f>
        <v>5.334038215269231E-4</v>
      </c>
    </row>
    <row r="60" spans="2:15" s="141" customFormat="1">
      <c r="B60" s="87" t="s">
        <v>1026</v>
      </c>
      <c r="C60" s="84" t="s">
        <v>1027</v>
      </c>
      <c r="D60" s="97" t="s">
        <v>131</v>
      </c>
      <c r="E60" s="97" t="s">
        <v>324</v>
      </c>
      <c r="F60" s="84" t="s">
        <v>1028</v>
      </c>
      <c r="G60" s="97" t="s">
        <v>573</v>
      </c>
      <c r="H60" s="97" t="s">
        <v>173</v>
      </c>
      <c r="I60" s="94">
        <v>755.10067400000003</v>
      </c>
      <c r="J60" s="96">
        <v>21080</v>
      </c>
      <c r="K60" s="84"/>
      <c r="L60" s="94">
        <v>159.17522208700001</v>
      </c>
      <c r="M60" s="95">
        <v>4.3717284378046775E-5</v>
      </c>
      <c r="N60" s="95">
        <f t="shared" si="1"/>
        <v>3.2791938556345338E-3</v>
      </c>
      <c r="O60" s="95">
        <f>L60/'סכום נכסי הקרן'!$C$42</f>
        <v>2.3782879914711468E-4</v>
      </c>
    </row>
    <row r="61" spans="2:15" s="141" customFormat="1">
      <c r="B61" s="87" t="s">
        <v>1029</v>
      </c>
      <c r="C61" s="84" t="s">
        <v>1030</v>
      </c>
      <c r="D61" s="97" t="s">
        <v>131</v>
      </c>
      <c r="E61" s="97" t="s">
        <v>324</v>
      </c>
      <c r="F61" s="84" t="s">
        <v>529</v>
      </c>
      <c r="G61" s="97" t="s">
        <v>375</v>
      </c>
      <c r="H61" s="97" t="s">
        <v>173</v>
      </c>
      <c r="I61" s="94">
        <v>375.79472199999998</v>
      </c>
      <c r="J61" s="96">
        <v>39860</v>
      </c>
      <c r="K61" s="84"/>
      <c r="L61" s="94">
        <v>149.791776107</v>
      </c>
      <c r="M61" s="95">
        <v>6.9541442322354095E-5</v>
      </c>
      <c r="N61" s="95">
        <f t="shared" si="1"/>
        <v>3.0858840050255196E-3</v>
      </c>
      <c r="O61" s="95">
        <f>L61/'סכום נכסי הקרן'!$C$42</f>
        <v>2.2380869187146426E-4</v>
      </c>
    </row>
    <row r="62" spans="2:15" s="141" customFormat="1">
      <c r="B62" s="87" t="s">
        <v>1031</v>
      </c>
      <c r="C62" s="84" t="s">
        <v>1032</v>
      </c>
      <c r="D62" s="97" t="s">
        <v>131</v>
      </c>
      <c r="E62" s="97" t="s">
        <v>324</v>
      </c>
      <c r="F62" s="84" t="s">
        <v>1033</v>
      </c>
      <c r="G62" s="97" t="s">
        <v>439</v>
      </c>
      <c r="H62" s="97" t="s">
        <v>173</v>
      </c>
      <c r="I62" s="94">
        <v>5329.8200500000003</v>
      </c>
      <c r="J62" s="96">
        <v>5268</v>
      </c>
      <c r="K62" s="84"/>
      <c r="L62" s="94">
        <v>280.77492022999996</v>
      </c>
      <c r="M62" s="95">
        <v>9.5896522143929281E-5</v>
      </c>
      <c r="N62" s="95">
        <f t="shared" si="1"/>
        <v>5.7842884160152711E-3</v>
      </c>
      <c r="O62" s="95">
        <f>L62/'סכום נכסי הקרן'!$C$42</f>
        <v>4.1951480408445745E-4</v>
      </c>
    </row>
    <row r="63" spans="2:15" s="141" customFormat="1">
      <c r="B63" s="87" t="s">
        <v>1034</v>
      </c>
      <c r="C63" s="84" t="s">
        <v>1035</v>
      </c>
      <c r="D63" s="97" t="s">
        <v>131</v>
      </c>
      <c r="E63" s="97" t="s">
        <v>324</v>
      </c>
      <c r="F63" s="84" t="s">
        <v>1036</v>
      </c>
      <c r="G63" s="97" t="s">
        <v>1022</v>
      </c>
      <c r="H63" s="97" t="s">
        <v>173</v>
      </c>
      <c r="I63" s="94">
        <v>11716.979300999999</v>
      </c>
      <c r="J63" s="96">
        <v>4137</v>
      </c>
      <c r="K63" s="84"/>
      <c r="L63" s="94">
        <v>484.73143369299999</v>
      </c>
      <c r="M63" s="95">
        <v>1.8996650038529203E-4</v>
      </c>
      <c r="N63" s="95">
        <f t="shared" si="1"/>
        <v>9.9860287182776432E-3</v>
      </c>
      <c r="O63" s="95">
        <f>L63/'סכום נכסי הקרן'!$C$42</f>
        <v>7.2425276542762058E-4</v>
      </c>
    </row>
    <row r="64" spans="2:15" s="141" customFormat="1">
      <c r="B64" s="87" t="s">
        <v>1037</v>
      </c>
      <c r="C64" s="84" t="s">
        <v>1038</v>
      </c>
      <c r="D64" s="97" t="s">
        <v>131</v>
      </c>
      <c r="E64" s="97" t="s">
        <v>324</v>
      </c>
      <c r="F64" s="84" t="s">
        <v>1039</v>
      </c>
      <c r="G64" s="97" t="s">
        <v>1007</v>
      </c>
      <c r="H64" s="97" t="s">
        <v>173</v>
      </c>
      <c r="I64" s="94">
        <v>20831.127658000001</v>
      </c>
      <c r="J64" s="96">
        <v>2136</v>
      </c>
      <c r="K64" s="84"/>
      <c r="L64" s="94">
        <v>444.952886772</v>
      </c>
      <c r="M64" s="95">
        <v>1.9348305452801306E-4</v>
      </c>
      <c r="N64" s="95">
        <f t="shared" si="1"/>
        <v>9.1665445992096771E-3</v>
      </c>
      <c r="O64" s="95">
        <f>L64/'סכום נכסי הקרן'!$C$42</f>
        <v>6.6481836400509404E-4</v>
      </c>
    </row>
    <row r="65" spans="2:15" s="141" customFormat="1">
      <c r="B65" s="87" t="s">
        <v>1040</v>
      </c>
      <c r="C65" s="84" t="s">
        <v>1041</v>
      </c>
      <c r="D65" s="97" t="s">
        <v>131</v>
      </c>
      <c r="E65" s="97" t="s">
        <v>324</v>
      </c>
      <c r="F65" s="84" t="s">
        <v>558</v>
      </c>
      <c r="G65" s="97" t="s">
        <v>439</v>
      </c>
      <c r="H65" s="97" t="s">
        <v>173</v>
      </c>
      <c r="I65" s="94">
        <v>4914.719736</v>
      </c>
      <c r="J65" s="96">
        <v>3975</v>
      </c>
      <c r="K65" s="84"/>
      <c r="L65" s="94">
        <v>195.36010951499998</v>
      </c>
      <c r="M65" s="95">
        <v>7.7676145777817341E-5</v>
      </c>
      <c r="N65" s="95">
        <f t="shared" si="1"/>
        <v>4.0246444286883634E-3</v>
      </c>
      <c r="O65" s="95">
        <f>L65/'סכום נכסי הקרן'!$C$42</f>
        <v>2.9189379878362284E-4</v>
      </c>
    </row>
    <row r="66" spans="2:15" s="141" customFormat="1">
      <c r="B66" s="87" t="s">
        <v>1042</v>
      </c>
      <c r="C66" s="84" t="s">
        <v>1043</v>
      </c>
      <c r="D66" s="97" t="s">
        <v>131</v>
      </c>
      <c r="E66" s="97" t="s">
        <v>324</v>
      </c>
      <c r="F66" s="84" t="s">
        <v>1044</v>
      </c>
      <c r="G66" s="97" t="s">
        <v>941</v>
      </c>
      <c r="H66" s="97" t="s">
        <v>173</v>
      </c>
      <c r="I66" s="94">
        <v>404.38820299999998</v>
      </c>
      <c r="J66" s="96">
        <v>8450</v>
      </c>
      <c r="K66" s="84"/>
      <c r="L66" s="94">
        <v>34.170803160000006</v>
      </c>
      <c r="M66" s="95">
        <v>1.440649983662182E-5</v>
      </c>
      <c r="N66" s="95">
        <f t="shared" si="1"/>
        <v>7.0395810538354247E-4</v>
      </c>
      <c r="O66" s="95">
        <f>L66/'סכום נכסי הקרן'!$C$42</f>
        <v>5.1055691802291862E-5</v>
      </c>
    </row>
    <row r="67" spans="2:15" s="141" customFormat="1">
      <c r="B67" s="87" t="s">
        <v>1045</v>
      </c>
      <c r="C67" s="84" t="s">
        <v>1046</v>
      </c>
      <c r="D67" s="97" t="s">
        <v>131</v>
      </c>
      <c r="E67" s="97" t="s">
        <v>324</v>
      </c>
      <c r="F67" s="84" t="s">
        <v>1047</v>
      </c>
      <c r="G67" s="97" t="s">
        <v>876</v>
      </c>
      <c r="H67" s="97" t="s">
        <v>173</v>
      </c>
      <c r="I67" s="94">
        <v>14302.12536</v>
      </c>
      <c r="J67" s="96">
        <v>2380</v>
      </c>
      <c r="K67" s="84"/>
      <c r="L67" s="94">
        <v>340.39058355399999</v>
      </c>
      <c r="M67" s="95">
        <v>1.4567590562826385E-4</v>
      </c>
      <c r="N67" s="95">
        <f t="shared" si="1"/>
        <v>7.0124400988493532E-3</v>
      </c>
      <c r="O67" s="95">
        <f>L67/'סכום נכסי הקרן'!$C$42</f>
        <v>5.085884766875728E-4</v>
      </c>
    </row>
    <row r="68" spans="2:15" s="141" customFormat="1">
      <c r="B68" s="87" t="s">
        <v>1048</v>
      </c>
      <c r="C68" s="84" t="s">
        <v>1049</v>
      </c>
      <c r="D68" s="97" t="s">
        <v>131</v>
      </c>
      <c r="E68" s="97" t="s">
        <v>324</v>
      </c>
      <c r="F68" s="84" t="s">
        <v>1050</v>
      </c>
      <c r="G68" s="97" t="s">
        <v>201</v>
      </c>
      <c r="H68" s="97" t="s">
        <v>173</v>
      </c>
      <c r="I68" s="94">
        <v>2637.7015689999998</v>
      </c>
      <c r="J68" s="96">
        <v>4119</v>
      </c>
      <c r="K68" s="84"/>
      <c r="L68" s="94">
        <v>108.646927631</v>
      </c>
      <c r="M68" s="95">
        <v>5.2969814513383167E-5</v>
      </c>
      <c r="N68" s="95">
        <f t="shared" si="1"/>
        <v>2.2382524921273051E-3</v>
      </c>
      <c r="O68" s="95">
        <f>L68/'סכום נכסי הקרן'!$C$42</f>
        <v>1.6233285552057369E-4</v>
      </c>
    </row>
    <row r="69" spans="2:15" s="141" customFormat="1">
      <c r="B69" s="87" t="s">
        <v>958</v>
      </c>
      <c r="C69" s="84" t="s">
        <v>959</v>
      </c>
      <c r="D69" s="97" t="s">
        <v>131</v>
      </c>
      <c r="E69" s="97" t="s">
        <v>324</v>
      </c>
      <c r="F69" s="84" t="s">
        <v>620</v>
      </c>
      <c r="G69" s="97" t="s">
        <v>407</v>
      </c>
      <c r="H69" s="97" t="s">
        <v>173</v>
      </c>
      <c r="I69" s="94">
        <v>9211.0074490000006</v>
      </c>
      <c r="J69" s="96">
        <v>2210</v>
      </c>
      <c r="K69" s="84"/>
      <c r="L69" s="94">
        <v>203.56326462999999</v>
      </c>
      <c r="M69" s="95">
        <v>7.9271275690497145E-5</v>
      </c>
      <c r="N69" s="95">
        <f>L69/$L$11</f>
        <v>4.1936389210297815E-3</v>
      </c>
      <c r="O69" s="95">
        <f>L69/'סכום נכסי הקרן'!$C$42</f>
        <v>3.0415039566244887E-4</v>
      </c>
    </row>
    <row r="70" spans="2:15" s="141" customFormat="1">
      <c r="B70" s="87" t="s">
        <v>1051</v>
      </c>
      <c r="C70" s="84" t="s">
        <v>1052</v>
      </c>
      <c r="D70" s="97" t="s">
        <v>131</v>
      </c>
      <c r="E70" s="97" t="s">
        <v>324</v>
      </c>
      <c r="F70" s="84" t="s">
        <v>1053</v>
      </c>
      <c r="G70" s="97" t="s">
        <v>162</v>
      </c>
      <c r="H70" s="97" t="s">
        <v>173</v>
      </c>
      <c r="I70" s="94">
        <v>1753.2262309999999</v>
      </c>
      <c r="J70" s="96">
        <v>9236</v>
      </c>
      <c r="K70" s="84"/>
      <c r="L70" s="94">
        <v>161.92797473300001</v>
      </c>
      <c r="M70" s="95">
        <v>1.6093692224399185E-4</v>
      </c>
      <c r="N70" s="95">
        <f t="shared" si="1"/>
        <v>3.3359037470641882E-3</v>
      </c>
      <c r="O70" s="95">
        <f>L70/'סכום נכסי הקרן'!$C$42</f>
        <v>2.4194177507115262E-4</v>
      </c>
    </row>
    <row r="71" spans="2:15" s="141" customFormat="1">
      <c r="B71" s="87" t="s">
        <v>1054</v>
      </c>
      <c r="C71" s="84" t="s">
        <v>1055</v>
      </c>
      <c r="D71" s="97" t="s">
        <v>131</v>
      </c>
      <c r="E71" s="97" t="s">
        <v>324</v>
      </c>
      <c r="F71" s="84" t="s">
        <v>1056</v>
      </c>
      <c r="G71" s="97" t="s">
        <v>490</v>
      </c>
      <c r="H71" s="97" t="s">
        <v>173</v>
      </c>
      <c r="I71" s="94">
        <v>1171.6276399999999</v>
      </c>
      <c r="J71" s="96">
        <v>16330</v>
      </c>
      <c r="K71" s="84"/>
      <c r="L71" s="94">
        <v>191.32679358299998</v>
      </c>
      <c r="M71" s="95">
        <v>1.2270979911405112E-4</v>
      </c>
      <c r="N71" s="95">
        <f t="shared" si="1"/>
        <v>3.9415534510309344E-3</v>
      </c>
      <c r="O71" s="95">
        <f>L71/'סכום נכסי הקרן'!$C$42</f>
        <v>2.8586749222590877E-4</v>
      </c>
    </row>
    <row r="72" spans="2:15" s="141" customFormat="1">
      <c r="B72" s="87" t="s">
        <v>964</v>
      </c>
      <c r="C72" s="84" t="s">
        <v>965</v>
      </c>
      <c r="D72" s="97" t="s">
        <v>131</v>
      </c>
      <c r="E72" s="97" t="s">
        <v>324</v>
      </c>
      <c r="F72" s="84" t="s">
        <v>853</v>
      </c>
      <c r="G72" s="97" t="s">
        <v>407</v>
      </c>
      <c r="H72" s="97" t="s">
        <v>173</v>
      </c>
      <c r="I72" s="94">
        <v>15169.829388000002</v>
      </c>
      <c r="J72" s="96">
        <v>1835</v>
      </c>
      <c r="K72" s="84"/>
      <c r="L72" s="94">
        <v>278.36636926800003</v>
      </c>
      <c r="M72" s="95">
        <v>9.2895026692158287E-5</v>
      </c>
      <c r="N72" s="95">
        <f>L72/$L$11</f>
        <v>5.734669477765849E-3</v>
      </c>
      <c r="O72" s="95">
        <f>L72/'סכום נכסי הקרן'!$C$42</f>
        <v>4.1591611092438768E-4</v>
      </c>
    </row>
    <row r="73" spans="2:15" s="141" customFormat="1">
      <c r="B73" s="87" t="s">
        <v>1057</v>
      </c>
      <c r="C73" s="84" t="s">
        <v>1058</v>
      </c>
      <c r="D73" s="97" t="s">
        <v>131</v>
      </c>
      <c r="E73" s="97" t="s">
        <v>324</v>
      </c>
      <c r="F73" s="84" t="s">
        <v>1059</v>
      </c>
      <c r="G73" s="97" t="s">
        <v>989</v>
      </c>
      <c r="H73" s="97" t="s">
        <v>173</v>
      </c>
      <c r="I73" s="94">
        <v>287.30558300000001</v>
      </c>
      <c r="J73" s="96">
        <v>23330</v>
      </c>
      <c r="K73" s="84"/>
      <c r="L73" s="94">
        <v>67.028392554000007</v>
      </c>
      <c r="M73" s="95">
        <v>1.2264797641174769E-4</v>
      </c>
      <c r="N73" s="95">
        <f t="shared" si="1"/>
        <v>1.3808624868511339E-3</v>
      </c>
      <c r="O73" s="95">
        <f>L73/'סכום נכסי הקרן'!$C$42</f>
        <v>1.0014926884264837E-4</v>
      </c>
    </row>
    <row r="74" spans="2:15" s="141" customFormat="1">
      <c r="B74" s="87" t="s">
        <v>1060</v>
      </c>
      <c r="C74" s="84" t="s">
        <v>1061</v>
      </c>
      <c r="D74" s="97" t="s">
        <v>131</v>
      </c>
      <c r="E74" s="97" t="s">
        <v>324</v>
      </c>
      <c r="F74" s="84" t="s">
        <v>1062</v>
      </c>
      <c r="G74" s="97" t="s">
        <v>1063</v>
      </c>
      <c r="H74" s="97" t="s">
        <v>173</v>
      </c>
      <c r="I74" s="94">
        <v>2657.6193440000002</v>
      </c>
      <c r="J74" s="96">
        <v>1869</v>
      </c>
      <c r="K74" s="84"/>
      <c r="L74" s="94">
        <v>49.670905541000003</v>
      </c>
      <c r="M74" s="95">
        <v>6.5999070268208925E-5</v>
      </c>
      <c r="N74" s="95">
        <f t="shared" si="1"/>
        <v>1.0232781592402951E-3</v>
      </c>
      <c r="O74" s="95">
        <f>L74/'סכום נכסי הקרן'!$C$42</f>
        <v>7.4214891378691458E-5</v>
      </c>
    </row>
    <row r="75" spans="2:15" s="141" customFormat="1">
      <c r="B75" s="87" t="s">
        <v>1064</v>
      </c>
      <c r="C75" s="84" t="s">
        <v>1065</v>
      </c>
      <c r="D75" s="97" t="s">
        <v>131</v>
      </c>
      <c r="E75" s="97" t="s">
        <v>324</v>
      </c>
      <c r="F75" s="84" t="s">
        <v>1066</v>
      </c>
      <c r="G75" s="97" t="s">
        <v>760</v>
      </c>
      <c r="H75" s="97" t="s">
        <v>173</v>
      </c>
      <c r="I75" s="94">
        <v>2083.4942980000001</v>
      </c>
      <c r="J75" s="96">
        <v>9232</v>
      </c>
      <c r="K75" s="84"/>
      <c r="L75" s="94">
        <v>192.34819355100004</v>
      </c>
      <c r="M75" s="95">
        <v>1.6565205055299394E-4</v>
      </c>
      <c r="N75" s="95">
        <f t="shared" si="1"/>
        <v>3.9625954728688588E-3</v>
      </c>
      <c r="O75" s="95">
        <f>L75/'סכום נכסי הקרן'!$C$42</f>
        <v>2.8739359864280811E-4</v>
      </c>
    </row>
    <row r="76" spans="2:15" s="141" customFormat="1">
      <c r="B76" s="87" t="s">
        <v>1067</v>
      </c>
      <c r="C76" s="84" t="s">
        <v>1068</v>
      </c>
      <c r="D76" s="97" t="s">
        <v>131</v>
      </c>
      <c r="E76" s="97" t="s">
        <v>324</v>
      </c>
      <c r="F76" s="84" t="s">
        <v>479</v>
      </c>
      <c r="G76" s="97" t="s">
        <v>375</v>
      </c>
      <c r="H76" s="97" t="s">
        <v>173</v>
      </c>
      <c r="I76" s="94">
        <v>19631.857689</v>
      </c>
      <c r="J76" s="96">
        <v>1381</v>
      </c>
      <c r="K76" s="84"/>
      <c r="L76" s="94">
        <v>271.11595468500002</v>
      </c>
      <c r="M76" s="95">
        <v>1.1158834674652188E-4</v>
      </c>
      <c r="N76" s="95">
        <f t="shared" si="1"/>
        <v>5.5853025433922204E-3</v>
      </c>
      <c r="O76" s="95">
        <f>L76/'סכום נכסי הקרן'!$C$42</f>
        <v>4.0508303419934852E-4</v>
      </c>
    </row>
    <row r="77" spans="2:15" s="141" customFormat="1">
      <c r="B77" s="87" t="s">
        <v>1069</v>
      </c>
      <c r="C77" s="84" t="s">
        <v>1070</v>
      </c>
      <c r="D77" s="97" t="s">
        <v>131</v>
      </c>
      <c r="E77" s="97" t="s">
        <v>324</v>
      </c>
      <c r="F77" s="84" t="s">
        <v>1071</v>
      </c>
      <c r="G77" s="97" t="s">
        <v>162</v>
      </c>
      <c r="H77" s="97" t="s">
        <v>173</v>
      </c>
      <c r="I77" s="94">
        <v>874.77483800000005</v>
      </c>
      <c r="J77" s="96">
        <v>19240</v>
      </c>
      <c r="K77" s="84"/>
      <c r="L77" s="94">
        <v>168.30667887199999</v>
      </c>
      <c r="M77" s="95">
        <v>6.3501837853250932E-5</v>
      </c>
      <c r="N77" s="95">
        <f t="shared" si="1"/>
        <v>3.4673124370931349E-3</v>
      </c>
      <c r="O77" s="95">
        <f>L77/'סכום נכסי הקרן'!$C$42</f>
        <v>2.514724012930148E-4</v>
      </c>
    </row>
    <row r="78" spans="2:15" s="141" customFormat="1">
      <c r="B78" s="87" t="s">
        <v>1072</v>
      </c>
      <c r="C78" s="84" t="s">
        <v>1073</v>
      </c>
      <c r="D78" s="97" t="s">
        <v>131</v>
      </c>
      <c r="E78" s="97" t="s">
        <v>324</v>
      </c>
      <c r="F78" s="84" t="s">
        <v>1074</v>
      </c>
      <c r="G78" s="97" t="s">
        <v>876</v>
      </c>
      <c r="H78" s="97" t="s">
        <v>173</v>
      </c>
      <c r="I78" s="94">
        <v>136397.418079</v>
      </c>
      <c r="J78" s="96">
        <v>254.6</v>
      </c>
      <c r="K78" s="84"/>
      <c r="L78" s="94">
        <v>347.26782642499995</v>
      </c>
      <c r="M78" s="95">
        <v>1.2136974795485968E-4</v>
      </c>
      <c r="N78" s="95">
        <f t="shared" si="1"/>
        <v>7.1541192639267134E-3</v>
      </c>
      <c r="O78" s="95">
        <f>L78/'סכום נכסי הקרן'!$C$42</f>
        <v>5.1886398560163605E-4</v>
      </c>
    </row>
    <row r="79" spans="2:15" s="141" customFormat="1">
      <c r="B79" s="87" t="s">
        <v>1075</v>
      </c>
      <c r="C79" s="84" t="s">
        <v>1076</v>
      </c>
      <c r="D79" s="97" t="s">
        <v>131</v>
      </c>
      <c r="E79" s="97" t="s">
        <v>324</v>
      </c>
      <c r="F79" s="84" t="s">
        <v>660</v>
      </c>
      <c r="G79" s="97" t="s">
        <v>375</v>
      </c>
      <c r="H79" s="97" t="s">
        <v>173</v>
      </c>
      <c r="I79" s="94">
        <v>55839.670483999995</v>
      </c>
      <c r="J79" s="96">
        <v>634.1</v>
      </c>
      <c r="K79" s="84"/>
      <c r="L79" s="94">
        <v>354.07935053699998</v>
      </c>
      <c r="M79" s="95">
        <v>1.3942283699422642E-4</v>
      </c>
      <c r="N79" s="95">
        <f t="shared" si="1"/>
        <v>7.2944445464846273E-3</v>
      </c>
      <c r="O79" s="95">
        <f>L79/'סכום נכסי הקרן'!$C$42</f>
        <v>5.2904130201230932E-4</v>
      </c>
    </row>
    <row r="80" spans="2:15" s="141" customFormat="1">
      <c r="B80" s="87" t="s">
        <v>1077</v>
      </c>
      <c r="C80" s="84" t="s">
        <v>1078</v>
      </c>
      <c r="D80" s="97" t="s">
        <v>131</v>
      </c>
      <c r="E80" s="97" t="s">
        <v>324</v>
      </c>
      <c r="F80" s="84" t="s">
        <v>863</v>
      </c>
      <c r="G80" s="97" t="s">
        <v>375</v>
      </c>
      <c r="H80" s="97" t="s">
        <v>173</v>
      </c>
      <c r="I80" s="94">
        <v>32330.851617</v>
      </c>
      <c r="J80" s="96">
        <v>1150</v>
      </c>
      <c r="K80" s="84"/>
      <c r="L80" s="94">
        <v>371.80479359000009</v>
      </c>
      <c r="M80" s="95">
        <v>9.2169551098985475E-5</v>
      </c>
      <c r="N80" s="95">
        <f t="shared" si="1"/>
        <v>7.6596091945102382E-3</v>
      </c>
      <c r="O80" s="95">
        <f>L80/'סכום נכסי הקרן'!$C$42</f>
        <v>5.5552545438460174E-4</v>
      </c>
    </row>
    <row r="81" spans="2:15" s="141" customFormat="1">
      <c r="B81" s="87" t="s">
        <v>1079</v>
      </c>
      <c r="C81" s="84" t="s">
        <v>1080</v>
      </c>
      <c r="D81" s="97" t="s">
        <v>131</v>
      </c>
      <c r="E81" s="97" t="s">
        <v>324</v>
      </c>
      <c r="F81" s="84" t="s">
        <v>902</v>
      </c>
      <c r="G81" s="97" t="s">
        <v>876</v>
      </c>
      <c r="H81" s="97" t="s">
        <v>173</v>
      </c>
      <c r="I81" s="94">
        <v>11573.400960000001</v>
      </c>
      <c r="J81" s="96">
        <v>1524</v>
      </c>
      <c r="K81" s="84"/>
      <c r="L81" s="94">
        <v>176.37863063699996</v>
      </c>
      <c r="M81" s="95">
        <v>1.3077942969714102E-4</v>
      </c>
      <c r="N81" s="95">
        <f t="shared" si="1"/>
        <v>3.6336039885275589E-3</v>
      </c>
      <c r="O81" s="95">
        <f>L81/'סכום נכסי הקרן'!$C$42</f>
        <v>2.6353296304297173E-4</v>
      </c>
    </row>
    <row r="82" spans="2:15" s="141" customFormat="1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 s="141" customFormat="1">
      <c r="B83" s="102" t="s">
        <v>29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1378.287683301</v>
      </c>
      <c r="M83" s="82"/>
      <c r="N83" s="92">
        <f t="shared" ref="N83:N122" si="2">L83/$L$11</f>
        <v>2.8394321949851524E-2</v>
      </c>
      <c r="O83" s="92">
        <f>L83/'סכום נכסי הקרן'!$C$42</f>
        <v>2.0593437866829089E-3</v>
      </c>
    </row>
    <row r="84" spans="2:15" s="141" customFormat="1">
      <c r="B84" s="87" t="s">
        <v>1081</v>
      </c>
      <c r="C84" s="84" t="s">
        <v>1082</v>
      </c>
      <c r="D84" s="97" t="s">
        <v>131</v>
      </c>
      <c r="E84" s="97" t="s">
        <v>324</v>
      </c>
      <c r="F84" s="84" t="s">
        <v>1083</v>
      </c>
      <c r="G84" s="97" t="s">
        <v>1063</v>
      </c>
      <c r="H84" s="97" t="s">
        <v>173</v>
      </c>
      <c r="I84" s="94">
        <v>4028.53422</v>
      </c>
      <c r="J84" s="96">
        <v>778</v>
      </c>
      <c r="K84" s="84"/>
      <c r="L84" s="94">
        <v>31.341996233000003</v>
      </c>
      <c r="M84" s="95">
        <v>1.5642182817104269E-4</v>
      </c>
      <c r="N84" s="95">
        <f t="shared" si="2"/>
        <v>6.4568140771558043E-4</v>
      </c>
      <c r="O84" s="95">
        <f>L84/'סכום נכסי הקרן'!$C$42</f>
        <v>4.6829080740302988E-5</v>
      </c>
    </row>
    <row r="85" spans="2:15" s="141" customFormat="1">
      <c r="B85" s="87" t="s">
        <v>1084</v>
      </c>
      <c r="C85" s="84" t="s">
        <v>1085</v>
      </c>
      <c r="D85" s="97" t="s">
        <v>131</v>
      </c>
      <c r="E85" s="97" t="s">
        <v>324</v>
      </c>
      <c r="F85" s="84" t="s">
        <v>1086</v>
      </c>
      <c r="G85" s="97" t="s">
        <v>1007</v>
      </c>
      <c r="H85" s="97" t="s">
        <v>173</v>
      </c>
      <c r="I85" s="94">
        <v>731.26</v>
      </c>
      <c r="J85" s="96">
        <v>2980</v>
      </c>
      <c r="K85" s="84"/>
      <c r="L85" s="94">
        <v>21.791547987000001</v>
      </c>
      <c r="M85" s="95">
        <v>1.4812996203265763E-4</v>
      </c>
      <c r="N85" s="95">
        <f t="shared" si="2"/>
        <v>4.48931117084784E-4</v>
      </c>
      <c r="O85" s="95">
        <f>L85/'סכום נכסי הקרן'!$C$42</f>
        <v>3.2559450028423785E-5</v>
      </c>
    </row>
    <row r="86" spans="2:15" s="141" customFormat="1">
      <c r="B86" s="87" t="s">
        <v>1087</v>
      </c>
      <c r="C86" s="84" t="s">
        <v>1088</v>
      </c>
      <c r="D86" s="97" t="s">
        <v>131</v>
      </c>
      <c r="E86" s="97" t="s">
        <v>324</v>
      </c>
      <c r="F86" s="84" t="s">
        <v>1089</v>
      </c>
      <c r="G86" s="97" t="s">
        <v>162</v>
      </c>
      <c r="H86" s="97" t="s">
        <v>173</v>
      </c>
      <c r="I86" s="94">
        <v>9558.3510220000007</v>
      </c>
      <c r="J86" s="96">
        <v>449.8</v>
      </c>
      <c r="K86" s="84"/>
      <c r="L86" s="94">
        <v>42.993462894000004</v>
      </c>
      <c r="M86" s="95">
        <v>1.7382644221728783E-4</v>
      </c>
      <c r="N86" s="95">
        <f t="shared" si="2"/>
        <v>8.857151100904317E-4</v>
      </c>
      <c r="O86" s="95">
        <f>L86/'סכום נכסי הקרן'!$C$42</f>
        <v>6.4237910380720911E-5</v>
      </c>
    </row>
    <row r="87" spans="2:15" s="141" customFormat="1">
      <c r="B87" s="87" t="s">
        <v>1090</v>
      </c>
      <c r="C87" s="84" t="s">
        <v>1091</v>
      </c>
      <c r="D87" s="97" t="s">
        <v>131</v>
      </c>
      <c r="E87" s="97" t="s">
        <v>324</v>
      </c>
      <c r="F87" s="84" t="s">
        <v>1092</v>
      </c>
      <c r="G87" s="97" t="s">
        <v>584</v>
      </c>
      <c r="H87" s="97" t="s">
        <v>173</v>
      </c>
      <c r="I87" s="94">
        <v>3042.5452359999999</v>
      </c>
      <c r="J87" s="96">
        <v>2167</v>
      </c>
      <c r="K87" s="84"/>
      <c r="L87" s="94">
        <v>65.931955260000009</v>
      </c>
      <c r="M87" s="95">
        <v>2.2919796564123101E-4</v>
      </c>
      <c r="N87" s="95">
        <f t="shared" si="2"/>
        <v>1.3582746092252543E-3</v>
      </c>
      <c r="O87" s="95">
        <f>L87/'סכום נכסי הקרן'!$C$42</f>
        <v>9.8511046752845945E-5</v>
      </c>
    </row>
    <row r="88" spans="2:15" s="141" customFormat="1">
      <c r="B88" s="87" t="s">
        <v>1093</v>
      </c>
      <c r="C88" s="84" t="s">
        <v>1094</v>
      </c>
      <c r="D88" s="97" t="s">
        <v>131</v>
      </c>
      <c r="E88" s="97" t="s">
        <v>324</v>
      </c>
      <c r="F88" s="84" t="s">
        <v>1095</v>
      </c>
      <c r="G88" s="97" t="s">
        <v>162</v>
      </c>
      <c r="H88" s="97" t="s">
        <v>173</v>
      </c>
      <c r="I88" s="94">
        <v>328.522852</v>
      </c>
      <c r="J88" s="96">
        <v>5240</v>
      </c>
      <c r="K88" s="84"/>
      <c r="L88" s="94">
        <v>17.214597452000003</v>
      </c>
      <c r="M88" s="95">
        <v>3.2737703238664677E-5</v>
      </c>
      <c r="N88" s="95">
        <f t="shared" si="2"/>
        <v>3.5464063722786307E-4</v>
      </c>
      <c r="O88" s="95">
        <f>L88/'סכום נכסי הקרן'!$C$42</f>
        <v>2.5720881592817405E-5</v>
      </c>
    </row>
    <row r="89" spans="2:15" s="141" customFormat="1">
      <c r="B89" s="87" t="s">
        <v>1096</v>
      </c>
      <c r="C89" s="84" t="s">
        <v>1097</v>
      </c>
      <c r="D89" s="97" t="s">
        <v>131</v>
      </c>
      <c r="E89" s="97" t="s">
        <v>324</v>
      </c>
      <c r="F89" s="84" t="s">
        <v>1098</v>
      </c>
      <c r="G89" s="97" t="s">
        <v>708</v>
      </c>
      <c r="H89" s="97" t="s">
        <v>173</v>
      </c>
      <c r="I89" s="94">
        <v>3210.221544</v>
      </c>
      <c r="J89" s="96">
        <v>890</v>
      </c>
      <c r="K89" s="84"/>
      <c r="L89" s="94">
        <v>28.570971743999998</v>
      </c>
      <c r="M89" s="95">
        <v>5.9057475073118594E-5</v>
      </c>
      <c r="N89" s="95">
        <f t="shared" si="2"/>
        <v>5.8859509516641286E-4</v>
      </c>
      <c r="O89" s="95">
        <f>L89/'סכום נכסי הקרן'!$C$42</f>
        <v>4.2688804270225792E-5</v>
      </c>
    </row>
    <row r="90" spans="2:15" s="141" customFormat="1">
      <c r="B90" s="87" t="s">
        <v>1099</v>
      </c>
      <c r="C90" s="84" t="s">
        <v>1100</v>
      </c>
      <c r="D90" s="97" t="s">
        <v>131</v>
      </c>
      <c r="E90" s="97" t="s">
        <v>324</v>
      </c>
      <c r="F90" s="84" t="s">
        <v>1101</v>
      </c>
      <c r="G90" s="97" t="s">
        <v>1102</v>
      </c>
      <c r="H90" s="97" t="s">
        <v>173</v>
      </c>
      <c r="I90" s="94">
        <v>44879.892902</v>
      </c>
      <c r="J90" s="96">
        <v>128</v>
      </c>
      <c r="K90" s="84"/>
      <c r="L90" s="94">
        <v>57.446262914999998</v>
      </c>
      <c r="M90" s="95">
        <v>1.5604107474701014E-4</v>
      </c>
      <c r="N90" s="95">
        <f t="shared" si="2"/>
        <v>1.1834595228462945E-3</v>
      </c>
      <c r="O90" s="95">
        <f>L90/'סכום נכסי הקרן'!$C$42</f>
        <v>8.5832301946445319E-5</v>
      </c>
    </row>
    <row r="91" spans="2:15" s="141" customFormat="1">
      <c r="B91" s="87" t="s">
        <v>1103</v>
      </c>
      <c r="C91" s="84" t="s">
        <v>1104</v>
      </c>
      <c r="D91" s="97" t="s">
        <v>131</v>
      </c>
      <c r="E91" s="97" t="s">
        <v>324</v>
      </c>
      <c r="F91" s="84" t="s">
        <v>1105</v>
      </c>
      <c r="G91" s="97" t="s">
        <v>201</v>
      </c>
      <c r="H91" s="97" t="s">
        <v>173</v>
      </c>
      <c r="I91" s="94">
        <v>310.20795900000002</v>
      </c>
      <c r="J91" s="96">
        <v>2249</v>
      </c>
      <c r="K91" s="84"/>
      <c r="L91" s="94">
        <v>6.9765769930000001</v>
      </c>
      <c r="M91" s="95">
        <v>9.2081423120767151E-6</v>
      </c>
      <c r="N91" s="95">
        <f t="shared" si="2"/>
        <v>1.4372556299185012E-4</v>
      </c>
      <c r="O91" s="95">
        <f>L91/'סכום נכסי הקרן'!$C$42</f>
        <v>1.0423927208316987E-5</v>
      </c>
    </row>
    <row r="92" spans="2:15" s="141" customFormat="1">
      <c r="B92" s="87" t="s">
        <v>1106</v>
      </c>
      <c r="C92" s="84" t="s">
        <v>1107</v>
      </c>
      <c r="D92" s="97" t="s">
        <v>131</v>
      </c>
      <c r="E92" s="97" t="s">
        <v>324</v>
      </c>
      <c r="F92" s="84" t="s">
        <v>1108</v>
      </c>
      <c r="G92" s="97" t="s">
        <v>446</v>
      </c>
      <c r="H92" s="97" t="s">
        <v>173</v>
      </c>
      <c r="I92" s="94">
        <v>4789.0402400000003</v>
      </c>
      <c r="J92" s="96">
        <v>170</v>
      </c>
      <c r="K92" s="84"/>
      <c r="L92" s="94">
        <v>8.1413684079999999</v>
      </c>
      <c r="M92" s="95">
        <v>2.4809391703071429E-4</v>
      </c>
      <c r="N92" s="95">
        <f t="shared" si="2"/>
        <v>1.6772161464539325E-4</v>
      </c>
      <c r="O92" s="95">
        <f>L92/'סכום נכסי הקרן'!$C$42</f>
        <v>1.2164279380308353E-5</v>
      </c>
    </row>
    <row r="93" spans="2:15" s="141" customFormat="1">
      <c r="B93" s="87" t="s">
        <v>1109</v>
      </c>
      <c r="C93" s="84" t="s">
        <v>1110</v>
      </c>
      <c r="D93" s="97" t="s">
        <v>131</v>
      </c>
      <c r="E93" s="97" t="s">
        <v>324</v>
      </c>
      <c r="F93" s="84" t="s">
        <v>1111</v>
      </c>
      <c r="G93" s="97" t="s">
        <v>198</v>
      </c>
      <c r="H93" s="97" t="s">
        <v>173</v>
      </c>
      <c r="I93" s="94">
        <v>2874.3689680000007</v>
      </c>
      <c r="J93" s="96">
        <v>832.1</v>
      </c>
      <c r="K93" s="84"/>
      <c r="L93" s="94">
        <v>23.917624191999998</v>
      </c>
      <c r="M93" s="95">
        <v>9.6637691116932187E-5</v>
      </c>
      <c r="N93" s="95">
        <f t="shared" si="2"/>
        <v>4.9273074831279143E-4</v>
      </c>
      <c r="O93" s="95">
        <f>L93/'סכום נכסי הקרן'!$C$42</f>
        <v>3.5736088603829926E-5</v>
      </c>
    </row>
    <row r="94" spans="2:15" s="141" customFormat="1">
      <c r="B94" s="87" t="s">
        <v>1112</v>
      </c>
      <c r="C94" s="84" t="s">
        <v>1113</v>
      </c>
      <c r="D94" s="97" t="s">
        <v>131</v>
      </c>
      <c r="E94" s="97" t="s">
        <v>324</v>
      </c>
      <c r="F94" s="84" t="s">
        <v>1114</v>
      </c>
      <c r="G94" s="97" t="s">
        <v>573</v>
      </c>
      <c r="H94" s="97" t="s">
        <v>173</v>
      </c>
      <c r="I94" s="94">
        <v>3013.1962979999998</v>
      </c>
      <c r="J94" s="96">
        <v>2253</v>
      </c>
      <c r="K94" s="84"/>
      <c r="L94" s="94">
        <v>67.887312594000008</v>
      </c>
      <c r="M94" s="95">
        <v>1.0763808759762081E-4</v>
      </c>
      <c r="N94" s="95">
        <f t="shared" si="2"/>
        <v>1.3985572340656841E-3</v>
      </c>
      <c r="O94" s="95">
        <f>L94/'סכום נכסי הקרן'!$C$42</f>
        <v>1.0143260879341622E-4</v>
      </c>
    </row>
    <row r="95" spans="2:15" s="141" customFormat="1">
      <c r="B95" s="87" t="s">
        <v>1115</v>
      </c>
      <c r="C95" s="84" t="s">
        <v>1116</v>
      </c>
      <c r="D95" s="97" t="s">
        <v>131</v>
      </c>
      <c r="E95" s="97" t="s">
        <v>324</v>
      </c>
      <c r="F95" s="84" t="s">
        <v>1117</v>
      </c>
      <c r="G95" s="97" t="s">
        <v>584</v>
      </c>
      <c r="H95" s="97" t="s">
        <v>173</v>
      </c>
      <c r="I95" s="94">
        <v>1608.5661640000001</v>
      </c>
      <c r="J95" s="96">
        <v>1943</v>
      </c>
      <c r="K95" s="84"/>
      <c r="L95" s="94">
        <v>31.254440576</v>
      </c>
      <c r="M95" s="95">
        <v>2.4180201821595484E-4</v>
      </c>
      <c r="N95" s="95">
        <f t="shared" si="2"/>
        <v>6.4387765981627773E-4</v>
      </c>
      <c r="O95" s="95">
        <f>L95/'סכום נכסי הקרן'!$C$42</f>
        <v>4.6698261027976997E-5</v>
      </c>
    </row>
    <row r="96" spans="2:15" s="141" customFormat="1">
      <c r="B96" s="87" t="s">
        <v>1118</v>
      </c>
      <c r="C96" s="84" t="s">
        <v>1119</v>
      </c>
      <c r="D96" s="97" t="s">
        <v>131</v>
      </c>
      <c r="E96" s="97" t="s">
        <v>324</v>
      </c>
      <c r="F96" s="84" t="s">
        <v>1120</v>
      </c>
      <c r="G96" s="97" t="s">
        <v>989</v>
      </c>
      <c r="H96" s="97" t="s">
        <v>173</v>
      </c>
      <c r="I96" s="94">
        <v>267.346203</v>
      </c>
      <c r="J96" s="96">
        <v>0</v>
      </c>
      <c r="K96" s="84"/>
      <c r="L96" s="94">
        <v>2.6300000000000001E-7</v>
      </c>
      <c r="M96" s="95">
        <v>1.6910681301081452E-4</v>
      </c>
      <c r="N96" s="95">
        <f t="shared" si="2"/>
        <v>5.4181044808626509E-12</v>
      </c>
      <c r="O96" s="95">
        <f>L96/'סכום נכסי הקרן'!$C$42</f>
        <v>3.9295672627680664E-13</v>
      </c>
    </row>
    <row r="97" spans="2:15" s="141" customFormat="1">
      <c r="B97" s="87" t="s">
        <v>1121</v>
      </c>
      <c r="C97" s="84" t="s">
        <v>1122</v>
      </c>
      <c r="D97" s="97" t="s">
        <v>131</v>
      </c>
      <c r="E97" s="97" t="s">
        <v>324</v>
      </c>
      <c r="F97" s="84" t="s">
        <v>1123</v>
      </c>
      <c r="G97" s="97" t="s">
        <v>1102</v>
      </c>
      <c r="H97" s="97" t="s">
        <v>173</v>
      </c>
      <c r="I97" s="94">
        <v>2995.1179830000001</v>
      </c>
      <c r="J97" s="96">
        <v>731.6</v>
      </c>
      <c r="K97" s="84"/>
      <c r="L97" s="94">
        <v>21.912283184000003</v>
      </c>
      <c r="M97" s="95">
        <v>1.1127196240901926E-4</v>
      </c>
      <c r="N97" s="95">
        <f t="shared" si="2"/>
        <v>4.5141840192076705E-4</v>
      </c>
      <c r="O97" s="95">
        <f>L97/'סכום נכסי הקרן'!$C$42</f>
        <v>3.2739844354505557E-5</v>
      </c>
    </row>
    <row r="98" spans="2:15" s="141" customFormat="1">
      <c r="B98" s="87" t="s">
        <v>1124</v>
      </c>
      <c r="C98" s="84" t="s">
        <v>1125</v>
      </c>
      <c r="D98" s="97" t="s">
        <v>131</v>
      </c>
      <c r="E98" s="97" t="s">
        <v>324</v>
      </c>
      <c r="F98" s="84" t="s">
        <v>1126</v>
      </c>
      <c r="G98" s="97" t="s">
        <v>196</v>
      </c>
      <c r="H98" s="97" t="s">
        <v>173</v>
      </c>
      <c r="I98" s="94">
        <v>1852.850142</v>
      </c>
      <c r="J98" s="96">
        <v>656.8</v>
      </c>
      <c r="K98" s="84"/>
      <c r="L98" s="94">
        <v>12.169519733</v>
      </c>
      <c r="M98" s="95">
        <v>3.0714241653272649E-4</v>
      </c>
      <c r="N98" s="95">
        <f t="shared" si="2"/>
        <v>2.5070619541944393E-4</v>
      </c>
      <c r="O98" s="95">
        <f>L98/'סכום נכסי הקרן'!$C$42</f>
        <v>1.8182869333234515E-5</v>
      </c>
    </row>
    <row r="99" spans="2:15" s="141" customFormat="1">
      <c r="B99" s="87" t="s">
        <v>1127</v>
      </c>
      <c r="C99" s="84" t="s">
        <v>1128</v>
      </c>
      <c r="D99" s="97" t="s">
        <v>131</v>
      </c>
      <c r="E99" s="97" t="s">
        <v>324</v>
      </c>
      <c r="F99" s="84" t="s">
        <v>1129</v>
      </c>
      <c r="G99" s="97" t="s">
        <v>199</v>
      </c>
      <c r="H99" s="97" t="s">
        <v>173</v>
      </c>
      <c r="I99" s="94">
        <v>4233.7322359999998</v>
      </c>
      <c r="J99" s="96">
        <v>393</v>
      </c>
      <c r="K99" s="84"/>
      <c r="L99" s="94">
        <v>16.638567692000002</v>
      </c>
      <c r="M99" s="95">
        <v>3.1026056691283154E-4</v>
      </c>
      <c r="N99" s="95">
        <f t="shared" si="2"/>
        <v>3.427737572895884E-4</v>
      </c>
      <c r="O99" s="95">
        <f>L99/'סכום נכסי הקרן'!$C$42</f>
        <v>2.4860217072940544E-5</v>
      </c>
    </row>
    <row r="100" spans="2:15" s="141" customFormat="1">
      <c r="B100" s="87" t="s">
        <v>1130</v>
      </c>
      <c r="C100" s="84" t="s">
        <v>1131</v>
      </c>
      <c r="D100" s="97" t="s">
        <v>131</v>
      </c>
      <c r="E100" s="97" t="s">
        <v>324</v>
      </c>
      <c r="F100" s="84" t="s">
        <v>1132</v>
      </c>
      <c r="G100" s="97" t="s">
        <v>490</v>
      </c>
      <c r="H100" s="97" t="s">
        <v>173</v>
      </c>
      <c r="I100" s="94">
        <v>5926.9060690000006</v>
      </c>
      <c r="J100" s="96">
        <v>662.9</v>
      </c>
      <c r="K100" s="84"/>
      <c r="L100" s="94">
        <v>39.289460349999999</v>
      </c>
      <c r="M100" s="95">
        <v>1.7314016469112761E-4</v>
      </c>
      <c r="N100" s="95">
        <f t="shared" si="2"/>
        <v>8.0940836947912716E-4</v>
      </c>
      <c r="O100" s="95">
        <f>L100/'סכום נכסי הקרן'!$C$42</f>
        <v>5.8703641506914054E-5</v>
      </c>
    </row>
    <row r="101" spans="2:15" s="141" customFormat="1">
      <c r="B101" s="87" t="s">
        <v>1133</v>
      </c>
      <c r="C101" s="84" t="s">
        <v>1134</v>
      </c>
      <c r="D101" s="97" t="s">
        <v>131</v>
      </c>
      <c r="E101" s="97" t="s">
        <v>324</v>
      </c>
      <c r="F101" s="84" t="s">
        <v>1135</v>
      </c>
      <c r="G101" s="97" t="s">
        <v>490</v>
      </c>
      <c r="H101" s="97" t="s">
        <v>173</v>
      </c>
      <c r="I101" s="94">
        <v>3700.311361</v>
      </c>
      <c r="J101" s="96">
        <v>1946</v>
      </c>
      <c r="K101" s="84"/>
      <c r="L101" s="94">
        <v>72.008059083999996</v>
      </c>
      <c r="M101" s="95">
        <v>2.4376601834534087E-4</v>
      </c>
      <c r="N101" s="95">
        <f t="shared" si="2"/>
        <v>1.4834493824381859E-3</v>
      </c>
      <c r="O101" s="95">
        <f>L101/'סכום נכסי הקרן'!$C$42</f>
        <v>1.0758954814903234E-4</v>
      </c>
    </row>
    <row r="102" spans="2:15" s="141" customFormat="1">
      <c r="B102" s="87" t="s">
        <v>1136</v>
      </c>
      <c r="C102" s="84" t="s">
        <v>1137</v>
      </c>
      <c r="D102" s="97" t="s">
        <v>131</v>
      </c>
      <c r="E102" s="97" t="s">
        <v>324</v>
      </c>
      <c r="F102" s="84" t="s">
        <v>1138</v>
      </c>
      <c r="G102" s="97" t="s">
        <v>876</v>
      </c>
      <c r="H102" s="97" t="s">
        <v>173</v>
      </c>
      <c r="I102" s="94">
        <v>3482.7639749999998</v>
      </c>
      <c r="J102" s="96">
        <v>1032</v>
      </c>
      <c r="K102" s="84"/>
      <c r="L102" s="94">
        <v>35.942124217</v>
      </c>
      <c r="M102" s="95">
        <v>1.7412949227538623E-4</v>
      </c>
      <c r="N102" s="95">
        <f t="shared" si="2"/>
        <v>7.4044936985494182E-4</v>
      </c>
      <c r="O102" s="95">
        <f>L102/'סכום נכסי הקרן'!$C$42</f>
        <v>5.3702279345044297E-5</v>
      </c>
    </row>
    <row r="103" spans="2:15" s="141" customFormat="1">
      <c r="B103" s="87" t="s">
        <v>1139</v>
      </c>
      <c r="C103" s="84" t="s">
        <v>1140</v>
      </c>
      <c r="D103" s="97" t="s">
        <v>131</v>
      </c>
      <c r="E103" s="97" t="s">
        <v>324</v>
      </c>
      <c r="F103" s="84" t="s">
        <v>1141</v>
      </c>
      <c r="G103" s="97" t="s">
        <v>760</v>
      </c>
      <c r="H103" s="97" t="s">
        <v>173</v>
      </c>
      <c r="I103" s="94">
        <v>2566.8988720000002</v>
      </c>
      <c r="J103" s="96">
        <v>1464</v>
      </c>
      <c r="K103" s="84"/>
      <c r="L103" s="94">
        <v>37.579399479999999</v>
      </c>
      <c r="M103" s="95">
        <v>1.7764813749663222E-4</v>
      </c>
      <c r="N103" s="95">
        <f t="shared" si="2"/>
        <v>7.741791357821885E-4</v>
      </c>
      <c r="O103" s="95">
        <f>L103/'סכום נכסי הקרן'!$C$42</f>
        <v>5.6148584772278057E-5</v>
      </c>
    </row>
    <row r="104" spans="2:15" s="141" customFormat="1">
      <c r="B104" s="87" t="s">
        <v>1142</v>
      </c>
      <c r="C104" s="84" t="s">
        <v>1143</v>
      </c>
      <c r="D104" s="97" t="s">
        <v>131</v>
      </c>
      <c r="E104" s="97" t="s">
        <v>324</v>
      </c>
      <c r="F104" s="84" t="s">
        <v>1144</v>
      </c>
      <c r="G104" s="97" t="s">
        <v>989</v>
      </c>
      <c r="H104" s="97" t="s">
        <v>173</v>
      </c>
      <c r="I104" s="94">
        <v>1915.9252859999999</v>
      </c>
      <c r="J104" s="96">
        <v>1476</v>
      </c>
      <c r="K104" s="84"/>
      <c r="L104" s="94">
        <v>28.279057218999998</v>
      </c>
      <c r="M104" s="95">
        <v>1.5588668369879175E-4</v>
      </c>
      <c r="N104" s="95">
        <f t="shared" si="2"/>
        <v>5.8258131799557105E-4</v>
      </c>
      <c r="O104" s="95">
        <f>L104/'סכום נכסי הקרן'!$C$42</f>
        <v>4.225264542575184E-5</v>
      </c>
    </row>
    <row r="105" spans="2:15" s="141" customFormat="1">
      <c r="B105" s="87" t="s">
        <v>1145</v>
      </c>
      <c r="C105" s="84" t="s">
        <v>1146</v>
      </c>
      <c r="D105" s="97" t="s">
        <v>131</v>
      </c>
      <c r="E105" s="97" t="s">
        <v>324</v>
      </c>
      <c r="F105" s="84" t="s">
        <v>1147</v>
      </c>
      <c r="G105" s="97" t="s">
        <v>198</v>
      </c>
      <c r="H105" s="97" t="s">
        <v>173</v>
      </c>
      <c r="I105" s="94">
        <v>13928.049181000002</v>
      </c>
      <c r="J105" s="96">
        <v>269.5</v>
      </c>
      <c r="K105" s="84"/>
      <c r="L105" s="94">
        <v>37.536092553000003</v>
      </c>
      <c r="M105" s="95">
        <v>8.6383116046679498E-5</v>
      </c>
      <c r="N105" s="95">
        <f t="shared" si="2"/>
        <v>7.7328696294861026E-4</v>
      </c>
      <c r="O105" s="95">
        <f>L105/'סכום נכסי הקרן'!$C$42</f>
        <v>5.6083878505133465E-5</v>
      </c>
    </row>
    <row r="106" spans="2:15" s="141" customFormat="1">
      <c r="B106" s="87" t="s">
        <v>1148</v>
      </c>
      <c r="C106" s="84" t="s">
        <v>1149</v>
      </c>
      <c r="D106" s="97" t="s">
        <v>131</v>
      </c>
      <c r="E106" s="97" t="s">
        <v>324</v>
      </c>
      <c r="F106" s="84" t="s">
        <v>1150</v>
      </c>
      <c r="G106" s="97" t="s">
        <v>584</v>
      </c>
      <c r="H106" s="97" t="s">
        <v>173</v>
      </c>
      <c r="I106" s="94">
        <v>2569.0272880000002</v>
      </c>
      <c r="J106" s="96">
        <v>353.9</v>
      </c>
      <c r="K106" s="84"/>
      <c r="L106" s="94">
        <v>9.0917875660000007</v>
      </c>
      <c r="M106" s="95">
        <v>2.2291535900879124E-4</v>
      </c>
      <c r="N106" s="95">
        <f t="shared" si="2"/>
        <v>1.8730134962127734E-4</v>
      </c>
      <c r="O106" s="95">
        <f>L106/'סכום נכסי הקרן'!$C$42</f>
        <v>1.3584331094827134E-5</v>
      </c>
    </row>
    <row r="107" spans="2:15" s="141" customFormat="1">
      <c r="B107" s="87" t="s">
        <v>1151</v>
      </c>
      <c r="C107" s="84" t="s">
        <v>1152</v>
      </c>
      <c r="D107" s="97" t="s">
        <v>131</v>
      </c>
      <c r="E107" s="97" t="s">
        <v>324</v>
      </c>
      <c r="F107" s="84" t="s">
        <v>1153</v>
      </c>
      <c r="G107" s="97" t="s">
        <v>375</v>
      </c>
      <c r="H107" s="97" t="s">
        <v>173</v>
      </c>
      <c r="I107" s="94">
        <v>1077.631333</v>
      </c>
      <c r="J107" s="96">
        <v>10840</v>
      </c>
      <c r="K107" s="84"/>
      <c r="L107" s="94">
        <v>116.815236472</v>
      </c>
      <c r="M107" s="95">
        <v>2.9522593140306045E-4</v>
      </c>
      <c r="N107" s="95">
        <f t="shared" si="2"/>
        <v>2.4065291108820281E-3</v>
      </c>
      <c r="O107" s="95">
        <f>L107/'סכום נכסי הקרן'!$C$42</f>
        <v>1.745373874649739E-4</v>
      </c>
    </row>
    <row r="108" spans="2:15" s="141" customFormat="1">
      <c r="B108" s="87" t="s">
        <v>1154</v>
      </c>
      <c r="C108" s="84" t="s">
        <v>1155</v>
      </c>
      <c r="D108" s="97" t="s">
        <v>131</v>
      </c>
      <c r="E108" s="97" t="s">
        <v>324</v>
      </c>
      <c r="F108" s="84" t="s">
        <v>1156</v>
      </c>
      <c r="G108" s="97" t="s">
        <v>162</v>
      </c>
      <c r="H108" s="97" t="s">
        <v>173</v>
      </c>
      <c r="I108" s="94">
        <v>2663.6848930000001</v>
      </c>
      <c r="J108" s="96">
        <v>1368</v>
      </c>
      <c r="K108" s="84"/>
      <c r="L108" s="94">
        <v>36.439209342000005</v>
      </c>
      <c r="M108" s="95">
        <v>1.8504473367356693E-4</v>
      </c>
      <c r="N108" s="95">
        <f t="shared" si="2"/>
        <v>7.506898989162829E-4</v>
      </c>
      <c r="O108" s="95">
        <f>L108/'סכום נכסי הקרן'!$C$42</f>
        <v>5.4444990156454565E-5</v>
      </c>
    </row>
    <row r="109" spans="2:15" s="141" customFormat="1">
      <c r="B109" s="87" t="s">
        <v>1157</v>
      </c>
      <c r="C109" s="84" t="s">
        <v>1158</v>
      </c>
      <c r="D109" s="97" t="s">
        <v>131</v>
      </c>
      <c r="E109" s="97" t="s">
        <v>324</v>
      </c>
      <c r="F109" s="84" t="s">
        <v>1159</v>
      </c>
      <c r="G109" s="97" t="s">
        <v>162</v>
      </c>
      <c r="H109" s="97" t="s">
        <v>173</v>
      </c>
      <c r="I109" s="94">
        <v>6961.7243900000003</v>
      </c>
      <c r="J109" s="96">
        <v>764.2</v>
      </c>
      <c r="K109" s="84"/>
      <c r="L109" s="94">
        <v>53.201497795000002</v>
      </c>
      <c r="M109" s="95">
        <v>1.7571190279723375E-4</v>
      </c>
      <c r="N109" s="95">
        <f t="shared" si="2"/>
        <v>1.0960124471167071E-3</v>
      </c>
      <c r="O109" s="95">
        <f>L109/'סכום נכסי הקרן'!$C$42</f>
        <v>7.949006238230398E-5</v>
      </c>
    </row>
    <row r="110" spans="2:15" s="141" customFormat="1">
      <c r="B110" s="87" t="s">
        <v>1160</v>
      </c>
      <c r="C110" s="84" t="s">
        <v>1161</v>
      </c>
      <c r="D110" s="97" t="s">
        <v>131</v>
      </c>
      <c r="E110" s="97" t="s">
        <v>324</v>
      </c>
      <c r="F110" s="84" t="s">
        <v>1162</v>
      </c>
      <c r="G110" s="97" t="s">
        <v>162</v>
      </c>
      <c r="H110" s="97" t="s">
        <v>173</v>
      </c>
      <c r="I110" s="94">
        <v>11388.259373000001</v>
      </c>
      <c r="J110" s="96">
        <v>73.2</v>
      </c>
      <c r="K110" s="84"/>
      <c r="L110" s="94">
        <v>8.3362058529999992</v>
      </c>
      <c r="M110" s="95">
        <v>6.5133539806756262E-5</v>
      </c>
      <c r="N110" s="95">
        <f t="shared" si="2"/>
        <v>1.7173549157997246E-4</v>
      </c>
      <c r="O110" s="95">
        <f>L110/'סכום נכסי הקרן'!$C$42</f>
        <v>1.2455392249294425E-5</v>
      </c>
    </row>
    <row r="111" spans="2:15" s="141" customFormat="1">
      <c r="B111" s="87" t="s">
        <v>1163</v>
      </c>
      <c r="C111" s="84" t="s">
        <v>1164</v>
      </c>
      <c r="D111" s="97" t="s">
        <v>131</v>
      </c>
      <c r="E111" s="97" t="s">
        <v>324</v>
      </c>
      <c r="F111" s="84" t="s">
        <v>1165</v>
      </c>
      <c r="G111" s="97" t="s">
        <v>162</v>
      </c>
      <c r="H111" s="97" t="s">
        <v>173</v>
      </c>
      <c r="I111" s="94">
        <v>26908.344674</v>
      </c>
      <c r="J111" s="96">
        <v>111.8</v>
      </c>
      <c r="K111" s="84"/>
      <c r="L111" s="94">
        <v>30.083529349999999</v>
      </c>
      <c r="M111" s="95">
        <v>7.6880984782857145E-5</v>
      </c>
      <c r="N111" s="95">
        <f t="shared" si="2"/>
        <v>6.1975553297109536E-4</v>
      </c>
      <c r="O111" s="95">
        <f>L111/'סכום נכסי הקרן'!$C$42</f>
        <v>4.4948765050297443E-5</v>
      </c>
    </row>
    <row r="112" spans="2:15" s="141" customFormat="1">
      <c r="B112" s="87" t="s">
        <v>1166</v>
      </c>
      <c r="C112" s="84" t="s">
        <v>1167</v>
      </c>
      <c r="D112" s="97" t="s">
        <v>131</v>
      </c>
      <c r="E112" s="97" t="s">
        <v>324</v>
      </c>
      <c r="F112" s="84" t="s">
        <v>1168</v>
      </c>
      <c r="G112" s="97" t="s">
        <v>979</v>
      </c>
      <c r="H112" s="97" t="s">
        <v>173</v>
      </c>
      <c r="I112" s="94">
        <v>1278.741869</v>
      </c>
      <c r="J112" s="96">
        <v>3016</v>
      </c>
      <c r="K112" s="84"/>
      <c r="L112" s="94">
        <v>38.566854772999996</v>
      </c>
      <c r="M112" s="95">
        <v>1.2142939463726399E-4</v>
      </c>
      <c r="N112" s="95">
        <f t="shared" si="2"/>
        <v>7.9452185801661746E-4</v>
      </c>
      <c r="O112" s="95">
        <f>L112/'סכום נכסי הקרן'!$C$42</f>
        <v>5.7623973362703847E-5</v>
      </c>
    </row>
    <row r="113" spans="2:15" s="141" customFormat="1">
      <c r="B113" s="87" t="s">
        <v>1169</v>
      </c>
      <c r="C113" s="84" t="s">
        <v>1170</v>
      </c>
      <c r="D113" s="97" t="s">
        <v>131</v>
      </c>
      <c r="E113" s="97" t="s">
        <v>324</v>
      </c>
      <c r="F113" s="84" t="s">
        <v>1171</v>
      </c>
      <c r="G113" s="97" t="s">
        <v>375</v>
      </c>
      <c r="H113" s="97" t="s">
        <v>173</v>
      </c>
      <c r="I113" s="94">
        <v>33.487591000000002</v>
      </c>
      <c r="J113" s="96">
        <v>35.6</v>
      </c>
      <c r="K113" s="84"/>
      <c r="L113" s="94">
        <v>1.1921585E-2</v>
      </c>
      <c r="M113" s="95">
        <v>4.8847039421623458E-6</v>
      </c>
      <c r="N113" s="95">
        <f t="shared" si="2"/>
        <v>2.4559845288017097E-7</v>
      </c>
      <c r="O113" s="95">
        <f>L113/'סכום נכסי הקרן'!$C$42</f>
        <v>1.7812422105059634E-8</v>
      </c>
    </row>
    <row r="114" spans="2:15" s="141" customFormat="1">
      <c r="B114" s="87" t="s">
        <v>1172</v>
      </c>
      <c r="C114" s="84" t="s">
        <v>1173</v>
      </c>
      <c r="D114" s="97" t="s">
        <v>131</v>
      </c>
      <c r="E114" s="97" t="s">
        <v>324</v>
      </c>
      <c r="F114" s="84" t="s">
        <v>1174</v>
      </c>
      <c r="G114" s="97" t="s">
        <v>490</v>
      </c>
      <c r="H114" s="97" t="s">
        <v>173</v>
      </c>
      <c r="I114" s="94">
        <v>1616.6922489999999</v>
      </c>
      <c r="J114" s="96">
        <v>562.5</v>
      </c>
      <c r="K114" s="84"/>
      <c r="L114" s="94">
        <v>9.0938939100000002</v>
      </c>
      <c r="M114" s="95">
        <v>1.2317305184393618E-4</v>
      </c>
      <c r="N114" s="95">
        <f t="shared" si="2"/>
        <v>1.8734474274623793E-4</v>
      </c>
      <c r="O114" s="95">
        <f>L114/'סכום נכסי הקרן'!$C$42</f>
        <v>1.3587478250882846E-5</v>
      </c>
    </row>
    <row r="115" spans="2:15" s="141" customFormat="1">
      <c r="B115" s="87" t="s">
        <v>1175</v>
      </c>
      <c r="C115" s="84" t="s">
        <v>1176</v>
      </c>
      <c r="D115" s="97" t="s">
        <v>131</v>
      </c>
      <c r="E115" s="97" t="s">
        <v>324</v>
      </c>
      <c r="F115" s="84" t="s">
        <v>1177</v>
      </c>
      <c r="G115" s="97" t="s">
        <v>490</v>
      </c>
      <c r="H115" s="97" t="s">
        <v>173</v>
      </c>
      <c r="I115" s="94">
        <v>3546.9602599999994</v>
      </c>
      <c r="J115" s="96">
        <v>1795</v>
      </c>
      <c r="K115" s="84"/>
      <c r="L115" s="94">
        <v>63.667936660000002</v>
      </c>
      <c r="M115" s="95">
        <v>1.3787728333383928E-4</v>
      </c>
      <c r="N115" s="95">
        <f t="shared" si="2"/>
        <v>1.3116332049613135E-3</v>
      </c>
      <c r="O115" s="95">
        <f>L115/'סכום נכסי הקרן'!$C$42</f>
        <v>9.5128304025523508E-5</v>
      </c>
    </row>
    <row r="116" spans="2:15" s="141" customFormat="1">
      <c r="B116" s="87" t="s">
        <v>1178</v>
      </c>
      <c r="C116" s="84" t="s">
        <v>1179</v>
      </c>
      <c r="D116" s="97" t="s">
        <v>131</v>
      </c>
      <c r="E116" s="97" t="s">
        <v>324</v>
      </c>
      <c r="F116" s="84" t="s">
        <v>1180</v>
      </c>
      <c r="G116" s="97" t="s">
        <v>1181</v>
      </c>
      <c r="H116" s="97" t="s">
        <v>173</v>
      </c>
      <c r="I116" s="94">
        <v>27252.699267000004</v>
      </c>
      <c r="J116" s="96">
        <v>163.1</v>
      </c>
      <c r="K116" s="84"/>
      <c r="L116" s="94">
        <v>44.449152515000002</v>
      </c>
      <c r="M116" s="95">
        <v>1.8947392471996166E-4</v>
      </c>
      <c r="N116" s="95">
        <f t="shared" si="2"/>
        <v>9.1570400156680185E-4</v>
      </c>
      <c r="O116" s="95">
        <f>L116/'סכום נכסי הקרן'!$C$42</f>
        <v>6.6412902882406413E-5</v>
      </c>
    </row>
    <row r="117" spans="2:15" s="141" customFormat="1">
      <c r="B117" s="87" t="s">
        <v>1182</v>
      </c>
      <c r="C117" s="84" t="s">
        <v>1183</v>
      </c>
      <c r="D117" s="97" t="s">
        <v>131</v>
      </c>
      <c r="E117" s="97" t="s">
        <v>324</v>
      </c>
      <c r="F117" s="84" t="s">
        <v>1184</v>
      </c>
      <c r="G117" s="97" t="s">
        <v>407</v>
      </c>
      <c r="H117" s="97" t="s">
        <v>173</v>
      </c>
      <c r="I117" s="94">
        <v>1572.882341</v>
      </c>
      <c r="J117" s="96">
        <v>1462</v>
      </c>
      <c r="K117" s="84"/>
      <c r="L117" s="94">
        <v>22.995539820999998</v>
      </c>
      <c r="M117" s="95">
        <v>1.7782670254670732E-4</v>
      </c>
      <c r="N117" s="95">
        <f t="shared" si="2"/>
        <v>4.7373474275291106E-4</v>
      </c>
      <c r="O117" s="95">
        <f>L117/'סכום נכסי הקרן'!$C$42</f>
        <v>3.4358372802388222E-5</v>
      </c>
    </row>
    <row r="118" spans="2:15" s="141" customFormat="1">
      <c r="B118" s="87" t="s">
        <v>1185</v>
      </c>
      <c r="C118" s="84" t="s">
        <v>1186</v>
      </c>
      <c r="D118" s="97" t="s">
        <v>131</v>
      </c>
      <c r="E118" s="97" t="s">
        <v>324</v>
      </c>
      <c r="F118" s="84" t="s">
        <v>1187</v>
      </c>
      <c r="G118" s="97" t="s">
        <v>196</v>
      </c>
      <c r="H118" s="97" t="s">
        <v>173</v>
      </c>
      <c r="I118" s="94">
        <v>823.377475</v>
      </c>
      <c r="J118" s="96">
        <v>7473</v>
      </c>
      <c r="K118" s="84"/>
      <c r="L118" s="94">
        <v>61.530998741000005</v>
      </c>
      <c r="M118" s="95">
        <v>9.98320093166158E-5</v>
      </c>
      <c r="N118" s="95">
        <f t="shared" si="2"/>
        <v>1.2676098098500618E-3</v>
      </c>
      <c r="O118" s="95">
        <f>L118/'סכום נכסי הקרן'!$C$42</f>
        <v>9.1935436615230685E-5</v>
      </c>
    </row>
    <row r="119" spans="2:15" s="141" customFormat="1">
      <c r="B119" s="87" t="s">
        <v>1188</v>
      </c>
      <c r="C119" s="84" t="s">
        <v>1189</v>
      </c>
      <c r="D119" s="97" t="s">
        <v>131</v>
      </c>
      <c r="E119" s="97" t="s">
        <v>324</v>
      </c>
      <c r="F119" s="84" t="s">
        <v>1190</v>
      </c>
      <c r="G119" s="97" t="s">
        <v>490</v>
      </c>
      <c r="H119" s="97" t="s">
        <v>173</v>
      </c>
      <c r="I119" s="94">
        <v>18130.391169999999</v>
      </c>
      <c r="J119" s="96">
        <v>585.5</v>
      </c>
      <c r="K119" s="84"/>
      <c r="L119" s="94">
        <v>106.15344029999999</v>
      </c>
      <c r="M119" s="95">
        <v>2.3236107257556285E-4</v>
      </c>
      <c r="N119" s="95">
        <f t="shared" si="2"/>
        <v>2.1868837663437863E-3</v>
      </c>
      <c r="O119" s="95">
        <f>L119/'סכום נכסי הקרן'!$C$42</f>
        <v>1.5860725621029818E-4</v>
      </c>
    </row>
    <row r="120" spans="2:15" s="141" customFormat="1">
      <c r="B120" s="87" t="s">
        <v>1191</v>
      </c>
      <c r="C120" s="84" t="s">
        <v>1192</v>
      </c>
      <c r="D120" s="97" t="s">
        <v>131</v>
      </c>
      <c r="E120" s="97" t="s">
        <v>324</v>
      </c>
      <c r="F120" s="84" t="s">
        <v>1193</v>
      </c>
      <c r="G120" s="97" t="s">
        <v>1063</v>
      </c>
      <c r="H120" s="97" t="s">
        <v>173</v>
      </c>
      <c r="I120" s="94">
        <v>10957.940399999999</v>
      </c>
      <c r="J120" s="96">
        <v>201.7</v>
      </c>
      <c r="K120" s="84"/>
      <c r="L120" s="94">
        <v>22.102165797000001</v>
      </c>
      <c r="M120" s="95">
        <v>3.8626880871076363E-5</v>
      </c>
      <c r="N120" s="95">
        <f t="shared" si="2"/>
        <v>4.5533020357982866E-4</v>
      </c>
      <c r="O120" s="95">
        <f>L120/'סכום נכסי הקרן'!$C$42</f>
        <v>3.3023554050252196E-5</v>
      </c>
    </row>
    <row r="121" spans="2:15" s="141" customFormat="1">
      <c r="B121" s="87" t="s">
        <v>1194</v>
      </c>
      <c r="C121" s="84" t="s">
        <v>1195</v>
      </c>
      <c r="D121" s="97" t="s">
        <v>131</v>
      </c>
      <c r="E121" s="97" t="s">
        <v>324</v>
      </c>
      <c r="F121" s="84" t="s">
        <v>1196</v>
      </c>
      <c r="G121" s="97" t="s">
        <v>490</v>
      </c>
      <c r="H121" s="97" t="s">
        <v>173</v>
      </c>
      <c r="I121" s="94">
        <v>4293.1651599999996</v>
      </c>
      <c r="J121" s="96">
        <v>1134</v>
      </c>
      <c r="K121" s="84"/>
      <c r="L121" s="94">
        <v>48.684492910000003</v>
      </c>
      <c r="M121" s="95">
        <v>2.5559369726499068E-4</v>
      </c>
      <c r="N121" s="95">
        <f t="shared" si="2"/>
        <v>1.0029569170501786E-3</v>
      </c>
      <c r="O121" s="95">
        <f>L121/'סכום נכסי הקרן'!$C$42</f>
        <v>7.2741060662965794E-5</v>
      </c>
    </row>
    <row r="122" spans="2:15" s="141" customFormat="1">
      <c r="B122" s="87" t="s">
        <v>1197</v>
      </c>
      <c r="C122" s="84" t="s">
        <v>1198</v>
      </c>
      <c r="D122" s="97" t="s">
        <v>131</v>
      </c>
      <c r="E122" s="97" t="s">
        <v>324</v>
      </c>
      <c r="F122" s="84" t="s">
        <v>1199</v>
      </c>
      <c r="G122" s="97" t="s">
        <v>989</v>
      </c>
      <c r="H122" s="97" t="s">
        <v>173</v>
      </c>
      <c r="I122" s="94">
        <v>22189.494007000001</v>
      </c>
      <c r="J122" s="96">
        <v>10.1</v>
      </c>
      <c r="K122" s="84"/>
      <c r="L122" s="94">
        <v>2.2411388880000001</v>
      </c>
      <c r="M122" s="95">
        <v>5.3890118905539441E-5</v>
      </c>
      <c r="N122" s="95">
        <f t="shared" si="2"/>
        <v>4.6170055708396724E-5</v>
      </c>
      <c r="O122" s="95">
        <f>L122/'סכום נכסי הקרן'!$C$42</f>
        <v>3.3485574165784135E-6</v>
      </c>
    </row>
    <row r="123" spans="2:15" s="141" customFormat="1">
      <c r="B123" s="83"/>
      <c r="C123" s="84"/>
      <c r="D123" s="84"/>
      <c r="E123" s="84"/>
      <c r="F123" s="84"/>
      <c r="G123" s="84"/>
      <c r="H123" s="84"/>
      <c r="I123" s="94"/>
      <c r="J123" s="96"/>
      <c r="K123" s="84"/>
      <c r="L123" s="84"/>
      <c r="M123" s="84"/>
      <c r="N123" s="95"/>
      <c r="O123" s="84"/>
    </row>
    <row r="124" spans="2:15" s="141" customFormat="1">
      <c r="B124" s="81" t="s">
        <v>241</v>
      </c>
      <c r="C124" s="82"/>
      <c r="D124" s="82"/>
      <c r="E124" s="82"/>
      <c r="F124" s="82"/>
      <c r="G124" s="82"/>
      <c r="H124" s="82"/>
      <c r="I124" s="91"/>
      <c r="J124" s="93"/>
      <c r="K124" s="91">
        <v>5.6007498330000001</v>
      </c>
      <c r="L124" s="91">
        <f>L125+L147</f>
        <v>11859.508800619002</v>
      </c>
      <c r="M124" s="82"/>
      <c r="N124" s="92">
        <f t="shared" ref="N124:N145" si="3">L124/$L$11</f>
        <v>0.24431961130594623</v>
      </c>
      <c r="O124" s="92">
        <f>L124/'סכום נכסי הקרן'!$C$42</f>
        <v>1.7719672066700456E-2</v>
      </c>
    </row>
    <row r="125" spans="2:15" s="141" customFormat="1">
      <c r="B125" s="102" t="s">
        <v>69</v>
      </c>
      <c r="C125" s="82"/>
      <c r="D125" s="82"/>
      <c r="E125" s="82"/>
      <c r="F125" s="82"/>
      <c r="G125" s="82"/>
      <c r="H125" s="82"/>
      <c r="I125" s="91"/>
      <c r="J125" s="93"/>
      <c r="K125" s="91">
        <v>1.4971698329999998</v>
      </c>
      <c r="L125" s="91">
        <f>SUM(L126:L145)</f>
        <v>3016.1869674729996</v>
      </c>
      <c r="M125" s="82"/>
      <c r="N125" s="92">
        <f t="shared" si="3"/>
        <v>6.2136943435684371E-2</v>
      </c>
      <c r="O125" s="92">
        <f>L125/'סכום נכסי הקרן'!$C$42</f>
        <v>4.5065815839428099E-3</v>
      </c>
    </row>
    <row r="126" spans="2:15" s="141" customFormat="1">
      <c r="B126" s="87" t="s">
        <v>1200</v>
      </c>
      <c r="C126" s="84" t="s">
        <v>1201</v>
      </c>
      <c r="D126" s="97" t="s">
        <v>1202</v>
      </c>
      <c r="E126" s="97" t="s">
        <v>1203</v>
      </c>
      <c r="F126" s="84" t="s">
        <v>1105</v>
      </c>
      <c r="G126" s="97" t="s">
        <v>201</v>
      </c>
      <c r="H126" s="97" t="s">
        <v>172</v>
      </c>
      <c r="I126" s="94">
        <v>4413.2301900000002</v>
      </c>
      <c r="J126" s="96">
        <v>607</v>
      </c>
      <c r="K126" s="84"/>
      <c r="L126" s="94">
        <v>100.40257561099999</v>
      </c>
      <c r="M126" s="95">
        <v>1.3100131852346626E-4</v>
      </c>
      <c r="N126" s="95">
        <f t="shared" si="3"/>
        <v>2.0684092958483274E-3</v>
      </c>
      <c r="O126" s="95">
        <f>L126/'סכום נכסי הקרן'!$C$42</f>
        <v>1.5001470502607644E-4</v>
      </c>
    </row>
    <row r="127" spans="2:15" s="141" customFormat="1">
      <c r="B127" s="87" t="s">
        <v>1204</v>
      </c>
      <c r="C127" s="84" t="s">
        <v>1205</v>
      </c>
      <c r="D127" s="97" t="s">
        <v>1206</v>
      </c>
      <c r="E127" s="97" t="s">
        <v>1203</v>
      </c>
      <c r="F127" s="84" t="s">
        <v>1207</v>
      </c>
      <c r="G127" s="97" t="s">
        <v>1208</v>
      </c>
      <c r="H127" s="97" t="s">
        <v>172</v>
      </c>
      <c r="I127" s="94">
        <v>856.291336</v>
      </c>
      <c r="J127" s="96">
        <v>5858</v>
      </c>
      <c r="K127" s="94">
        <v>0.80234497500000002</v>
      </c>
      <c r="L127" s="94">
        <v>188.80782104800002</v>
      </c>
      <c r="M127" s="95">
        <v>6.1349650513734188E-6</v>
      </c>
      <c r="N127" s="95">
        <f t="shared" si="3"/>
        <v>3.8896597005402375E-3</v>
      </c>
      <c r="O127" s="95">
        <f>L127/'סכום נכסי הקרן'!$C$42</f>
        <v>2.8210381465581456E-4</v>
      </c>
    </row>
    <row r="128" spans="2:15" s="141" customFormat="1">
      <c r="B128" s="87" t="s">
        <v>1209</v>
      </c>
      <c r="C128" s="84" t="s">
        <v>1210</v>
      </c>
      <c r="D128" s="97" t="s">
        <v>1202</v>
      </c>
      <c r="E128" s="97" t="s">
        <v>1203</v>
      </c>
      <c r="F128" s="84" t="s">
        <v>1211</v>
      </c>
      <c r="G128" s="97" t="s">
        <v>1208</v>
      </c>
      <c r="H128" s="97" t="s">
        <v>172</v>
      </c>
      <c r="I128" s="94">
        <v>601.42877699999997</v>
      </c>
      <c r="J128" s="96">
        <v>10265</v>
      </c>
      <c r="K128" s="84"/>
      <c r="L128" s="94">
        <v>231.389016677</v>
      </c>
      <c r="M128" s="95">
        <v>3.8500392545661525E-6</v>
      </c>
      <c r="N128" s="95">
        <f t="shared" si="3"/>
        <v>4.7668816276808228E-3</v>
      </c>
      <c r="O128" s="95">
        <f>L128/'סכום נכסי הקרן'!$C$42</f>
        <v>3.4572574330723701E-4</v>
      </c>
    </row>
    <row r="129" spans="2:15" s="141" customFormat="1">
      <c r="B129" s="87" t="s">
        <v>1212</v>
      </c>
      <c r="C129" s="84" t="s">
        <v>1213</v>
      </c>
      <c r="D129" s="97" t="s">
        <v>1202</v>
      </c>
      <c r="E129" s="97" t="s">
        <v>1203</v>
      </c>
      <c r="F129" s="84">
        <v>512291642</v>
      </c>
      <c r="G129" s="97" t="s">
        <v>1208</v>
      </c>
      <c r="H129" s="97" t="s">
        <v>172</v>
      </c>
      <c r="I129" s="94">
        <v>208.02425500000001</v>
      </c>
      <c r="J129" s="96">
        <v>7414</v>
      </c>
      <c r="K129" s="84"/>
      <c r="L129" s="94">
        <v>57.805097660000001</v>
      </c>
      <c r="M129" s="95">
        <v>5.7686125181710905E-6</v>
      </c>
      <c r="N129" s="95">
        <f t="shared" si="3"/>
        <v>1.1908519340241412E-3</v>
      </c>
      <c r="O129" s="95">
        <f>L129/'סכום נכסי הקרן'!$C$42</f>
        <v>8.6368448435683251E-5</v>
      </c>
    </row>
    <row r="130" spans="2:15" s="141" customFormat="1">
      <c r="B130" s="87" t="s">
        <v>1214</v>
      </c>
      <c r="C130" s="84" t="s">
        <v>1215</v>
      </c>
      <c r="D130" s="97" t="s">
        <v>1202</v>
      </c>
      <c r="E130" s="97" t="s">
        <v>1203</v>
      </c>
      <c r="F130" s="84" t="s">
        <v>1216</v>
      </c>
      <c r="G130" s="97" t="s">
        <v>1063</v>
      </c>
      <c r="H130" s="97" t="s">
        <v>172</v>
      </c>
      <c r="I130" s="94">
        <v>1268.275709</v>
      </c>
      <c r="J130" s="96">
        <v>754</v>
      </c>
      <c r="K130" s="84"/>
      <c r="L130" s="94">
        <v>35.841370056000002</v>
      </c>
      <c r="M130" s="95">
        <v>3.8171196263599445E-5</v>
      </c>
      <c r="N130" s="95">
        <f t="shared" si="3"/>
        <v>7.3837371749304204E-4</v>
      </c>
      <c r="O130" s="95">
        <f>L130/'סכום נכסי הקרן'!$C$42</f>
        <v>5.3551739325024049E-5</v>
      </c>
    </row>
    <row r="131" spans="2:15" s="141" customFormat="1">
      <c r="B131" s="87" t="s">
        <v>1217</v>
      </c>
      <c r="C131" s="84" t="s">
        <v>1218</v>
      </c>
      <c r="D131" s="97" t="s">
        <v>1202</v>
      </c>
      <c r="E131" s="97" t="s">
        <v>1203</v>
      </c>
      <c r="F131" s="84" t="s">
        <v>1219</v>
      </c>
      <c r="G131" s="97" t="s">
        <v>584</v>
      </c>
      <c r="H131" s="97" t="s">
        <v>172</v>
      </c>
      <c r="I131" s="94">
        <v>806.02391699999998</v>
      </c>
      <c r="J131" s="96">
        <v>3206</v>
      </c>
      <c r="K131" s="94">
        <v>0.69482485799999993</v>
      </c>
      <c r="L131" s="94">
        <v>97.54736801899999</v>
      </c>
      <c r="M131" s="95">
        <v>3.7767725493573447E-5</v>
      </c>
      <c r="N131" s="95">
        <f t="shared" si="3"/>
        <v>2.0095887139167374E-3</v>
      </c>
      <c r="O131" s="95">
        <f>L131/'סכום נכסי הקרן'!$C$42</f>
        <v>1.4574864788465816E-4</v>
      </c>
    </row>
    <row r="132" spans="2:15" s="141" customFormat="1">
      <c r="B132" s="87" t="s">
        <v>1220</v>
      </c>
      <c r="C132" s="84" t="s">
        <v>1221</v>
      </c>
      <c r="D132" s="97" t="s">
        <v>1202</v>
      </c>
      <c r="E132" s="97" t="s">
        <v>1203</v>
      </c>
      <c r="F132" s="84" t="s">
        <v>1062</v>
      </c>
      <c r="G132" s="97" t="s">
        <v>1063</v>
      </c>
      <c r="H132" s="97" t="s">
        <v>172</v>
      </c>
      <c r="I132" s="94">
        <v>1010.9409460000002</v>
      </c>
      <c r="J132" s="96">
        <v>500</v>
      </c>
      <c r="K132" s="84"/>
      <c r="L132" s="94">
        <v>18.945033335000002</v>
      </c>
      <c r="M132" s="95">
        <v>2.5105612917326662E-5</v>
      </c>
      <c r="N132" s="95">
        <f t="shared" si="3"/>
        <v>3.9028961978120074E-4</v>
      </c>
      <c r="O132" s="95">
        <f>L132/'סכום נכסי הקרן'!$C$42</f>
        <v>2.8306381287173279E-5</v>
      </c>
    </row>
    <row r="133" spans="2:15" s="141" customFormat="1">
      <c r="B133" s="87" t="s">
        <v>1222</v>
      </c>
      <c r="C133" s="84" t="s">
        <v>1223</v>
      </c>
      <c r="D133" s="97" t="s">
        <v>1202</v>
      </c>
      <c r="E133" s="97" t="s">
        <v>1203</v>
      </c>
      <c r="F133" s="84" t="s">
        <v>1224</v>
      </c>
      <c r="G133" s="97" t="s">
        <v>28</v>
      </c>
      <c r="H133" s="97" t="s">
        <v>172</v>
      </c>
      <c r="I133" s="94">
        <v>1595.786906</v>
      </c>
      <c r="J133" s="96">
        <v>1872</v>
      </c>
      <c r="K133" s="84"/>
      <c r="L133" s="94">
        <v>111.96449455200001</v>
      </c>
      <c r="M133" s="95">
        <v>4.5806040683147675E-5</v>
      </c>
      <c r="N133" s="95">
        <f t="shared" si="3"/>
        <v>2.3065982115198216E-3</v>
      </c>
      <c r="O133" s="95">
        <f>L133/'סכום נכסי הקרן'!$C$42</f>
        <v>1.6728973854901623E-4</v>
      </c>
    </row>
    <row r="134" spans="2:15" s="141" customFormat="1">
      <c r="B134" s="87" t="s">
        <v>1225</v>
      </c>
      <c r="C134" s="84" t="s">
        <v>1226</v>
      </c>
      <c r="D134" s="97" t="s">
        <v>1202</v>
      </c>
      <c r="E134" s="97" t="s">
        <v>1203</v>
      </c>
      <c r="F134" s="84" t="s">
        <v>1227</v>
      </c>
      <c r="G134" s="97" t="s">
        <v>1228</v>
      </c>
      <c r="H134" s="97" t="s">
        <v>172</v>
      </c>
      <c r="I134" s="94">
        <v>4180.437911</v>
      </c>
      <c r="J134" s="96">
        <v>406</v>
      </c>
      <c r="K134" s="84"/>
      <c r="L134" s="94">
        <v>63.613222053999991</v>
      </c>
      <c r="M134" s="95">
        <v>1.5381223278154008E-4</v>
      </c>
      <c r="N134" s="95">
        <f t="shared" si="3"/>
        <v>1.3105060207334151E-3</v>
      </c>
      <c r="O134" s="95">
        <f>L134/'סכום נכסי הקרן'!$C$42</f>
        <v>9.504655317969351E-5</v>
      </c>
    </row>
    <row r="135" spans="2:15" s="141" customFormat="1">
      <c r="B135" s="87" t="s">
        <v>1229</v>
      </c>
      <c r="C135" s="84" t="s">
        <v>1230</v>
      </c>
      <c r="D135" s="97" t="s">
        <v>1202</v>
      </c>
      <c r="E135" s="97" t="s">
        <v>1203</v>
      </c>
      <c r="F135" s="84" t="s">
        <v>1231</v>
      </c>
      <c r="G135" s="97" t="s">
        <v>941</v>
      </c>
      <c r="H135" s="97" t="s">
        <v>172</v>
      </c>
      <c r="I135" s="94">
        <v>523.23574499999995</v>
      </c>
      <c r="J135" s="96">
        <v>9238</v>
      </c>
      <c r="K135" s="84"/>
      <c r="L135" s="94">
        <v>181.165269774</v>
      </c>
      <c r="M135" s="95">
        <v>9.7763172785668269E-6</v>
      </c>
      <c r="N135" s="95">
        <f t="shared" si="3"/>
        <v>3.7322142963467694E-3</v>
      </c>
      <c r="O135" s="95">
        <f>L135/'סכום נכסי הקרן'!$C$42</f>
        <v>2.706848339370553E-4</v>
      </c>
    </row>
    <row r="136" spans="2:15" s="141" customFormat="1">
      <c r="B136" s="87" t="s">
        <v>1232</v>
      </c>
      <c r="C136" s="84" t="s">
        <v>1233</v>
      </c>
      <c r="D136" s="97" t="s">
        <v>1202</v>
      </c>
      <c r="E136" s="97" t="s">
        <v>1203</v>
      </c>
      <c r="F136" s="84" t="s">
        <v>957</v>
      </c>
      <c r="G136" s="97" t="s">
        <v>201</v>
      </c>
      <c r="H136" s="97" t="s">
        <v>172</v>
      </c>
      <c r="I136" s="94">
        <v>2548.7788639999999</v>
      </c>
      <c r="J136" s="96">
        <v>10821</v>
      </c>
      <c r="K136" s="84"/>
      <c r="L136" s="94">
        <v>1033.7109966120001</v>
      </c>
      <c r="M136" s="95">
        <v>4.1211542470861365E-5</v>
      </c>
      <c r="N136" s="95">
        <f t="shared" si="3"/>
        <v>2.1295643280077849E-2</v>
      </c>
      <c r="O136" s="95">
        <f>L136/'סכום נכסי הקרן'!$C$42</f>
        <v>1.5445007191824589E-3</v>
      </c>
    </row>
    <row r="137" spans="2:15" s="141" customFormat="1">
      <c r="B137" s="87" t="s">
        <v>1234</v>
      </c>
      <c r="C137" s="84" t="s">
        <v>1235</v>
      </c>
      <c r="D137" s="97" t="s">
        <v>1202</v>
      </c>
      <c r="E137" s="97" t="s">
        <v>1203</v>
      </c>
      <c r="F137" s="84" t="s">
        <v>1044</v>
      </c>
      <c r="G137" s="97" t="s">
        <v>941</v>
      </c>
      <c r="H137" s="97" t="s">
        <v>172</v>
      </c>
      <c r="I137" s="94">
        <v>1868.54393</v>
      </c>
      <c r="J137" s="96">
        <v>2278</v>
      </c>
      <c r="K137" s="84"/>
      <c r="L137" s="94">
        <v>159.53523433699999</v>
      </c>
      <c r="M137" s="95">
        <v>6.6567663503936826E-5</v>
      </c>
      <c r="N137" s="95">
        <f t="shared" si="3"/>
        <v>3.2866105247786035E-3</v>
      </c>
      <c r="O137" s="95">
        <f>L137/'סכום נכסי הקרן'!$C$42</f>
        <v>2.3836670498429926E-4</v>
      </c>
    </row>
    <row r="138" spans="2:15" s="141" customFormat="1">
      <c r="B138" s="87" t="s">
        <v>1238</v>
      </c>
      <c r="C138" s="84" t="s">
        <v>1239</v>
      </c>
      <c r="D138" s="97" t="s">
        <v>1202</v>
      </c>
      <c r="E138" s="97" t="s">
        <v>1203</v>
      </c>
      <c r="F138" s="84" t="s">
        <v>853</v>
      </c>
      <c r="G138" s="97" t="s">
        <v>407</v>
      </c>
      <c r="H138" s="97" t="s">
        <v>172</v>
      </c>
      <c r="I138" s="94">
        <v>161.94578799999999</v>
      </c>
      <c r="J138" s="96">
        <v>472</v>
      </c>
      <c r="K138" s="84"/>
      <c r="L138" s="94">
        <v>2.8649116819999998</v>
      </c>
      <c r="M138" s="95">
        <v>9.9170253759366841E-7</v>
      </c>
      <c r="N138" s="95">
        <f t="shared" si="3"/>
        <v>5.902049742022796E-5</v>
      </c>
      <c r="O138" s="95">
        <f>L138/'סכום נכסי הקרן'!$C$42</f>
        <v>4.2805563331973367E-6</v>
      </c>
    </row>
    <row r="139" spans="2:15" s="141" customFormat="1">
      <c r="B139" s="87" t="s">
        <v>1242</v>
      </c>
      <c r="C139" s="84" t="s">
        <v>1243</v>
      </c>
      <c r="D139" s="97" t="s">
        <v>134</v>
      </c>
      <c r="E139" s="97" t="s">
        <v>1203</v>
      </c>
      <c r="F139" s="84" t="s">
        <v>1171</v>
      </c>
      <c r="G139" s="97" t="s">
        <v>375</v>
      </c>
      <c r="H139" s="97" t="s">
        <v>175</v>
      </c>
      <c r="I139" s="94">
        <v>41.072747</v>
      </c>
      <c r="J139" s="96">
        <v>35</v>
      </c>
      <c r="K139" s="84"/>
      <c r="L139" s="94">
        <v>6.8907334000000001E-2</v>
      </c>
      <c r="M139" s="95">
        <v>5.991120985272922E-6</v>
      </c>
      <c r="N139" s="95">
        <f t="shared" si="3"/>
        <v>1.4195708559304157E-6</v>
      </c>
      <c r="O139" s="95">
        <f>L139/'סכום נכסי הקרן'!$C$42</f>
        <v>1.0295665545666346E-7</v>
      </c>
    </row>
    <row r="140" spans="2:15" s="141" customFormat="1">
      <c r="B140" s="87" t="s">
        <v>1244</v>
      </c>
      <c r="C140" s="84" t="s">
        <v>1245</v>
      </c>
      <c r="D140" s="97" t="s">
        <v>1202</v>
      </c>
      <c r="E140" s="97" t="s">
        <v>1203</v>
      </c>
      <c r="F140" s="84" t="s">
        <v>1193</v>
      </c>
      <c r="G140" s="97" t="s">
        <v>1063</v>
      </c>
      <c r="H140" s="97" t="s">
        <v>172</v>
      </c>
      <c r="I140" s="94">
        <v>853.80599300000006</v>
      </c>
      <c r="J140" s="96">
        <v>555</v>
      </c>
      <c r="K140" s="84"/>
      <c r="L140" s="94">
        <v>17.760359990000001</v>
      </c>
      <c r="M140" s="95">
        <v>3.0096770873213717E-5</v>
      </c>
      <c r="N140" s="95">
        <f t="shared" si="3"/>
        <v>3.6588397735191159E-4</v>
      </c>
      <c r="O140" s="95">
        <f>L140/'סכום נכסי הקרן'!$C$42</f>
        <v>2.6536322886570259E-5</v>
      </c>
    </row>
    <row r="141" spans="2:15" s="141" customFormat="1">
      <c r="B141" s="87" t="s">
        <v>1248</v>
      </c>
      <c r="C141" s="84" t="s">
        <v>1249</v>
      </c>
      <c r="D141" s="97" t="s">
        <v>1202</v>
      </c>
      <c r="E141" s="97" t="s">
        <v>1203</v>
      </c>
      <c r="F141" s="84" t="s">
        <v>1250</v>
      </c>
      <c r="G141" s="97" t="s">
        <v>1251</v>
      </c>
      <c r="H141" s="97" t="s">
        <v>172</v>
      </c>
      <c r="I141" s="94">
        <v>1076.4291720000001</v>
      </c>
      <c r="J141" s="96">
        <v>3510</v>
      </c>
      <c r="K141" s="84"/>
      <c r="L141" s="94">
        <v>141.60942438000001</v>
      </c>
      <c r="M141" s="95">
        <v>2.3527701664413011E-5</v>
      </c>
      <c r="N141" s="95">
        <f t="shared" si="3"/>
        <v>2.9173180865614402E-3</v>
      </c>
      <c r="O141" s="95">
        <f>L141/'סכום נכסי הקרן'!$C$42</f>
        <v>2.1158317800117036E-4</v>
      </c>
    </row>
    <row r="142" spans="2:15" s="141" customFormat="1">
      <c r="B142" s="87" t="s">
        <v>1252</v>
      </c>
      <c r="C142" s="84" t="s">
        <v>1253</v>
      </c>
      <c r="D142" s="97" t="s">
        <v>1202</v>
      </c>
      <c r="E142" s="97" t="s">
        <v>1203</v>
      </c>
      <c r="F142" s="84" t="s">
        <v>944</v>
      </c>
      <c r="G142" s="97" t="s">
        <v>490</v>
      </c>
      <c r="H142" s="97" t="s">
        <v>172</v>
      </c>
      <c r="I142" s="94">
        <v>6246.8588909999999</v>
      </c>
      <c r="J142" s="96">
        <v>1542</v>
      </c>
      <c r="K142" s="84"/>
      <c r="L142" s="94">
        <v>361.03196226000006</v>
      </c>
      <c r="M142" s="95">
        <v>6.1321181124692636E-6</v>
      </c>
      <c r="N142" s="95">
        <f t="shared" si="3"/>
        <v>7.4376763971693606E-3</v>
      </c>
      <c r="O142" s="95">
        <f>L142/'סכום נכסי הקרן'!$C$42</f>
        <v>5.3942942194289438E-4</v>
      </c>
    </row>
    <row r="143" spans="2:15" s="141" customFormat="1">
      <c r="B143" s="87" t="s">
        <v>1254</v>
      </c>
      <c r="C143" s="84" t="s">
        <v>1255</v>
      </c>
      <c r="D143" s="97" t="s">
        <v>1202</v>
      </c>
      <c r="E143" s="97" t="s">
        <v>1203</v>
      </c>
      <c r="F143" s="84" t="s">
        <v>940</v>
      </c>
      <c r="G143" s="97" t="s">
        <v>941</v>
      </c>
      <c r="H143" s="97" t="s">
        <v>172</v>
      </c>
      <c r="I143" s="94">
        <v>1550.5033100000001</v>
      </c>
      <c r="J143" s="96">
        <v>1474</v>
      </c>
      <c r="K143" s="84"/>
      <c r="L143" s="94">
        <v>85.658361636999999</v>
      </c>
      <c r="M143" s="95">
        <v>1.4769594859685196E-5</v>
      </c>
      <c r="N143" s="95">
        <f t="shared" si="3"/>
        <v>1.7646614182843464E-3</v>
      </c>
      <c r="O143" s="95">
        <f>L143/'סכום נכסי הקרן'!$C$42</f>
        <v>1.2798490253654115E-4</v>
      </c>
    </row>
    <row r="144" spans="2:15" s="141" customFormat="1">
      <c r="B144" s="87" t="s">
        <v>1256</v>
      </c>
      <c r="C144" s="84" t="s">
        <v>1257</v>
      </c>
      <c r="D144" s="97" t="s">
        <v>1202</v>
      </c>
      <c r="E144" s="97" t="s">
        <v>1203</v>
      </c>
      <c r="F144" s="84" t="s">
        <v>1258</v>
      </c>
      <c r="G144" s="97" t="s">
        <v>1208</v>
      </c>
      <c r="H144" s="97" t="s">
        <v>172</v>
      </c>
      <c r="I144" s="94">
        <v>1.3138E-2</v>
      </c>
      <c r="J144" s="96">
        <v>4231</v>
      </c>
      <c r="K144" s="84"/>
      <c r="L144" s="94">
        <v>2.083461E-3</v>
      </c>
      <c r="M144" s="95">
        <v>2.0128187969147034E-10</v>
      </c>
      <c r="N144" s="95">
        <f t="shared" si="3"/>
        <v>4.2921708668450872E-8</v>
      </c>
      <c r="O144" s="95">
        <f>L144/'סכום נכסי הקרן'!$C$42</f>
        <v>3.1129658322638851E-9</v>
      </c>
    </row>
    <row r="145" spans="2:15" s="141" customFormat="1">
      <c r="B145" s="87" t="s">
        <v>1259</v>
      </c>
      <c r="C145" s="84" t="s">
        <v>1260</v>
      </c>
      <c r="D145" s="97" t="s">
        <v>1202</v>
      </c>
      <c r="E145" s="97" t="s">
        <v>1203</v>
      </c>
      <c r="F145" s="84" t="s">
        <v>1261</v>
      </c>
      <c r="G145" s="97" t="s">
        <v>1208</v>
      </c>
      <c r="H145" s="97" t="s">
        <v>172</v>
      </c>
      <c r="I145" s="94">
        <v>373.49550599999998</v>
      </c>
      <c r="J145" s="96">
        <v>9034</v>
      </c>
      <c r="K145" s="84"/>
      <c r="L145" s="94">
        <v>126.46345699399998</v>
      </c>
      <c r="M145" s="95">
        <v>7.7248951588812878E-6</v>
      </c>
      <c r="N145" s="95">
        <f t="shared" si="3"/>
        <v>2.6052936235915303E-3</v>
      </c>
      <c r="O145" s="95">
        <f>L145/'סכום נכסי הקרן'!$C$42</f>
        <v>1.8895310286695801E-4</v>
      </c>
    </row>
    <row r="146" spans="2:15" s="141" customFormat="1">
      <c r="B146" s="83"/>
      <c r="C146" s="84"/>
      <c r="D146" s="84"/>
      <c r="E146" s="84"/>
      <c r="F146" s="84"/>
      <c r="G146" s="84"/>
      <c r="H146" s="84"/>
      <c r="I146" s="94"/>
      <c r="J146" s="96"/>
      <c r="K146" s="84"/>
      <c r="L146" s="84"/>
      <c r="M146" s="84"/>
      <c r="N146" s="95"/>
      <c r="O146" s="84"/>
    </row>
    <row r="147" spans="2:15" s="141" customFormat="1">
      <c r="B147" s="102" t="s">
        <v>68</v>
      </c>
      <c r="C147" s="82"/>
      <c r="D147" s="82"/>
      <c r="E147" s="82"/>
      <c r="F147" s="82"/>
      <c r="G147" s="82"/>
      <c r="H147" s="82"/>
      <c r="I147" s="91"/>
      <c r="J147" s="93"/>
      <c r="K147" s="91">
        <v>4.10358</v>
      </c>
      <c r="L147" s="91">
        <f>SUM(L148:L218)</f>
        <v>8843.3218331460012</v>
      </c>
      <c r="M147" s="82"/>
      <c r="N147" s="92">
        <f t="shared" ref="N147:N213" si="4">L147/$L$11</f>
        <v>0.18218266787026183</v>
      </c>
      <c r="O147" s="92">
        <f>L147/'סכום נכסי הקרן'!$C$42</f>
        <v>1.3213090482757645E-2</v>
      </c>
    </row>
    <row r="148" spans="2:15" s="141" customFormat="1">
      <c r="B148" s="87" t="s">
        <v>1262</v>
      </c>
      <c r="C148" s="84" t="s">
        <v>1263</v>
      </c>
      <c r="D148" s="97" t="s">
        <v>150</v>
      </c>
      <c r="E148" s="97" t="s">
        <v>1203</v>
      </c>
      <c r="F148" s="84"/>
      <c r="G148" s="97" t="s">
        <v>1264</v>
      </c>
      <c r="H148" s="97" t="s">
        <v>1265</v>
      </c>
      <c r="I148" s="94">
        <v>925</v>
      </c>
      <c r="J148" s="96">
        <v>1869.5</v>
      </c>
      <c r="K148" s="84"/>
      <c r="L148" s="94">
        <v>65.837460000000007</v>
      </c>
      <c r="M148" s="95">
        <v>4.2663134037405477E-7</v>
      </c>
      <c r="N148" s="95">
        <f t="shared" si="4"/>
        <v>1.3563278974700213E-3</v>
      </c>
      <c r="O148" s="95">
        <f>L148/'סכום נכסי הקרן'!$C$42</f>
        <v>9.8369858357339192E-5</v>
      </c>
    </row>
    <row r="149" spans="2:15" s="141" customFormat="1">
      <c r="B149" s="87" t="s">
        <v>1266</v>
      </c>
      <c r="C149" s="84" t="s">
        <v>1267</v>
      </c>
      <c r="D149" s="97" t="s">
        <v>28</v>
      </c>
      <c r="E149" s="97" t="s">
        <v>1203</v>
      </c>
      <c r="F149" s="84"/>
      <c r="G149" s="97" t="s">
        <v>1268</v>
      </c>
      <c r="H149" s="97" t="s">
        <v>174</v>
      </c>
      <c r="I149" s="94">
        <v>237</v>
      </c>
      <c r="J149" s="96">
        <v>18240</v>
      </c>
      <c r="K149" s="84"/>
      <c r="L149" s="94">
        <v>185.52070999999998</v>
      </c>
      <c r="M149" s="95">
        <v>1.1825392186637061E-6</v>
      </c>
      <c r="N149" s="95">
        <f t="shared" si="4"/>
        <v>3.8219414073909518E-3</v>
      </c>
      <c r="O149" s="95">
        <f>L149/'סכום נכסי הקרן'!$C$42</f>
        <v>2.7719243672299929E-4</v>
      </c>
    </row>
    <row r="150" spans="2:15" s="141" customFormat="1">
      <c r="B150" s="87" t="s">
        <v>1269</v>
      </c>
      <c r="C150" s="84" t="s">
        <v>1270</v>
      </c>
      <c r="D150" s="97" t="s">
        <v>28</v>
      </c>
      <c r="E150" s="97" t="s">
        <v>1203</v>
      </c>
      <c r="F150" s="84"/>
      <c r="G150" s="97" t="s">
        <v>1264</v>
      </c>
      <c r="H150" s="97" t="s">
        <v>174</v>
      </c>
      <c r="I150" s="94">
        <v>313</v>
      </c>
      <c r="J150" s="96">
        <v>8396</v>
      </c>
      <c r="K150" s="84"/>
      <c r="L150" s="94">
        <v>112.78102</v>
      </c>
      <c r="M150" s="95">
        <v>4.0315938830035139E-7</v>
      </c>
      <c r="N150" s="95">
        <f t="shared" si="4"/>
        <v>2.3234195810580239E-3</v>
      </c>
      <c r="O150" s="95">
        <f>L150/'סכום נכסי הקרן'!$C$42</f>
        <v>1.6850973538159336E-4</v>
      </c>
    </row>
    <row r="151" spans="2:15" s="141" customFormat="1">
      <c r="B151" s="87" t="s">
        <v>1271</v>
      </c>
      <c r="C151" s="84" t="s">
        <v>1272</v>
      </c>
      <c r="D151" s="97" t="s">
        <v>1206</v>
      </c>
      <c r="E151" s="97" t="s">
        <v>1203</v>
      </c>
      <c r="F151" s="84"/>
      <c r="G151" s="97" t="s">
        <v>1273</v>
      </c>
      <c r="H151" s="97" t="s">
        <v>172</v>
      </c>
      <c r="I151" s="94">
        <v>170</v>
      </c>
      <c r="J151" s="96">
        <v>11524</v>
      </c>
      <c r="K151" s="94">
        <v>0.61804999999999999</v>
      </c>
      <c r="L151" s="94">
        <v>74.044370000000001</v>
      </c>
      <c r="M151" s="95">
        <v>1.5810041275274758E-6</v>
      </c>
      <c r="N151" s="95">
        <f t="shared" si="4"/>
        <v>1.5253997447895516E-3</v>
      </c>
      <c r="O151" s="95">
        <f>L151/'סכום נכסי הקרן'!$C$42</f>
        <v>1.1063206553014673E-4</v>
      </c>
    </row>
    <row r="152" spans="2:15" s="141" customFormat="1">
      <c r="B152" s="87" t="s">
        <v>1274</v>
      </c>
      <c r="C152" s="84" t="s">
        <v>1275</v>
      </c>
      <c r="D152" s="97" t="s">
        <v>1206</v>
      </c>
      <c r="E152" s="97" t="s">
        <v>1203</v>
      </c>
      <c r="F152" s="84"/>
      <c r="G152" s="97" t="s">
        <v>1276</v>
      </c>
      <c r="H152" s="97" t="s">
        <v>172</v>
      </c>
      <c r="I152" s="94">
        <v>201</v>
      </c>
      <c r="J152" s="96">
        <v>13707</v>
      </c>
      <c r="K152" s="84"/>
      <c r="L152" s="94">
        <v>103.26141</v>
      </c>
      <c r="M152" s="95">
        <v>7.7540784139736101E-8</v>
      </c>
      <c r="N152" s="95">
        <f t="shared" si="4"/>
        <v>2.1273045939969406E-3</v>
      </c>
      <c r="O152" s="95">
        <f>L152/'סכום נכסי הקרן'!$C$42</f>
        <v>1.5428618108109164E-4</v>
      </c>
    </row>
    <row r="153" spans="2:15" s="141" customFormat="1">
      <c r="B153" s="87" t="s">
        <v>1277</v>
      </c>
      <c r="C153" s="84" t="s">
        <v>1278</v>
      </c>
      <c r="D153" s="97" t="s">
        <v>1202</v>
      </c>
      <c r="E153" s="97" t="s">
        <v>1203</v>
      </c>
      <c r="F153" s="84"/>
      <c r="G153" s="97" t="s">
        <v>1208</v>
      </c>
      <c r="H153" s="97" t="s">
        <v>172</v>
      </c>
      <c r="I153" s="94">
        <v>104</v>
      </c>
      <c r="J153" s="96">
        <v>103561</v>
      </c>
      <c r="K153" s="84"/>
      <c r="L153" s="94">
        <v>403.67248999999998</v>
      </c>
      <c r="M153" s="95">
        <v>2.9747003593623954E-7</v>
      </c>
      <c r="N153" s="95">
        <f t="shared" si="4"/>
        <v>8.3161206344866297E-3</v>
      </c>
      <c r="O153" s="95">
        <f>L153/'סכום נכסי הקרן'!$C$42</f>
        <v>6.0314000060230776E-4</v>
      </c>
    </row>
    <row r="154" spans="2:15" s="141" customFormat="1">
      <c r="B154" s="87" t="s">
        <v>1279</v>
      </c>
      <c r="C154" s="84" t="s">
        <v>1280</v>
      </c>
      <c r="D154" s="97" t="s">
        <v>1202</v>
      </c>
      <c r="E154" s="97" t="s">
        <v>1203</v>
      </c>
      <c r="F154" s="84"/>
      <c r="G154" s="97" t="s">
        <v>1276</v>
      </c>
      <c r="H154" s="97" t="s">
        <v>172</v>
      </c>
      <c r="I154" s="94">
        <v>88</v>
      </c>
      <c r="J154" s="96">
        <v>150197</v>
      </c>
      <c r="K154" s="84"/>
      <c r="L154" s="94">
        <v>495.38576</v>
      </c>
      <c r="M154" s="95">
        <v>1.7997064629675996E-7</v>
      </c>
      <c r="N154" s="95">
        <f t="shared" si="4"/>
        <v>1.0205520174948858E-2</v>
      </c>
      <c r="O154" s="95">
        <f>L154/'סכום נכסי הקרן'!$C$42</f>
        <v>7.401717357176723E-4</v>
      </c>
    </row>
    <row r="155" spans="2:15" s="141" customFormat="1">
      <c r="B155" s="87" t="s">
        <v>1281</v>
      </c>
      <c r="C155" s="84" t="s">
        <v>1282</v>
      </c>
      <c r="D155" s="97" t="s">
        <v>1202</v>
      </c>
      <c r="E155" s="97" t="s">
        <v>1203</v>
      </c>
      <c r="F155" s="84"/>
      <c r="G155" s="97" t="s">
        <v>1283</v>
      </c>
      <c r="H155" s="97" t="s">
        <v>172</v>
      </c>
      <c r="I155" s="94">
        <v>243</v>
      </c>
      <c r="J155" s="96">
        <v>15774</v>
      </c>
      <c r="K155" s="84"/>
      <c r="L155" s="94">
        <v>143.66391000000002</v>
      </c>
      <c r="M155" s="95">
        <v>5.1207506725463284E-8</v>
      </c>
      <c r="N155" s="95">
        <f t="shared" si="4"/>
        <v>2.9596428688564587E-3</v>
      </c>
      <c r="O155" s="95">
        <f>L155/'סכום נכסי הקרן'!$C$42</f>
        <v>2.1465285078983189E-4</v>
      </c>
    </row>
    <row r="156" spans="2:15" s="141" customFormat="1">
      <c r="B156" s="87" t="s">
        <v>1284</v>
      </c>
      <c r="C156" s="84" t="s">
        <v>1285</v>
      </c>
      <c r="D156" s="97" t="s">
        <v>1206</v>
      </c>
      <c r="E156" s="97" t="s">
        <v>1203</v>
      </c>
      <c r="F156" s="84"/>
      <c r="G156" s="97" t="s">
        <v>1286</v>
      </c>
      <c r="H156" s="97" t="s">
        <v>172</v>
      </c>
      <c r="I156" s="94">
        <v>584</v>
      </c>
      <c r="J156" s="96">
        <v>6157</v>
      </c>
      <c r="K156" s="84"/>
      <c r="L156" s="94">
        <v>134.76638</v>
      </c>
      <c r="M156" s="95">
        <v>2.2165518726217781E-6</v>
      </c>
      <c r="N156" s="95">
        <f t="shared" si="4"/>
        <v>2.776343449991022E-3</v>
      </c>
      <c r="O156" s="95">
        <f>L156/'סכום נכסי הקרן'!$C$42</f>
        <v>2.0135876614819811E-4</v>
      </c>
    </row>
    <row r="157" spans="2:15" s="141" customFormat="1">
      <c r="B157" s="87" t="s">
        <v>1287</v>
      </c>
      <c r="C157" s="84" t="s">
        <v>1288</v>
      </c>
      <c r="D157" s="97" t="s">
        <v>28</v>
      </c>
      <c r="E157" s="97" t="s">
        <v>1203</v>
      </c>
      <c r="F157" s="84"/>
      <c r="G157" s="97" t="s">
        <v>1251</v>
      </c>
      <c r="H157" s="97" t="s">
        <v>174</v>
      </c>
      <c r="I157" s="94">
        <v>118</v>
      </c>
      <c r="J157" s="96">
        <v>13716</v>
      </c>
      <c r="K157" s="84"/>
      <c r="L157" s="94">
        <v>69.459029999999998</v>
      </c>
      <c r="M157" s="95">
        <v>2.7348635517589048E-7</v>
      </c>
      <c r="N157" s="95">
        <f t="shared" si="4"/>
        <v>1.4309364322409631E-3</v>
      </c>
      <c r="O157" s="95">
        <f>L157/'סכום נכסי הקרן'!$C$42</f>
        <v>1.0378096212609315E-4</v>
      </c>
    </row>
    <row r="158" spans="2:15" s="141" customFormat="1">
      <c r="B158" s="87" t="s">
        <v>1289</v>
      </c>
      <c r="C158" s="84" t="s">
        <v>1290</v>
      </c>
      <c r="D158" s="97" t="s">
        <v>134</v>
      </c>
      <c r="E158" s="97" t="s">
        <v>1203</v>
      </c>
      <c r="F158" s="84"/>
      <c r="G158" s="97" t="s">
        <v>1264</v>
      </c>
      <c r="H158" s="97" t="s">
        <v>175</v>
      </c>
      <c r="I158" s="94">
        <v>2299</v>
      </c>
      <c r="J158" s="96">
        <v>459.2</v>
      </c>
      <c r="K158" s="84"/>
      <c r="L158" s="94">
        <v>50.603970000000004</v>
      </c>
      <c r="M158" s="95">
        <v>7.1938396043003714E-7</v>
      </c>
      <c r="N158" s="95">
        <f t="shared" si="4"/>
        <v>1.0425003673248639E-3</v>
      </c>
      <c r="O158" s="95">
        <f>L158/'סכום נכסי הקרן'!$C$42</f>
        <v>7.5609012881405836E-5</v>
      </c>
    </row>
    <row r="159" spans="2:15" s="141" customFormat="1">
      <c r="B159" s="87" t="s">
        <v>1291</v>
      </c>
      <c r="C159" s="84" t="s">
        <v>1292</v>
      </c>
      <c r="D159" s="97" t="s">
        <v>1206</v>
      </c>
      <c r="E159" s="97" t="s">
        <v>1203</v>
      </c>
      <c r="F159" s="84"/>
      <c r="G159" s="97" t="s">
        <v>1293</v>
      </c>
      <c r="H159" s="97" t="s">
        <v>172</v>
      </c>
      <c r="I159" s="94">
        <v>2870</v>
      </c>
      <c r="J159" s="96">
        <v>2464</v>
      </c>
      <c r="K159" s="84"/>
      <c r="L159" s="94">
        <v>265.04657000000003</v>
      </c>
      <c r="M159" s="95">
        <v>2.9243350625333452E-7</v>
      </c>
      <c r="N159" s="95">
        <f t="shared" si="4"/>
        <v>5.4602661922215833E-3</v>
      </c>
      <c r="O159" s="95">
        <f>L159/'סכום נכסי הקרן'!$C$42</f>
        <v>3.9601457208401702E-4</v>
      </c>
    </row>
    <row r="160" spans="2:15" s="141" customFormat="1">
      <c r="B160" s="87" t="s">
        <v>1294</v>
      </c>
      <c r="C160" s="84" t="s">
        <v>1295</v>
      </c>
      <c r="D160" s="97" t="s">
        <v>1206</v>
      </c>
      <c r="E160" s="97" t="s">
        <v>1203</v>
      </c>
      <c r="F160" s="84"/>
      <c r="G160" s="97" t="s">
        <v>1228</v>
      </c>
      <c r="H160" s="97" t="s">
        <v>172</v>
      </c>
      <c r="I160" s="94">
        <v>100</v>
      </c>
      <c r="J160" s="96">
        <v>22532</v>
      </c>
      <c r="K160" s="84"/>
      <c r="L160" s="94">
        <v>84.449929999999995</v>
      </c>
      <c r="M160" s="95">
        <v>3.7112337419849504E-7</v>
      </c>
      <c r="N160" s="95">
        <f t="shared" si="4"/>
        <v>1.7397663275343618E-3</v>
      </c>
      <c r="O160" s="95">
        <f>L160/'סכום נכסי הקרן'!$C$42</f>
        <v>1.261793461106672E-4</v>
      </c>
    </row>
    <row r="161" spans="2:15" s="141" customFormat="1">
      <c r="B161" s="87" t="s">
        <v>1296</v>
      </c>
      <c r="C161" s="84" t="s">
        <v>1297</v>
      </c>
      <c r="D161" s="97" t="s">
        <v>134</v>
      </c>
      <c r="E161" s="97" t="s">
        <v>1203</v>
      </c>
      <c r="F161" s="84"/>
      <c r="G161" s="97" t="s">
        <v>1298</v>
      </c>
      <c r="H161" s="97" t="s">
        <v>175</v>
      </c>
      <c r="I161" s="94">
        <v>563</v>
      </c>
      <c r="J161" s="96">
        <v>1651.6</v>
      </c>
      <c r="K161" s="84"/>
      <c r="L161" s="94">
        <v>44.571480000000001</v>
      </c>
      <c r="M161" s="95">
        <v>2.665629080726572E-7</v>
      </c>
      <c r="N161" s="95">
        <f t="shared" si="4"/>
        <v>9.182240893790115E-4</v>
      </c>
      <c r="O161" s="95">
        <f>L161/'סכום נכסי הקרן'!$C$42</f>
        <v>6.659567629700441E-5</v>
      </c>
    </row>
    <row r="162" spans="2:15" s="141" customFormat="1">
      <c r="B162" s="87" t="s">
        <v>1299</v>
      </c>
      <c r="C162" s="84" t="s">
        <v>1300</v>
      </c>
      <c r="D162" s="97" t="s">
        <v>1206</v>
      </c>
      <c r="E162" s="97" t="s">
        <v>1203</v>
      </c>
      <c r="F162" s="84"/>
      <c r="G162" s="97" t="s">
        <v>1301</v>
      </c>
      <c r="H162" s="97" t="s">
        <v>172</v>
      </c>
      <c r="I162" s="94">
        <v>34</v>
      </c>
      <c r="J162" s="96">
        <v>39282</v>
      </c>
      <c r="K162" s="84"/>
      <c r="L162" s="94">
        <v>50.057839999999999</v>
      </c>
      <c r="M162" s="95">
        <v>2.1558244222278001E-7</v>
      </c>
      <c r="N162" s="95">
        <f t="shared" si="4"/>
        <v>1.0312494570581963E-3</v>
      </c>
      <c r="O162" s="95">
        <f>L162/'סכום נכסי הקרן'!$C$42</f>
        <v>7.4793022550905628E-5</v>
      </c>
    </row>
    <row r="163" spans="2:15" s="141" customFormat="1">
      <c r="B163" s="87" t="s">
        <v>1302</v>
      </c>
      <c r="C163" s="84" t="s">
        <v>1303</v>
      </c>
      <c r="D163" s="97" t="s">
        <v>1202</v>
      </c>
      <c r="E163" s="97" t="s">
        <v>1203</v>
      </c>
      <c r="F163" s="84"/>
      <c r="G163" s="97" t="s">
        <v>1276</v>
      </c>
      <c r="H163" s="97" t="s">
        <v>172</v>
      </c>
      <c r="I163" s="94">
        <v>13</v>
      </c>
      <c r="J163" s="96">
        <v>172242</v>
      </c>
      <c r="K163" s="84"/>
      <c r="L163" s="94">
        <v>83.923190000000005</v>
      </c>
      <c r="M163" s="95">
        <v>2.8059823370750603E-7</v>
      </c>
      <c r="N163" s="95">
        <f t="shared" si="4"/>
        <v>1.7289148737159225E-3</v>
      </c>
      <c r="O163" s="95">
        <f>L163/'סכום נכסי הקרן'!$C$42</f>
        <v>1.2539232700040469E-4</v>
      </c>
    </row>
    <row r="164" spans="2:15" s="141" customFormat="1">
      <c r="B164" s="87" t="s">
        <v>1304</v>
      </c>
      <c r="C164" s="84" t="s">
        <v>1305</v>
      </c>
      <c r="D164" s="97" t="s">
        <v>1206</v>
      </c>
      <c r="E164" s="97" t="s">
        <v>1203</v>
      </c>
      <c r="F164" s="84"/>
      <c r="G164" s="97" t="s">
        <v>1273</v>
      </c>
      <c r="H164" s="97" t="s">
        <v>172</v>
      </c>
      <c r="I164" s="94">
        <v>168</v>
      </c>
      <c r="J164" s="96">
        <v>11255</v>
      </c>
      <c r="K164" s="94">
        <v>0.59817999999999993</v>
      </c>
      <c r="L164" s="94">
        <v>71.466859999999997</v>
      </c>
      <c r="M164" s="95">
        <v>1.087797566052946E-6</v>
      </c>
      <c r="N164" s="95">
        <f t="shared" si="4"/>
        <v>1.4723000547497481E-3</v>
      </c>
      <c r="O164" s="95">
        <f>L164/'סכום נכסי הקרן'!$C$42</f>
        <v>1.0678092525810973E-4</v>
      </c>
    </row>
    <row r="165" spans="2:15" s="141" customFormat="1">
      <c r="B165" s="87" t="s">
        <v>1306</v>
      </c>
      <c r="C165" s="84" t="s">
        <v>1307</v>
      </c>
      <c r="D165" s="97" t="s">
        <v>134</v>
      </c>
      <c r="E165" s="97" t="s">
        <v>1203</v>
      </c>
      <c r="F165" s="84"/>
      <c r="G165" s="97" t="s">
        <v>1298</v>
      </c>
      <c r="H165" s="97" t="s">
        <v>175</v>
      </c>
      <c r="I165" s="94">
        <v>3626</v>
      </c>
      <c r="J165" s="96">
        <v>495.95</v>
      </c>
      <c r="K165" s="84"/>
      <c r="L165" s="94">
        <v>86.200429999999997</v>
      </c>
      <c r="M165" s="95">
        <v>1.8035691806711799E-7</v>
      </c>
      <c r="N165" s="95">
        <f t="shared" si="4"/>
        <v>1.7758286541265675E-3</v>
      </c>
      <c r="O165" s="95">
        <f>L165/'סכום נכסי הקרן'!$C$42</f>
        <v>1.2879482424506855E-4</v>
      </c>
    </row>
    <row r="166" spans="2:15" s="141" customFormat="1">
      <c r="B166" s="87" t="s">
        <v>1308</v>
      </c>
      <c r="C166" s="84" t="s">
        <v>1309</v>
      </c>
      <c r="D166" s="97" t="s">
        <v>134</v>
      </c>
      <c r="E166" s="97" t="s">
        <v>1203</v>
      </c>
      <c r="F166" s="84"/>
      <c r="G166" s="97" t="s">
        <v>1273</v>
      </c>
      <c r="H166" s="97" t="s">
        <v>175</v>
      </c>
      <c r="I166" s="94">
        <v>2103</v>
      </c>
      <c r="J166" s="96">
        <v>533.20000000000005</v>
      </c>
      <c r="K166" s="84"/>
      <c r="L166" s="94">
        <v>53.74935</v>
      </c>
      <c r="M166" s="95">
        <v>2.1892128847155958E-6</v>
      </c>
      <c r="N166" s="95">
        <f t="shared" si="4"/>
        <v>1.1072988368002088E-3</v>
      </c>
      <c r="O166" s="95">
        <f>L166/'סכום נכסי הקרן'!$C$42</f>
        <v>8.0308625914472532E-5</v>
      </c>
    </row>
    <row r="167" spans="2:15" s="141" customFormat="1">
      <c r="B167" s="87" t="s">
        <v>1310</v>
      </c>
      <c r="C167" s="84" t="s">
        <v>1311</v>
      </c>
      <c r="D167" s="97" t="s">
        <v>1206</v>
      </c>
      <c r="E167" s="97" t="s">
        <v>1203</v>
      </c>
      <c r="F167" s="84"/>
      <c r="G167" s="97" t="s">
        <v>913</v>
      </c>
      <c r="H167" s="97" t="s">
        <v>172</v>
      </c>
      <c r="I167" s="94">
        <v>248</v>
      </c>
      <c r="J167" s="96">
        <v>4351</v>
      </c>
      <c r="K167" s="84"/>
      <c r="L167" s="94">
        <v>40.442720000000001</v>
      </c>
      <c r="M167" s="95">
        <v>1.0745631529235823E-6</v>
      </c>
      <c r="N167" s="95">
        <f t="shared" si="4"/>
        <v>8.3316685342309336E-4</v>
      </c>
      <c r="O167" s="95">
        <f>L167/'סכום נכסי הקרן'!$C$42</f>
        <v>6.0426763699351832E-5</v>
      </c>
    </row>
    <row r="168" spans="2:15" s="141" customFormat="1">
      <c r="B168" s="87" t="s">
        <v>1312</v>
      </c>
      <c r="C168" s="84" t="s">
        <v>1313</v>
      </c>
      <c r="D168" s="97" t="s">
        <v>1206</v>
      </c>
      <c r="E168" s="97" t="s">
        <v>1203</v>
      </c>
      <c r="F168" s="84"/>
      <c r="G168" s="97" t="s">
        <v>1298</v>
      </c>
      <c r="H168" s="97" t="s">
        <v>172</v>
      </c>
      <c r="I168" s="94">
        <v>293</v>
      </c>
      <c r="J168" s="96">
        <v>5919</v>
      </c>
      <c r="K168" s="84"/>
      <c r="L168" s="94">
        <v>65.000330000000005</v>
      </c>
      <c r="M168" s="95">
        <v>1.1405878990210517E-6</v>
      </c>
      <c r="N168" s="95">
        <f t="shared" si="4"/>
        <v>1.3390820503062777E-3</v>
      </c>
      <c r="O168" s="95">
        <f>L168/'סכום נכסי הקרן'!$C$42</f>
        <v>9.7119075603468069E-5</v>
      </c>
    </row>
    <row r="169" spans="2:15" s="141" customFormat="1">
      <c r="B169" s="87" t="s">
        <v>1314</v>
      </c>
      <c r="C169" s="84" t="s">
        <v>1315</v>
      </c>
      <c r="D169" s="97" t="s">
        <v>1202</v>
      </c>
      <c r="E169" s="97" t="s">
        <v>1203</v>
      </c>
      <c r="F169" s="84"/>
      <c r="G169" s="97" t="s">
        <v>1283</v>
      </c>
      <c r="H169" s="97" t="s">
        <v>172</v>
      </c>
      <c r="I169" s="94">
        <v>794</v>
      </c>
      <c r="J169" s="96">
        <v>4333</v>
      </c>
      <c r="K169" s="84"/>
      <c r="L169" s="94">
        <v>128.94626</v>
      </c>
      <c r="M169" s="95">
        <v>1.7660292673354229E-7</v>
      </c>
      <c r="N169" s="95">
        <f t="shared" si="4"/>
        <v>2.6564422399105721E-3</v>
      </c>
      <c r="O169" s="95">
        <f>L169/'סכום נכסי הקרן'!$C$42</f>
        <v>1.9266273838493511E-4</v>
      </c>
    </row>
    <row r="170" spans="2:15" s="141" customFormat="1">
      <c r="B170" s="87" t="s">
        <v>1316</v>
      </c>
      <c r="C170" s="84" t="s">
        <v>1317</v>
      </c>
      <c r="D170" s="97" t="s">
        <v>1206</v>
      </c>
      <c r="E170" s="97" t="s">
        <v>1203</v>
      </c>
      <c r="F170" s="84"/>
      <c r="G170" s="97" t="s">
        <v>1293</v>
      </c>
      <c r="H170" s="97" t="s">
        <v>172</v>
      </c>
      <c r="I170" s="94">
        <v>737</v>
      </c>
      <c r="J170" s="96">
        <v>5206</v>
      </c>
      <c r="K170" s="84"/>
      <c r="L170" s="94">
        <v>143.80409</v>
      </c>
      <c r="M170" s="95">
        <v>3.0178489430927715E-7</v>
      </c>
      <c r="N170" s="95">
        <f t="shared" si="4"/>
        <v>2.962530739145916E-3</v>
      </c>
      <c r="O170" s="95">
        <f>L170/'סכום נכסי הקרן'!$C$42</f>
        <v>2.1486229821906944E-4</v>
      </c>
    </row>
    <row r="171" spans="2:15" s="141" customFormat="1">
      <c r="B171" s="87" t="s">
        <v>1318</v>
      </c>
      <c r="C171" s="84" t="s">
        <v>1319</v>
      </c>
      <c r="D171" s="97" t="s">
        <v>1202</v>
      </c>
      <c r="E171" s="97" t="s">
        <v>1203</v>
      </c>
      <c r="F171" s="84"/>
      <c r="G171" s="97" t="s">
        <v>1320</v>
      </c>
      <c r="H171" s="97" t="s">
        <v>172</v>
      </c>
      <c r="I171" s="94">
        <v>237</v>
      </c>
      <c r="J171" s="96">
        <v>2706</v>
      </c>
      <c r="K171" s="84"/>
      <c r="L171" s="94">
        <v>24.036750000000001</v>
      </c>
      <c r="M171" s="95">
        <v>4.3468841424419277E-7</v>
      </c>
      <c r="N171" s="95">
        <f t="shared" si="4"/>
        <v>4.9518487787214951E-4</v>
      </c>
      <c r="O171" s="95">
        <f>L171/'סכום נכסי הקרן'!$C$42</f>
        <v>3.5914078290243465E-5</v>
      </c>
    </row>
    <row r="172" spans="2:15" s="141" customFormat="1">
      <c r="B172" s="87" t="s">
        <v>1321</v>
      </c>
      <c r="C172" s="84" t="s">
        <v>1322</v>
      </c>
      <c r="D172" s="97" t="s">
        <v>28</v>
      </c>
      <c r="E172" s="97" t="s">
        <v>1203</v>
      </c>
      <c r="F172" s="84"/>
      <c r="G172" s="97" t="s">
        <v>1323</v>
      </c>
      <c r="H172" s="97" t="s">
        <v>174</v>
      </c>
      <c r="I172" s="94">
        <v>650</v>
      </c>
      <c r="J172" s="96">
        <v>2391</v>
      </c>
      <c r="K172" s="84"/>
      <c r="L172" s="94">
        <v>66.69789999999999</v>
      </c>
      <c r="M172" s="95">
        <v>5.2567444154181123E-7</v>
      </c>
      <c r="N172" s="95">
        <f t="shared" si="4"/>
        <v>1.3740539576202622E-3</v>
      </c>
      <c r="O172" s="95">
        <f>L172/'סכום נכסי הקרן'!$C$42</f>
        <v>9.9655469329041119E-5</v>
      </c>
    </row>
    <row r="173" spans="2:15" s="141" customFormat="1">
      <c r="B173" s="87" t="s">
        <v>1324</v>
      </c>
      <c r="C173" s="84" t="s">
        <v>1325</v>
      </c>
      <c r="D173" s="97" t="s">
        <v>28</v>
      </c>
      <c r="E173" s="97" t="s">
        <v>1203</v>
      </c>
      <c r="F173" s="84"/>
      <c r="G173" s="97" t="s">
        <v>1273</v>
      </c>
      <c r="H173" s="97" t="s">
        <v>174</v>
      </c>
      <c r="I173" s="94">
        <v>468</v>
      </c>
      <c r="J173" s="96">
        <v>4000</v>
      </c>
      <c r="K173" s="84"/>
      <c r="L173" s="94">
        <v>80.338750000000005</v>
      </c>
      <c r="M173" s="95">
        <v>1.311137181635826E-6</v>
      </c>
      <c r="N173" s="95">
        <f t="shared" si="4"/>
        <v>1.6550712599311952E-3</v>
      </c>
      <c r="O173" s="95">
        <f>L173/'סכום נכסי הקרן'!$C$42</f>
        <v>1.2003670035426159E-4</v>
      </c>
    </row>
    <row r="174" spans="2:15" s="141" customFormat="1">
      <c r="B174" s="87" t="s">
        <v>1326</v>
      </c>
      <c r="C174" s="84" t="s">
        <v>1327</v>
      </c>
      <c r="D174" s="97" t="s">
        <v>28</v>
      </c>
      <c r="E174" s="97" t="s">
        <v>1203</v>
      </c>
      <c r="F174" s="84"/>
      <c r="G174" s="97" t="s">
        <v>1264</v>
      </c>
      <c r="H174" s="97" t="s">
        <v>174</v>
      </c>
      <c r="I174" s="94">
        <v>266</v>
      </c>
      <c r="J174" s="96">
        <v>7296</v>
      </c>
      <c r="K174" s="84"/>
      <c r="L174" s="94">
        <v>83.288629999999998</v>
      </c>
      <c r="M174" s="95">
        <v>2.7142857142857144E-6</v>
      </c>
      <c r="N174" s="95">
        <f t="shared" si="4"/>
        <v>1.7158422030719065E-3</v>
      </c>
      <c r="O174" s="95">
        <f>L174/'סכום נכסי הקרן'!$C$42</f>
        <v>1.2444421057368905E-4</v>
      </c>
    </row>
    <row r="175" spans="2:15" s="141" customFormat="1">
      <c r="B175" s="87" t="s">
        <v>1328</v>
      </c>
      <c r="C175" s="84" t="s">
        <v>1329</v>
      </c>
      <c r="D175" s="97" t="s">
        <v>134</v>
      </c>
      <c r="E175" s="97" t="s">
        <v>1203</v>
      </c>
      <c r="F175" s="84"/>
      <c r="G175" s="97" t="s">
        <v>1298</v>
      </c>
      <c r="H175" s="97" t="s">
        <v>175</v>
      </c>
      <c r="I175" s="94">
        <v>4598.4309000000003</v>
      </c>
      <c r="J175" s="96">
        <v>628.29999999999995</v>
      </c>
      <c r="K175" s="84"/>
      <c r="L175" s="94">
        <v>138.49063164199998</v>
      </c>
      <c r="M175" s="95">
        <v>3.0025125305770684E-5</v>
      </c>
      <c r="N175" s="95">
        <f t="shared" si="4"/>
        <v>2.8530673454639503E-3</v>
      </c>
      <c r="O175" s="95">
        <f>L175/'סכום נכסי הקרן'!$C$42</f>
        <v>2.0692328984808913E-4</v>
      </c>
    </row>
    <row r="176" spans="2:15" s="141" customFormat="1">
      <c r="B176" s="87" t="s">
        <v>1330</v>
      </c>
      <c r="C176" s="84" t="s">
        <v>1331</v>
      </c>
      <c r="D176" s="97" t="s">
        <v>28</v>
      </c>
      <c r="E176" s="97" t="s">
        <v>1203</v>
      </c>
      <c r="F176" s="84"/>
      <c r="G176" s="97" t="s">
        <v>1283</v>
      </c>
      <c r="H176" s="97" t="s">
        <v>179</v>
      </c>
      <c r="I176" s="94">
        <v>4503</v>
      </c>
      <c r="J176" s="96">
        <v>7792</v>
      </c>
      <c r="K176" s="84"/>
      <c r="L176" s="94">
        <v>146.98102</v>
      </c>
      <c r="M176" s="95">
        <v>1.4656315017584363E-6</v>
      </c>
      <c r="N176" s="95">
        <f t="shared" si="4"/>
        <v>3.0279791751473876E-3</v>
      </c>
      <c r="O176" s="95">
        <f>L176/'סכום נכסי הקרן'!$C$42</f>
        <v>2.1960905111796897E-4</v>
      </c>
    </row>
    <row r="177" spans="2:15" s="141" customFormat="1">
      <c r="B177" s="87" t="s">
        <v>1332</v>
      </c>
      <c r="C177" s="84" t="s">
        <v>1333</v>
      </c>
      <c r="D177" s="97" t="s">
        <v>1202</v>
      </c>
      <c r="E177" s="97" t="s">
        <v>1203</v>
      </c>
      <c r="F177" s="84"/>
      <c r="G177" s="97" t="s">
        <v>1276</v>
      </c>
      <c r="H177" s="97" t="s">
        <v>172</v>
      </c>
      <c r="I177" s="94">
        <v>172</v>
      </c>
      <c r="J177" s="96">
        <v>11265</v>
      </c>
      <c r="K177" s="84"/>
      <c r="L177" s="94">
        <v>72.620500000000007</v>
      </c>
      <c r="M177" s="95">
        <v>1.2630858540090268E-6</v>
      </c>
      <c r="N177" s="95">
        <f t="shared" si="4"/>
        <v>1.4960663743440539E-3</v>
      </c>
      <c r="O177" s="95">
        <f>L177/'סכום נכסי הקרן'!$C$42</f>
        <v>1.0850461574366858E-4</v>
      </c>
    </row>
    <row r="178" spans="2:15" s="141" customFormat="1">
      <c r="B178" s="87" t="s">
        <v>1334</v>
      </c>
      <c r="C178" s="84" t="s">
        <v>1335</v>
      </c>
      <c r="D178" s="97" t="s">
        <v>1202</v>
      </c>
      <c r="E178" s="97" t="s">
        <v>1203</v>
      </c>
      <c r="F178" s="84"/>
      <c r="G178" s="97" t="s">
        <v>1283</v>
      </c>
      <c r="H178" s="97" t="s">
        <v>172</v>
      </c>
      <c r="I178" s="94">
        <v>781</v>
      </c>
      <c r="J178" s="96">
        <v>13109</v>
      </c>
      <c r="K178" s="84"/>
      <c r="L178" s="94">
        <v>383.72507000000002</v>
      </c>
      <c r="M178" s="95">
        <v>3.2508261569885613E-7</v>
      </c>
      <c r="N178" s="95">
        <f t="shared" si="4"/>
        <v>7.9051806889214246E-3</v>
      </c>
      <c r="O178" s="95">
        <f>L178/'סכום נכסי הקרן'!$C$42</f>
        <v>5.7333592128341621E-4</v>
      </c>
    </row>
    <row r="179" spans="2:15" s="141" customFormat="1">
      <c r="B179" s="87" t="s">
        <v>1336</v>
      </c>
      <c r="C179" s="84" t="s">
        <v>1337</v>
      </c>
      <c r="D179" s="97" t="s">
        <v>28</v>
      </c>
      <c r="E179" s="97" t="s">
        <v>1203</v>
      </c>
      <c r="F179" s="84"/>
      <c r="G179" s="97" t="s">
        <v>1273</v>
      </c>
      <c r="H179" s="97" t="s">
        <v>174</v>
      </c>
      <c r="I179" s="94">
        <v>105</v>
      </c>
      <c r="J179" s="96">
        <v>11300</v>
      </c>
      <c r="K179" s="84"/>
      <c r="L179" s="94">
        <v>50.919839999999994</v>
      </c>
      <c r="M179" s="95">
        <v>1.3767694568862153E-6</v>
      </c>
      <c r="N179" s="95">
        <f t="shared" si="4"/>
        <v>1.0490076550144836E-3</v>
      </c>
      <c r="O179" s="95">
        <f>L179/'סכום נכסי הקרן'!$C$42</f>
        <v>7.6080964368588542E-5</v>
      </c>
    </row>
    <row r="180" spans="2:15" s="141" customFormat="1">
      <c r="B180" s="87" t="s">
        <v>1338</v>
      </c>
      <c r="C180" s="84" t="s">
        <v>1339</v>
      </c>
      <c r="D180" s="97" t="s">
        <v>1206</v>
      </c>
      <c r="E180" s="97" t="s">
        <v>1203</v>
      </c>
      <c r="F180" s="84"/>
      <c r="G180" s="97" t="s">
        <v>1301</v>
      </c>
      <c r="H180" s="97" t="s">
        <v>172</v>
      </c>
      <c r="I180" s="94">
        <v>237</v>
      </c>
      <c r="J180" s="96">
        <v>16705</v>
      </c>
      <c r="K180" s="84"/>
      <c r="L180" s="94">
        <v>148.38651000000002</v>
      </c>
      <c r="M180" s="95">
        <v>6.3714175092037408E-7</v>
      </c>
      <c r="N180" s="95">
        <f t="shared" si="4"/>
        <v>3.056933896313957E-3</v>
      </c>
      <c r="O180" s="95">
        <f>L180/'סכום נכסי הקרן'!$C$42</f>
        <v>2.2170903875756893E-4</v>
      </c>
    </row>
    <row r="181" spans="2:15" s="141" customFormat="1">
      <c r="B181" s="87" t="s">
        <v>1340</v>
      </c>
      <c r="C181" s="84" t="s">
        <v>1341</v>
      </c>
      <c r="D181" s="97" t="s">
        <v>135</v>
      </c>
      <c r="E181" s="97" t="s">
        <v>1203</v>
      </c>
      <c r="F181" s="84"/>
      <c r="G181" s="97" t="s">
        <v>1298</v>
      </c>
      <c r="H181" s="97" t="s">
        <v>182</v>
      </c>
      <c r="I181" s="94">
        <v>1840</v>
      </c>
      <c r="J181" s="96">
        <v>981.7</v>
      </c>
      <c r="K181" s="84"/>
      <c r="L181" s="94">
        <v>61.619260000000004</v>
      </c>
      <c r="M181" s="95">
        <v>1.2582714250115365E-6</v>
      </c>
      <c r="N181" s="95">
        <f t="shared" si="4"/>
        <v>1.2694280939674553E-3</v>
      </c>
      <c r="O181" s="95">
        <f>L181/'סכום נכסי הקרן'!$C$42</f>
        <v>9.2067310590111706E-5</v>
      </c>
    </row>
    <row r="182" spans="2:15" s="141" customFormat="1">
      <c r="B182" s="87" t="s">
        <v>1342</v>
      </c>
      <c r="C182" s="84" t="s">
        <v>1343</v>
      </c>
      <c r="D182" s="97" t="s">
        <v>1206</v>
      </c>
      <c r="E182" s="97" t="s">
        <v>1203</v>
      </c>
      <c r="F182" s="84"/>
      <c r="G182" s="97" t="s">
        <v>1293</v>
      </c>
      <c r="H182" s="97" t="s">
        <v>172</v>
      </c>
      <c r="I182" s="94">
        <v>965</v>
      </c>
      <c r="J182" s="96">
        <v>9762</v>
      </c>
      <c r="K182" s="84"/>
      <c r="L182" s="94">
        <v>353.07396999999997</v>
      </c>
      <c r="M182" s="95">
        <v>2.9018971784304931E-7</v>
      </c>
      <c r="N182" s="95">
        <f t="shared" si="4"/>
        <v>7.2737325434713502E-3</v>
      </c>
      <c r="O182" s="95">
        <f>L182/'סכום נכסי הקרן'!$C$42</f>
        <v>5.2753913074051492E-4</v>
      </c>
    </row>
    <row r="183" spans="2:15" s="141" customFormat="1">
      <c r="B183" s="87" t="s">
        <v>1344</v>
      </c>
      <c r="C183" s="84" t="s">
        <v>1345</v>
      </c>
      <c r="D183" s="97" t="s">
        <v>28</v>
      </c>
      <c r="E183" s="97" t="s">
        <v>1203</v>
      </c>
      <c r="F183" s="84"/>
      <c r="G183" s="97" t="s">
        <v>913</v>
      </c>
      <c r="H183" s="97" t="s">
        <v>174</v>
      </c>
      <c r="I183" s="94">
        <v>522</v>
      </c>
      <c r="J183" s="96">
        <v>1572</v>
      </c>
      <c r="K183" s="84"/>
      <c r="L183" s="94">
        <v>35.216180000000001</v>
      </c>
      <c r="M183" s="95">
        <v>2.7272727272727272E-6</v>
      </c>
      <c r="N183" s="95">
        <f t="shared" si="4"/>
        <v>7.2549407854321547E-4</v>
      </c>
      <c r="O183" s="95">
        <f>L183/'סכום נכסי הקרן'!$C$42</f>
        <v>5.2617622831843162E-5</v>
      </c>
    </row>
    <row r="184" spans="2:15" s="141" customFormat="1">
      <c r="B184" s="87" t="s">
        <v>1346</v>
      </c>
      <c r="C184" s="84" t="s">
        <v>1347</v>
      </c>
      <c r="D184" s="97" t="s">
        <v>1206</v>
      </c>
      <c r="E184" s="97" t="s">
        <v>1203</v>
      </c>
      <c r="F184" s="84"/>
      <c r="G184" s="97" t="s">
        <v>1208</v>
      </c>
      <c r="H184" s="97" t="s">
        <v>172</v>
      </c>
      <c r="I184" s="94">
        <v>178</v>
      </c>
      <c r="J184" s="96">
        <v>18865</v>
      </c>
      <c r="K184" s="84"/>
      <c r="L184" s="94">
        <v>125.85672</v>
      </c>
      <c r="M184" s="95">
        <v>1.7435058132994402E-7</v>
      </c>
      <c r="N184" s="95">
        <f t="shared" si="4"/>
        <v>2.5927941390824182E-3</v>
      </c>
      <c r="O184" s="95">
        <f>L184/'סכום נכסי הקרן'!$C$42</f>
        <v>1.8804655768493039E-4</v>
      </c>
    </row>
    <row r="185" spans="2:15" s="141" customFormat="1">
      <c r="B185" s="87" t="s">
        <v>1348</v>
      </c>
      <c r="C185" s="84" t="s">
        <v>1349</v>
      </c>
      <c r="D185" s="97" t="s">
        <v>1206</v>
      </c>
      <c r="E185" s="97" t="s">
        <v>1203</v>
      </c>
      <c r="F185" s="84"/>
      <c r="G185" s="97" t="s">
        <v>1228</v>
      </c>
      <c r="H185" s="97" t="s">
        <v>172</v>
      </c>
      <c r="I185" s="94">
        <v>212</v>
      </c>
      <c r="J185" s="96">
        <v>7641</v>
      </c>
      <c r="K185" s="94">
        <v>0.43701999999999996</v>
      </c>
      <c r="L185" s="94">
        <v>61.150570000000002</v>
      </c>
      <c r="M185" s="95">
        <v>8.1526655851566114E-8</v>
      </c>
      <c r="N185" s="95">
        <f t="shared" si="4"/>
        <v>1.2597725373547726E-3</v>
      </c>
      <c r="O185" s="95">
        <f>L185/'סכום נכסי הקרן'!$C$42</f>
        <v>9.1367025844717501E-5</v>
      </c>
    </row>
    <row r="186" spans="2:15" s="141" customFormat="1">
      <c r="B186" s="87" t="s">
        <v>1350</v>
      </c>
      <c r="C186" s="84" t="s">
        <v>1351</v>
      </c>
      <c r="D186" s="97" t="s">
        <v>1202</v>
      </c>
      <c r="E186" s="97" t="s">
        <v>1203</v>
      </c>
      <c r="F186" s="84"/>
      <c r="G186" s="97" t="s">
        <v>1352</v>
      </c>
      <c r="H186" s="97" t="s">
        <v>172</v>
      </c>
      <c r="I186" s="94">
        <v>1124</v>
      </c>
      <c r="J186" s="96">
        <v>10157</v>
      </c>
      <c r="K186" s="84"/>
      <c r="L186" s="94">
        <v>427.88921999999997</v>
      </c>
      <c r="M186" s="95">
        <v>1.4542792426843068E-7</v>
      </c>
      <c r="N186" s="95">
        <f t="shared" si="4"/>
        <v>8.8150133087255677E-3</v>
      </c>
      <c r="O186" s="95">
        <f>L186/'סכום נכסי הקרן'!$C$42</f>
        <v>6.3932299277694399E-4</v>
      </c>
    </row>
    <row r="187" spans="2:15" s="141" customFormat="1">
      <c r="B187" s="87" t="s">
        <v>1353</v>
      </c>
      <c r="C187" s="84" t="s">
        <v>1354</v>
      </c>
      <c r="D187" s="97" t="s">
        <v>1206</v>
      </c>
      <c r="E187" s="97" t="s">
        <v>1203</v>
      </c>
      <c r="F187" s="84"/>
      <c r="G187" s="97" t="s">
        <v>1301</v>
      </c>
      <c r="H187" s="97" t="s">
        <v>172</v>
      </c>
      <c r="I187" s="94">
        <v>77</v>
      </c>
      <c r="J187" s="96">
        <v>14004</v>
      </c>
      <c r="K187" s="84"/>
      <c r="L187" s="94">
        <v>40.414989999999996</v>
      </c>
      <c r="M187" s="95">
        <v>4.0187891440501042E-7</v>
      </c>
      <c r="N187" s="95">
        <f t="shared" si="4"/>
        <v>8.3259558331946466E-4</v>
      </c>
      <c r="O187" s="95">
        <f>L187/'סכום נכסי הקרן'!$C$42</f>
        <v>6.0385331417908266E-5</v>
      </c>
    </row>
    <row r="188" spans="2:15" s="141" customFormat="1">
      <c r="B188" s="87" t="s">
        <v>1355</v>
      </c>
      <c r="C188" s="84" t="s">
        <v>1356</v>
      </c>
      <c r="D188" s="97" t="s">
        <v>1206</v>
      </c>
      <c r="E188" s="97" t="s">
        <v>1203</v>
      </c>
      <c r="F188" s="84"/>
      <c r="G188" s="97" t="s">
        <v>913</v>
      </c>
      <c r="H188" s="97" t="s">
        <v>172</v>
      </c>
      <c r="I188" s="94">
        <v>365</v>
      </c>
      <c r="J188" s="96">
        <v>2921</v>
      </c>
      <c r="K188" s="84"/>
      <c r="L188" s="94">
        <v>39.959870000000002</v>
      </c>
      <c r="M188" s="95">
        <v>9.4689578829444057E-7</v>
      </c>
      <c r="N188" s="95">
        <f t="shared" si="4"/>
        <v>8.2321958441706859E-4</v>
      </c>
      <c r="O188" s="95">
        <f>L188/'סכום נכסי הקרן'!$C$42</f>
        <v>5.9705322044284325E-5</v>
      </c>
    </row>
    <row r="189" spans="2:15" s="141" customFormat="1">
      <c r="B189" s="87" t="s">
        <v>1357</v>
      </c>
      <c r="C189" s="84" t="s">
        <v>1358</v>
      </c>
      <c r="D189" s="97" t="s">
        <v>1202</v>
      </c>
      <c r="E189" s="97" t="s">
        <v>1203</v>
      </c>
      <c r="F189" s="84"/>
      <c r="G189" s="97" t="s">
        <v>1359</v>
      </c>
      <c r="H189" s="97" t="s">
        <v>172</v>
      </c>
      <c r="I189" s="94">
        <v>2934.23686</v>
      </c>
      <c r="J189" s="96">
        <v>2740</v>
      </c>
      <c r="K189" s="84"/>
      <c r="L189" s="94">
        <v>301.33204118499998</v>
      </c>
      <c r="M189" s="95">
        <v>5.6905695466920196E-6</v>
      </c>
      <c r="N189" s="95">
        <f t="shared" si="4"/>
        <v>6.2077889071176324E-3</v>
      </c>
      <c r="O189" s="95">
        <f>L189/'סכום נכסי הקרן'!$C$42</f>
        <v>4.5022985713446937E-4</v>
      </c>
    </row>
    <row r="190" spans="2:15" s="141" customFormat="1">
      <c r="B190" s="87" t="s">
        <v>1360</v>
      </c>
      <c r="C190" s="84" t="s">
        <v>1361</v>
      </c>
      <c r="D190" s="97" t="s">
        <v>1202</v>
      </c>
      <c r="E190" s="97" t="s">
        <v>1203</v>
      </c>
      <c r="F190" s="84"/>
      <c r="G190" s="97" t="s">
        <v>1352</v>
      </c>
      <c r="H190" s="97" t="s">
        <v>172</v>
      </c>
      <c r="I190" s="94">
        <v>106</v>
      </c>
      <c r="J190" s="96">
        <v>26766</v>
      </c>
      <c r="K190" s="84"/>
      <c r="L190" s="94">
        <v>106.33810000000001</v>
      </c>
      <c r="M190" s="95">
        <v>2.4307188097586344E-7</v>
      </c>
      <c r="N190" s="95">
        <f t="shared" si="4"/>
        <v>2.1906879699483679E-3</v>
      </c>
      <c r="O190" s="95">
        <f>L190/'סכום נכסי הקרן'!$C$42</f>
        <v>1.5888316218439427E-4</v>
      </c>
    </row>
    <row r="191" spans="2:15" s="141" customFormat="1">
      <c r="B191" s="87" t="s">
        <v>1362</v>
      </c>
      <c r="C191" s="84" t="s">
        <v>1363</v>
      </c>
      <c r="D191" s="97" t="s">
        <v>1206</v>
      </c>
      <c r="E191" s="97" t="s">
        <v>1203</v>
      </c>
      <c r="F191" s="84"/>
      <c r="G191" s="97" t="s">
        <v>1268</v>
      </c>
      <c r="H191" s="97" t="s">
        <v>172</v>
      </c>
      <c r="I191" s="94">
        <v>364</v>
      </c>
      <c r="J191" s="96">
        <v>7414</v>
      </c>
      <c r="K191" s="94">
        <v>0.12451000000000001</v>
      </c>
      <c r="L191" s="94">
        <v>101.27164</v>
      </c>
      <c r="M191" s="95">
        <v>2.8592376863865566E-7</v>
      </c>
      <c r="N191" s="95">
        <f t="shared" si="4"/>
        <v>2.0863130283966134E-3</v>
      </c>
      <c r="O191" s="95">
        <f>L191/'סכום נכסי הקרן'!$C$42</f>
        <v>1.5131320197370076E-4</v>
      </c>
    </row>
    <row r="192" spans="2:15" s="141" customFormat="1">
      <c r="B192" s="87" t="s">
        <v>1364</v>
      </c>
      <c r="C192" s="84" t="s">
        <v>1365</v>
      </c>
      <c r="D192" s="97" t="s">
        <v>28</v>
      </c>
      <c r="E192" s="97" t="s">
        <v>1203</v>
      </c>
      <c r="F192" s="84"/>
      <c r="G192" s="97" t="s">
        <v>1283</v>
      </c>
      <c r="H192" s="97" t="s">
        <v>174</v>
      </c>
      <c r="I192" s="94">
        <v>2659</v>
      </c>
      <c r="J192" s="96">
        <v>503</v>
      </c>
      <c r="K192" s="84"/>
      <c r="L192" s="94">
        <v>57.399160000000002</v>
      </c>
      <c r="M192" s="95">
        <v>4.7179501862953247E-7</v>
      </c>
      <c r="N192" s="95">
        <f t="shared" si="4"/>
        <v>1.1824891482652177E-3</v>
      </c>
      <c r="O192" s="95">
        <f>L192/'סכום נכסי הקרן'!$C$42</f>
        <v>8.5761923972009995E-5</v>
      </c>
    </row>
    <row r="193" spans="2:15" s="141" customFormat="1">
      <c r="B193" s="87" t="s">
        <v>1366</v>
      </c>
      <c r="C193" s="84" t="s">
        <v>1367</v>
      </c>
      <c r="D193" s="97" t="s">
        <v>1206</v>
      </c>
      <c r="E193" s="97" t="s">
        <v>1203</v>
      </c>
      <c r="F193" s="84"/>
      <c r="G193" s="97" t="s">
        <v>913</v>
      </c>
      <c r="H193" s="97" t="s">
        <v>172</v>
      </c>
      <c r="I193" s="94">
        <v>574</v>
      </c>
      <c r="J193" s="96">
        <v>4700</v>
      </c>
      <c r="K193" s="94">
        <v>0.92508000000000001</v>
      </c>
      <c r="L193" s="94">
        <v>102.03861999999999</v>
      </c>
      <c r="M193" s="95">
        <v>9.369015556615393E-7</v>
      </c>
      <c r="N193" s="95">
        <f t="shared" si="4"/>
        <v>2.1021137043461648E-3</v>
      </c>
      <c r="O193" s="95">
        <f>L193/'סכום נכסי הקרן'!$C$42</f>
        <v>1.5245917136503073E-4</v>
      </c>
    </row>
    <row r="194" spans="2:15" s="141" customFormat="1">
      <c r="B194" s="87" t="s">
        <v>1236</v>
      </c>
      <c r="C194" s="84" t="s">
        <v>1237</v>
      </c>
      <c r="D194" s="97" t="s">
        <v>1206</v>
      </c>
      <c r="E194" s="97" t="s">
        <v>1203</v>
      </c>
      <c r="F194" s="84"/>
      <c r="G194" s="97" t="s">
        <v>1921</v>
      </c>
      <c r="H194" s="97" t="s">
        <v>172</v>
      </c>
      <c r="I194" s="94">
        <v>2232.1168320000002</v>
      </c>
      <c r="J194" s="96">
        <v>5230</v>
      </c>
      <c r="K194" s="84"/>
      <c r="L194" s="94">
        <v>437.54043432399999</v>
      </c>
      <c r="M194" s="95">
        <v>4.4049848556969345E-5</v>
      </c>
      <c r="N194" s="95">
        <f>L194/$L$11</f>
        <v>9.0138394972222608E-3</v>
      </c>
      <c r="O194" s="95">
        <f>L194/'סכום נכסי הקרן'!$C$42</f>
        <v>6.5374318131441501E-4</v>
      </c>
    </row>
    <row r="195" spans="2:15" s="141" customFormat="1">
      <c r="B195" s="87" t="s">
        <v>1368</v>
      </c>
      <c r="C195" s="84" t="s">
        <v>1369</v>
      </c>
      <c r="D195" s="97" t="s">
        <v>1206</v>
      </c>
      <c r="E195" s="97" t="s">
        <v>1203</v>
      </c>
      <c r="F195" s="84"/>
      <c r="G195" s="97" t="s">
        <v>1283</v>
      </c>
      <c r="H195" s="97" t="s">
        <v>172</v>
      </c>
      <c r="I195" s="94">
        <v>137.077035</v>
      </c>
      <c r="J195" s="96">
        <v>18835</v>
      </c>
      <c r="K195" s="84"/>
      <c r="L195" s="94">
        <v>96.767586646999987</v>
      </c>
      <c r="M195" s="95">
        <v>1.4447278466143912E-6</v>
      </c>
      <c r="N195" s="95">
        <f t="shared" si="4"/>
        <v>1.9935243148835567E-3</v>
      </c>
      <c r="O195" s="95">
        <f>L195/'סכום נכסי הקרן'!$C$42</f>
        <v>1.4458355155327885E-4</v>
      </c>
    </row>
    <row r="196" spans="2:15" s="141" customFormat="1">
      <c r="B196" s="87" t="s">
        <v>1370</v>
      </c>
      <c r="C196" s="84" t="s">
        <v>1371</v>
      </c>
      <c r="D196" s="97" t="s">
        <v>1202</v>
      </c>
      <c r="E196" s="97" t="s">
        <v>1203</v>
      </c>
      <c r="F196" s="84"/>
      <c r="G196" s="97" t="s">
        <v>1283</v>
      </c>
      <c r="H196" s="97" t="s">
        <v>172</v>
      </c>
      <c r="I196" s="94">
        <v>212</v>
      </c>
      <c r="J196" s="96">
        <v>8409</v>
      </c>
      <c r="K196" s="84"/>
      <c r="L196" s="94">
        <v>66.815899999999999</v>
      </c>
      <c r="M196" s="95">
        <v>1.7996604414261461E-7</v>
      </c>
      <c r="N196" s="95">
        <f t="shared" si="4"/>
        <v>1.3764848942314479E-3</v>
      </c>
      <c r="O196" s="95">
        <f>L196/'סכום נכסי הקרן'!$C$42</f>
        <v>9.9831776909652022E-5</v>
      </c>
    </row>
    <row r="197" spans="2:15" s="141" customFormat="1">
      <c r="B197" s="87" t="s">
        <v>1240</v>
      </c>
      <c r="C197" s="84" t="s">
        <v>1241</v>
      </c>
      <c r="D197" s="97" t="s">
        <v>1202</v>
      </c>
      <c r="E197" s="97" t="s">
        <v>1203</v>
      </c>
      <c r="F197" s="84"/>
      <c r="G197" s="97" t="s">
        <v>913</v>
      </c>
      <c r="H197" s="97" t="s">
        <v>172</v>
      </c>
      <c r="I197" s="94">
        <v>1655.586215</v>
      </c>
      <c r="J197" s="96">
        <v>3875</v>
      </c>
      <c r="K197" s="84"/>
      <c r="L197" s="94">
        <v>240.44906396799999</v>
      </c>
      <c r="M197" s="95">
        <v>1.2186282428912663E-5</v>
      </c>
      <c r="N197" s="95">
        <f>L197/$L$11</f>
        <v>4.9535290908906881E-3</v>
      </c>
      <c r="O197" s="95">
        <f>L197/'סכום נכסי הקרן'!$C$42</f>
        <v>3.5926265024025753E-4</v>
      </c>
    </row>
    <row r="198" spans="2:15" s="141" customFormat="1">
      <c r="B198" s="87" t="s">
        <v>1372</v>
      </c>
      <c r="C198" s="84" t="s">
        <v>1373</v>
      </c>
      <c r="D198" s="97" t="s">
        <v>1206</v>
      </c>
      <c r="E198" s="97" t="s">
        <v>1203</v>
      </c>
      <c r="F198" s="84"/>
      <c r="G198" s="97" t="s">
        <v>1228</v>
      </c>
      <c r="H198" s="97" t="s">
        <v>172</v>
      </c>
      <c r="I198" s="94">
        <v>907</v>
      </c>
      <c r="J198" s="96">
        <v>4365</v>
      </c>
      <c r="K198" s="84"/>
      <c r="L198" s="94">
        <v>148.38538</v>
      </c>
      <c r="M198" s="95">
        <v>1.5690753203066851E-7</v>
      </c>
      <c r="N198" s="95">
        <f t="shared" si="4"/>
        <v>3.0569106170057307E-3</v>
      </c>
      <c r="O198" s="95">
        <f>L198/'סכום נכסי הקרן'!$C$42</f>
        <v>2.2170735038836475E-4</v>
      </c>
    </row>
    <row r="199" spans="2:15" s="141" customFormat="1">
      <c r="B199" s="87" t="s">
        <v>1374</v>
      </c>
      <c r="C199" s="84" t="s">
        <v>1375</v>
      </c>
      <c r="D199" s="97" t="s">
        <v>1206</v>
      </c>
      <c r="E199" s="97" t="s">
        <v>1203</v>
      </c>
      <c r="F199" s="84"/>
      <c r="G199" s="97" t="s">
        <v>1273</v>
      </c>
      <c r="H199" s="97" t="s">
        <v>172</v>
      </c>
      <c r="I199" s="94">
        <v>1013</v>
      </c>
      <c r="J199" s="96">
        <v>5872</v>
      </c>
      <c r="K199" s="84"/>
      <c r="L199" s="94">
        <v>222.94363000000001</v>
      </c>
      <c r="M199" s="95">
        <v>1.6091763783360159E-6</v>
      </c>
      <c r="N199" s="95">
        <f t="shared" si="4"/>
        <v>4.5928968847254179E-3</v>
      </c>
      <c r="O199" s="95">
        <f>L199/'סכום נכסי הקרן'!$C$42</f>
        <v>3.3310722049075155E-4</v>
      </c>
    </row>
    <row r="200" spans="2:15" s="141" customFormat="1">
      <c r="B200" s="87" t="s">
        <v>1376</v>
      </c>
      <c r="C200" s="84" t="s">
        <v>1377</v>
      </c>
      <c r="D200" s="97" t="s">
        <v>134</v>
      </c>
      <c r="E200" s="97" t="s">
        <v>1203</v>
      </c>
      <c r="F200" s="84"/>
      <c r="G200" s="97" t="s">
        <v>913</v>
      </c>
      <c r="H200" s="97" t="s">
        <v>175</v>
      </c>
      <c r="I200" s="94">
        <v>233</v>
      </c>
      <c r="J200" s="96">
        <v>3730</v>
      </c>
      <c r="K200" s="84"/>
      <c r="L200" s="94">
        <v>41.65896</v>
      </c>
      <c r="M200" s="95">
        <v>1.8229864921919522E-7</v>
      </c>
      <c r="N200" s="95">
        <f t="shared" si="4"/>
        <v>8.5822280549079067E-4</v>
      </c>
      <c r="O200" s="95">
        <f>L200/'סכום נכסי הקרן'!$C$42</f>
        <v>6.2243986850556791E-5</v>
      </c>
    </row>
    <row r="201" spans="2:15" s="141" customFormat="1">
      <c r="B201" s="87" t="s">
        <v>1378</v>
      </c>
      <c r="C201" s="84" t="s">
        <v>1379</v>
      </c>
      <c r="D201" s="97" t="s">
        <v>134</v>
      </c>
      <c r="E201" s="97" t="s">
        <v>1203</v>
      </c>
      <c r="F201" s="84"/>
      <c r="G201" s="97" t="s">
        <v>1298</v>
      </c>
      <c r="H201" s="97" t="s">
        <v>175</v>
      </c>
      <c r="I201" s="94">
        <v>818</v>
      </c>
      <c r="J201" s="96">
        <v>2307.5</v>
      </c>
      <c r="K201" s="84"/>
      <c r="L201" s="94">
        <v>90.477100000000007</v>
      </c>
      <c r="M201" s="95">
        <v>1.8292065170114667E-7</v>
      </c>
      <c r="N201" s="95">
        <f t="shared" si="4"/>
        <v>1.8639330073211338E-3</v>
      </c>
      <c r="O201" s="95">
        <f>L201/'סכום נכסי הקרן'!$C$42</f>
        <v>1.3518473391262078E-4</v>
      </c>
    </row>
    <row r="202" spans="2:15" s="141" customFormat="1">
      <c r="B202" s="87" t="s">
        <v>1380</v>
      </c>
      <c r="C202" s="84" t="s">
        <v>1381</v>
      </c>
      <c r="D202" s="97" t="s">
        <v>1206</v>
      </c>
      <c r="E202" s="97" t="s">
        <v>1203</v>
      </c>
      <c r="F202" s="84"/>
      <c r="G202" s="97" t="s">
        <v>1301</v>
      </c>
      <c r="H202" s="97" t="s">
        <v>172</v>
      </c>
      <c r="I202" s="94">
        <v>66</v>
      </c>
      <c r="J202" s="96">
        <v>16994</v>
      </c>
      <c r="K202" s="84"/>
      <c r="L202" s="94">
        <v>42.03772</v>
      </c>
      <c r="M202" s="95">
        <v>2.6305300916699882E-7</v>
      </c>
      <c r="N202" s="95">
        <f t="shared" si="4"/>
        <v>8.6602569998954178E-4</v>
      </c>
      <c r="O202" s="95">
        <f>L202/'סכום נכסי הקרן'!$C$42</f>
        <v>6.2809904301676958E-5</v>
      </c>
    </row>
    <row r="203" spans="2:15" s="141" customFormat="1">
      <c r="B203" s="87" t="s">
        <v>1382</v>
      </c>
      <c r="C203" s="84" t="s">
        <v>1383</v>
      </c>
      <c r="D203" s="97" t="s">
        <v>28</v>
      </c>
      <c r="E203" s="97" t="s">
        <v>1203</v>
      </c>
      <c r="F203" s="84"/>
      <c r="G203" s="97" t="s">
        <v>1264</v>
      </c>
      <c r="H203" s="97" t="s">
        <v>179</v>
      </c>
      <c r="I203" s="94">
        <v>279</v>
      </c>
      <c r="J203" s="96">
        <v>30780</v>
      </c>
      <c r="K203" s="84"/>
      <c r="L203" s="94">
        <v>35.97354</v>
      </c>
      <c r="M203" s="95">
        <v>2.0932121788126278E-6</v>
      </c>
      <c r="N203" s="95">
        <f t="shared" si="4"/>
        <v>7.4109657135548214E-4</v>
      </c>
      <c r="O203" s="95">
        <f>L203/'סכום נכסי הקרן'!$C$42</f>
        <v>5.3749218672957241E-5</v>
      </c>
    </row>
    <row r="204" spans="2:15" s="141" customFormat="1">
      <c r="B204" s="87" t="s">
        <v>1384</v>
      </c>
      <c r="C204" s="84" t="s">
        <v>1385</v>
      </c>
      <c r="D204" s="97" t="s">
        <v>28</v>
      </c>
      <c r="E204" s="97" t="s">
        <v>1203</v>
      </c>
      <c r="F204" s="84"/>
      <c r="G204" s="97" t="s">
        <v>1264</v>
      </c>
      <c r="H204" s="97" t="s">
        <v>179</v>
      </c>
      <c r="I204" s="94">
        <v>69</v>
      </c>
      <c r="J204" s="96">
        <v>30540</v>
      </c>
      <c r="K204" s="84"/>
      <c r="L204" s="94">
        <v>8.8273099999999989</v>
      </c>
      <c r="M204" s="95">
        <v>7.7426342958230541E-6</v>
      </c>
      <c r="N204" s="95">
        <f t="shared" si="4"/>
        <v>1.8185280557020411E-4</v>
      </c>
      <c r="O204" s="95">
        <f>L204/'סכום נכסי הקרן'!$C$42</f>
        <v>1.3189166689849876E-5</v>
      </c>
    </row>
    <row r="205" spans="2:15" s="141" customFormat="1">
      <c r="B205" s="87" t="s">
        <v>1246</v>
      </c>
      <c r="C205" s="84" t="s">
        <v>1247</v>
      </c>
      <c r="D205" s="97" t="s">
        <v>1202</v>
      </c>
      <c r="E205" s="97" t="s">
        <v>1203</v>
      </c>
      <c r="F205" s="84"/>
      <c r="G205" s="97" t="s">
        <v>1208</v>
      </c>
      <c r="H205" s="97" t="s">
        <v>172</v>
      </c>
      <c r="I205" s="94">
        <v>2235.4133160000001</v>
      </c>
      <c r="J205" s="96">
        <v>1103</v>
      </c>
      <c r="K205" s="84"/>
      <c r="L205" s="94">
        <v>92.412970071000004</v>
      </c>
      <c r="M205" s="95">
        <v>4.4891139354387975E-5</v>
      </c>
      <c r="N205" s="95">
        <f>L205/$L$11</f>
        <v>1.9038141719829322E-3</v>
      </c>
      <c r="O205" s="95">
        <f>L205/'סכום נכסי הקרן'!$C$42</f>
        <v>1.3807717940918885E-4</v>
      </c>
    </row>
    <row r="206" spans="2:15" s="141" customFormat="1">
      <c r="B206" s="87" t="s">
        <v>1386</v>
      </c>
      <c r="C206" s="84" t="s">
        <v>1387</v>
      </c>
      <c r="D206" s="97" t="s">
        <v>134</v>
      </c>
      <c r="E206" s="97" t="s">
        <v>1203</v>
      </c>
      <c r="F206" s="84"/>
      <c r="G206" s="97" t="s">
        <v>1273</v>
      </c>
      <c r="H206" s="97" t="s">
        <v>175</v>
      </c>
      <c r="I206" s="94">
        <v>2033</v>
      </c>
      <c r="J206" s="96">
        <v>588.6</v>
      </c>
      <c r="K206" s="84"/>
      <c r="L206" s="94">
        <v>57.358980000000003</v>
      </c>
      <c r="M206" s="95">
        <v>2.0059146123964879E-6</v>
      </c>
      <c r="N206" s="95">
        <f t="shared" si="4"/>
        <v>1.1816613937479512E-3</v>
      </c>
      <c r="O206" s="95">
        <f>L206/'סכום נכסי הקרן'!$C$42</f>
        <v>8.570188974667995E-5</v>
      </c>
    </row>
    <row r="207" spans="2:15" s="141" customFormat="1">
      <c r="B207" s="87" t="s">
        <v>1388</v>
      </c>
      <c r="C207" s="84" t="s">
        <v>1389</v>
      </c>
      <c r="D207" s="97" t="s">
        <v>28</v>
      </c>
      <c r="E207" s="97" t="s">
        <v>1203</v>
      </c>
      <c r="F207" s="84"/>
      <c r="G207" s="97" t="s">
        <v>1264</v>
      </c>
      <c r="H207" s="97" t="s">
        <v>174</v>
      </c>
      <c r="I207" s="94">
        <v>150</v>
      </c>
      <c r="J207" s="96">
        <v>9738</v>
      </c>
      <c r="K207" s="84"/>
      <c r="L207" s="94">
        <v>62.687400000000004</v>
      </c>
      <c r="M207" s="95">
        <v>1.7647058823529411E-7</v>
      </c>
      <c r="N207" s="95">
        <f t="shared" si="4"/>
        <v>1.2914330145765375E-3</v>
      </c>
      <c r="O207" s="95">
        <f>L207/'סכום נכסי הקרן'!$C$42</f>
        <v>9.3663252786329616E-5</v>
      </c>
    </row>
    <row r="208" spans="2:15" s="141" customFormat="1">
      <c r="B208" s="87" t="s">
        <v>1390</v>
      </c>
      <c r="C208" s="84" t="s">
        <v>1391</v>
      </c>
      <c r="D208" s="97" t="s">
        <v>1206</v>
      </c>
      <c r="E208" s="97" t="s">
        <v>1203</v>
      </c>
      <c r="F208" s="84"/>
      <c r="G208" s="97" t="s">
        <v>1273</v>
      </c>
      <c r="H208" s="97" t="s">
        <v>172</v>
      </c>
      <c r="I208" s="94">
        <v>287</v>
      </c>
      <c r="J208" s="96">
        <v>16799</v>
      </c>
      <c r="K208" s="84"/>
      <c r="L208" s="94">
        <v>180.70281</v>
      </c>
      <c r="M208" s="95">
        <v>9.2791246869123909E-7</v>
      </c>
      <c r="N208" s="95">
        <f t="shared" si="4"/>
        <v>3.722687089602556E-3</v>
      </c>
      <c r="O208" s="95">
        <f>L208/'סכום נכסי הקרן'!$C$42</f>
        <v>2.6999385797193834E-4</v>
      </c>
    </row>
    <row r="209" spans="2:15" s="141" customFormat="1">
      <c r="B209" s="87" t="s">
        <v>1392</v>
      </c>
      <c r="C209" s="84" t="s">
        <v>1393</v>
      </c>
      <c r="D209" s="97" t="s">
        <v>1206</v>
      </c>
      <c r="E209" s="97" t="s">
        <v>1203</v>
      </c>
      <c r="F209" s="84"/>
      <c r="G209" s="97" t="s">
        <v>1273</v>
      </c>
      <c r="H209" s="97" t="s">
        <v>172</v>
      </c>
      <c r="I209" s="94">
        <v>229</v>
      </c>
      <c r="J209" s="96">
        <v>7908</v>
      </c>
      <c r="K209" s="94">
        <v>0.72954999999999992</v>
      </c>
      <c r="L209" s="94">
        <v>68.603279999999998</v>
      </c>
      <c r="M209" s="95">
        <v>2.6855640938251188E-6</v>
      </c>
      <c r="N209" s="95">
        <f t="shared" si="4"/>
        <v>1.4133069915204376E-3</v>
      </c>
      <c r="O209" s="95">
        <f>L209/'סכום נכסי הקרן'!$C$42</f>
        <v>1.0250235863365445E-4</v>
      </c>
    </row>
    <row r="210" spans="2:15" s="141" customFormat="1">
      <c r="B210" s="87" t="s">
        <v>1394</v>
      </c>
      <c r="C210" s="84" t="s">
        <v>1395</v>
      </c>
      <c r="D210" s="97" t="s">
        <v>28</v>
      </c>
      <c r="E210" s="97" t="s">
        <v>1203</v>
      </c>
      <c r="F210" s="84"/>
      <c r="G210" s="97" t="s">
        <v>1264</v>
      </c>
      <c r="H210" s="97" t="s">
        <v>174</v>
      </c>
      <c r="I210" s="94">
        <v>172</v>
      </c>
      <c r="J210" s="96">
        <v>10200</v>
      </c>
      <c r="K210" s="84"/>
      <c r="L210" s="94">
        <v>75.291830000000004</v>
      </c>
      <c r="M210" s="95">
        <v>8.0714416060693412E-7</v>
      </c>
      <c r="N210" s="95">
        <f t="shared" si="4"/>
        <v>1.551098865001327E-3</v>
      </c>
      <c r="O210" s="95">
        <f>L210/'סכום נכסי הקרן'!$C$42</f>
        <v>1.1249593548361162E-4</v>
      </c>
    </row>
    <row r="211" spans="2:15" s="141" customFormat="1">
      <c r="B211" s="87" t="s">
        <v>1396</v>
      </c>
      <c r="C211" s="84" t="s">
        <v>1397</v>
      </c>
      <c r="D211" s="97" t="s">
        <v>1202</v>
      </c>
      <c r="E211" s="97" t="s">
        <v>1203</v>
      </c>
      <c r="F211" s="84"/>
      <c r="G211" s="97" t="s">
        <v>1276</v>
      </c>
      <c r="H211" s="97" t="s">
        <v>172</v>
      </c>
      <c r="I211" s="94">
        <v>385</v>
      </c>
      <c r="J211" s="96">
        <v>5394</v>
      </c>
      <c r="K211" s="84"/>
      <c r="L211" s="94">
        <v>77.834339999999997</v>
      </c>
      <c r="M211" s="95">
        <v>3.0832958459283632E-6</v>
      </c>
      <c r="N211" s="95">
        <f t="shared" si="4"/>
        <v>1.6034775145208633E-3</v>
      </c>
      <c r="O211" s="95">
        <f>L211/'סכום נכסי הקרן'!$C$42</f>
        <v>1.1629478113428098E-4</v>
      </c>
    </row>
    <row r="212" spans="2:15" s="141" customFormat="1">
      <c r="B212" s="87" t="s">
        <v>1398</v>
      </c>
      <c r="C212" s="84" t="s">
        <v>1399</v>
      </c>
      <c r="D212" s="97" t="s">
        <v>1206</v>
      </c>
      <c r="E212" s="97" t="s">
        <v>1203</v>
      </c>
      <c r="F212" s="84"/>
      <c r="G212" s="97" t="s">
        <v>1293</v>
      </c>
      <c r="H212" s="97" t="s">
        <v>172</v>
      </c>
      <c r="I212" s="94">
        <v>484</v>
      </c>
      <c r="J212" s="96">
        <v>4570</v>
      </c>
      <c r="K212" s="94">
        <v>0.67119000000000006</v>
      </c>
      <c r="L212" s="94">
        <v>83.572450000000003</v>
      </c>
      <c r="M212" s="95">
        <v>2.9948773180373645E-7</v>
      </c>
      <c r="N212" s="95">
        <f t="shared" si="4"/>
        <v>1.7216892236565395E-3</v>
      </c>
      <c r="O212" s="95">
        <f>L212/'סכום נכסי הקרן'!$C$42</f>
        <v>1.2486827512901943E-4</v>
      </c>
    </row>
    <row r="213" spans="2:15" s="141" customFormat="1">
      <c r="B213" s="87" t="s">
        <v>1400</v>
      </c>
      <c r="C213" s="84" t="s">
        <v>1401</v>
      </c>
      <c r="D213" s="97" t="s">
        <v>1202</v>
      </c>
      <c r="E213" s="97" t="s">
        <v>1203</v>
      </c>
      <c r="F213" s="84"/>
      <c r="G213" s="97" t="s">
        <v>1208</v>
      </c>
      <c r="H213" s="97" t="s">
        <v>172</v>
      </c>
      <c r="I213" s="94">
        <v>630.64195199999995</v>
      </c>
      <c r="J213" s="96">
        <v>5290</v>
      </c>
      <c r="K213" s="84"/>
      <c r="L213" s="94">
        <v>125.036875309</v>
      </c>
      <c r="M213" s="95">
        <v>2.1403295256940054E-5</v>
      </c>
      <c r="N213" s="95">
        <f t="shared" si="4"/>
        <v>2.5759043892956556E-3</v>
      </c>
      <c r="O213" s="95">
        <f>L213/'סכום נכסי הקרן'!$C$42</f>
        <v>1.8682160146504147E-4</v>
      </c>
    </row>
    <row r="214" spans="2:15" s="141" customFormat="1">
      <c r="B214" s="87" t="s">
        <v>1402</v>
      </c>
      <c r="C214" s="84" t="s">
        <v>1403</v>
      </c>
      <c r="D214" s="97" t="s">
        <v>28</v>
      </c>
      <c r="E214" s="97" t="s">
        <v>1203</v>
      </c>
      <c r="F214" s="84"/>
      <c r="G214" s="97" t="s">
        <v>1264</v>
      </c>
      <c r="H214" s="97" t="s">
        <v>174</v>
      </c>
      <c r="I214" s="94">
        <v>589</v>
      </c>
      <c r="J214" s="96">
        <v>7202</v>
      </c>
      <c r="K214" s="84"/>
      <c r="L214" s="94">
        <v>182.04872</v>
      </c>
      <c r="M214" s="95">
        <v>9.8579155864612989E-7</v>
      </c>
      <c r="N214" s="95">
        <f t="shared" ref="N214:N218" si="5">L214/$L$11</f>
        <v>3.7504143937920537E-3</v>
      </c>
      <c r="O214" s="95">
        <f>L214/'סכום נכסי הקרן'!$C$42</f>
        <v>2.7200482522465023E-4</v>
      </c>
    </row>
    <row r="215" spans="2:15" s="141" customFormat="1">
      <c r="B215" s="87" t="s">
        <v>1404</v>
      </c>
      <c r="C215" s="84" t="s">
        <v>1405</v>
      </c>
      <c r="D215" s="97" t="s">
        <v>1206</v>
      </c>
      <c r="E215" s="97" t="s">
        <v>1203</v>
      </c>
      <c r="F215" s="84"/>
      <c r="G215" s="97" t="s">
        <v>1208</v>
      </c>
      <c r="H215" s="97" t="s">
        <v>172</v>
      </c>
      <c r="I215" s="94">
        <v>261</v>
      </c>
      <c r="J215" s="96">
        <v>13194</v>
      </c>
      <c r="K215" s="84"/>
      <c r="L215" s="94">
        <v>129.06741</v>
      </c>
      <c r="M215" s="95">
        <v>1.4852816678936005E-7</v>
      </c>
      <c r="N215" s="95">
        <f t="shared" si="5"/>
        <v>2.6589380701685815E-3</v>
      </c>
      <c r="O215" s="95">
        <f>L215/'סכום נכסי הקרן'!$C$42</f>
        <v>1.9284375248146909E-4</v>
      </c>
    </row>
    <row r="216" spans="2:15" s="141" customFormat="1">
      <c r="B216" s="87" t="s">
        <v>1406</v>
      </c>
      <c r="C216" s="84" t="s">
        <v>1407</v>
      </c>
      <c r="D216" s="97" t="s">
        <v>28</v>
      </c>
      <c r="E216" s="97" t="s">
        <v>1203</v>
      </c>
      <c r="F216" s="84"/>
      <c r="G216" s="97" t="s">
        <v>1273</v>
      </c>
      <c r="H216" s="97" t="s">
        <v>174</v>
      </c>
      <c r="I216" s="94">
        <v>495</v>
      </c>
      <c r="J216" s="96">
        <v>3959</v>
      </c>
      <c r="K216" s="84"/>
      <c r="L216" s="94">
        <v>84.102699999999999</v>
      </c>
      <c r="M216" s="95">
        <v>9.5545470577791497E-7</v>
      </c>
      <c r="N216" s="95">
        <f t="shared" si="5"/>
        <v>1.7326129875385827E-3</v>
      </c>
      <c r="O216" s="95">
        <f>L216/'סכום נכסי הקרן'!$C$42</f>
        <v>1.2566053864273909E-4</v>
      </c>
    </row>
    <row r="217" spans="2:15" s="141" customFormat="1">
      <c r="B217" s="87" t="s">
        <v>1408</v>
      </c>
      <c r="C217" s="84" t="s">
        <v>1409</v>
      </c>
      <c r="D217" s="97" t="s">
        <v>1206</v>
      </c>
      <c r="E217" s="97" t="s">
        <v>1203</v>
      </c>
      <c r="F217" s="84"/>
      <c r="G217" s="97" t="s">
        <v>1293</v>
      </c>
      <c r="H217" s="97" t="s">
        <v>172</v>
      </c>
      <c r="I217" s="94">
        <v>960</v>
      </c>
      <c r="J217" s="96">
        <v>4608</v>
      </c>
      <c r="K217" s="84"/>
      <c r="L217" s="94">
        <v>165.79952</v>
      </c>
      <c r="M217" s="95">
        <v>2.0394098239605064E-7</v>
      </c>
      <c r="N217" s="95">
        <f t="shared" si="5"/>
        <v>3.4156620617371738E-3</v>
      </c>
      <c r="O217" s="95">
        <f>L217/'סכום נכסי הקרן'!$C$42</f>
        <v>2.477263748953077E-4</v>
      </c>
    </row>
    <row r="218" spans="2:15" s="141" customFormat="1">
      <c r="B218" s="87" t="s">
        <v>1410</v>
      </c>
      <c r="C218" s="84" t="s">
        <v>1411</v>
      </c>
      <c r="D218" s="97" t="s">
        <v>146</v>
      </c>
      <c r="E218" s="97" t="s">
        <v>1203</v>
      </c>
      <c r="F218" s="84"/>
      <c r="G218" s="97" t="s">
        <v>1298</v>
      </c>
      <c r="H218" s="97" t="s">
        <v>176</v>
      </c>
      <c r="I218" s="94">
        <v>739</v>
      </c>
      <c r="J218" s="96">
        <v>3132</v>
      </c>
      <c r="K218" s="84"/>
      <c r="L218" s="94">
        <v>61.224419999999995</v>
      </c>
      <c r="M218" s="95">
        <v>7.8940210138988938E-7</v>
      </c>
      <c r="N218" s="95">
        <f t="shared" si="5"/>
        <v>1.2612939328525356E-3</v>
      </c>
      <c r="O218" s="95">
        <f>L218/'סכום נכסי הקרן'!$C$42</f>
        <v>9.1477367495803203E-5</v>
      </c>
    </row>
    <row r="219" spans="2:15">
      <c r="E219" s="1"/>
      <c r="F219" s="1"/>
      <c r="G219" s="1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B222" s="99" t="s">
        <v>263</v>
      </c>
      <c r="E222" s="1"/>
      <c r="F222" s="1"/>
      <c r="G222" s="1"/>
    </row>
    <row r="223" spans="2:15">
      <c r="B223" s="99" t="s">
        <v>123</v>
      </c>
      <c r="E223" s="1"/>
      <c r="F223" s="1"/>
      <c r="G223" s="1"/>
    </row>
    <row r="224" spans="2:15">
      <c r="B224" s="99" t="s">
        <v>246</v>
      </c>
      <c r="E224" s="1"/>
      <c r="F224" s="1"/>
      <c r="G224" s="1"/>
    </row>
    <row r="225" spans="2:7">
      <c r="B225" s="99" t="s">
        <v>254</v>
      </c>
      <c r="E225" s="1"/>
      <c r="F225" s="1"/>
      <c r="G225" s="1"/>
    </row>
    <row r="226" spans="2:7">
      <c r="B226" s="99" t="s">
        <v>260</v>
      </c>
      <c r="E226" s="1"/>
      <c r="F226" s="1"/>
      <c r="G226" s="1"/>
    </row>
    <row r="227" spans="2:7">
      <c r="E227" s="1"/>
      <c r="F227" s="1"/>
      <c r="G227" s="1"/>
    </row>
    <row r="228" spans="2:7">
      <c r="E228" s="1"/>
      <c r="F228" s="1"/>
      <c r="G228" s="1"/>
    </row>
    <row r="229" spans="2:7">
      <c r="E229" s="1"/>
      <c r="F229" s="1"/>
      <c r="G229" s="1"/>
    </row>
    <row r="230" spans="2:7">
      <c r="E230" s="1"/>
      <c r="F230" s="1"/>
      <c r="G230" s="1"/>
    </row>
    <row r="231" spans="2:7">
      <c r="E231" s="1"/>
      <c r="F231" s="1"/>
      <c r="G231" s="1"/>
    </row>
    <row r="232" spans="2:7">
      <c r="E232" s="1"/>
      <c r="F232" s="1"/>
      <c r="G232" s="1"/>
    </row>
    <row r="233" spans="2:7">
      <c r="E233" s="1"/>
      <c r="F233" s="1"/>
      <c r="G233" s="1"/>
    </row>
    <row r="234" spans="2:7">
      <c r="E234" s="1"/>
      <c r="F234" s="1"/>
      <c r="G234" s="1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35:I35 B224 B226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77" workbookViewId="0">
      <selection activeCell="I40" sqref="I40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188</v>
      </c>
      <c r="C1" s="78" t="s" vm="1">
        <v>264</v>
      </c>
    </row>
    <row r="2" spans="2:63">
      <c r="B2" s="57" t="s">
        <v>187</v>
      </c>
      <c r="C2" s="78" t="s">
        <v>265</v>
      </c>
    </row>
    <row r="3" spans="2:63">
      <c r="B3" s="57" t="s">
        <v>189</v>
      </c>
      <c r="C3" s="78" t="s">
        <v>266</v>
      </c>
    </row>
    <row r="4" spans="2:63">
      <c r="B4" s="57" t="s">
        <v>190</v>
      </c>
      <c r="C4" s="78">
        <v>8803</v>
      </c>
    </row>
    <row r="6" spans="2:63" ht="26.25" customHeight="1">
      <c r="B6" s="207" t="s">
        <v>218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/>
      <c r="BK6" s="3"/>
    </row>
    <row r="7" spans="2:63" ht="26.25" customHeight="1">
      <c r="B7" s="207" t="s">
        <v>101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/>
      <c r="BH7" s="3"/>
      <c r="BK7" s="3"/>
    </row>
    <row r="8" spans="2:63" s="3" customFormat="1" ht="74.25" customHeight="1">
      <c r="B8" s="23" t="s">
        <v>126</v>
      </c>
      <c r="C8" s="31" t="s">
        <v>48</v>
      </c>
      <c r="D8" s="31" t="s">
        <v>130</v>
      </c>
      <c r="E8" s="31" t="s">
        <v>128</v>
      </c>
      <c r="F8" s="31" t="s">
        <v>70</v>
      </c>
      <c r="G8" s="31" t="s">
        <v>112</v>
      </c>
      <c r="H8" s="31" t="s">
        <v>248</v>
      </c>
      <c r="I8" s="31" t="s">
        <v>247</v>
      </c>
      <c r="J8" s="31" t="s">
        <v>262</v>
      </c>
      <c r="K8" s="31" t="s">
        <v>67</v>
      </c>
      <c r="L8" s="31" t="s">
        <v>64</v>
      </c>
      <c r="M8" s="31" t="s">
        <v>191</v>
      </c>
      <c r="N8" s="15" t="s">
        <v>193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255</v>
      </c>
      <c r="I9" s="33"/>
      <c r="J9" s="17" t="s">
        <v>251</v>
      </c>
      <c r="K9" s="33" t="s">
        <v>251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 t="s">
        <v>31</v>
      </c>
      <c r="C11" s="80"/>
      <c r="D11" s="80"/>
      <c r="E11" s="80"/>
      <c r="F11" s="80"/>
      <c r="G11" s="80"/>
      <c r="H11" s="88"/>
      <c r="I11" s="90"/>
      <c r="J11" s="88">
        <v>19.058490000000003</v>
      </c>
      <c r="K11" s="88">
        <v>62434.052175124096</v>
      </c>
      <c r="L11" s="80"/>
      <c r="M11" s="89">
        <f>K11/$K$11</f>
        <v>1</v>
      </c>
      <c r="N11" s="89">
        <f>K11/'סכום נכסי הקרן'!$C$42</f>
        <v>9.3284717684152474E-2</v>
      </c>
      <c r="O11" s="5"/>
      <c r="BH11" s="1"/>
      <c r="BI11" s="3"/>
      <c r="BK11" s="1"/>
    </row>
    <row r="12" spans="2:63" ht="20.25">
      <c r="B12" s="81" t="s">
        <v>242</v>
      </c>
      <c r="C12" s="82"/>
      <c r="D12" s="82"/>
      <c r="E12" s="82"/>
      <c r="F12" s="82"/>
      <c r="G12" s="82"/>
      <c r="H12" s="91"/>
      <c r="I12" s="93"/>
      <c r="J12" s="82"/>
      <c r="K12" s="91">
        <v>4848.0862751239993</v>
      </c>
      <c r="L12" s="82"/>
      <c r="M12" s="92">
        <f t="shared" ref="M12:M16" si="0">K12/$K$11</f>
        <v>7.7651315367539858E-2</v>
      </c>
      <c r="N12" s="92">
        <f>K12/'סכום נכסי הקרן'!$C$42</f>
        <v>7.2436810318640471E-3</v>
      </c>
      <c r="BI12" s="4"/>
    </row>
    <row r="13" spans="2:63">
      <c r="B13" s="102" t="s">
        <v>72</v>
      </c>
      <c r="C13" s="82"/>
      <c r="D13" s="82"/>
      <c r="E13" s="82"/>
      <c r="F13" s="82"/>
      <c r="G13" s="82"/>
      <c r="H13" s="91"/>
      <c r="I13" s="93"/>
      <c r="J13" s="82"/>
      <c r="K13" s="91">
        <v>0.17488060400000002</v>
      </c>
      <c r="L13" s="82"/>
      <c r="M13" s="92">
        <f t="shared" si="0"/>
        <v>2.8010452294441743E-6</v>
      </c>
      <c r="N13" s="92">
        <f>K13/'סכום נכסי הקרן'!$C$42</f>
        <v>2.612947134492419E-7</v>
      </c>
    </row>
    <row r="14" spans="2:63">
      <c r="B14" s="87" t="s">
        <v>1412</v>
      </c>
      <c r="C14" s="84" t="s">
        <v>1413</v>
      </c>
      <c r="D14" s="97" t="s">
        <v>131</v>
      </c>
      <c r="E14" s="84" t="s">
        <v>1414</v>
      </c>
      <c r="F14" s="97" t="s">
        <v>1415</v>
      </c>
      <c r="G14" s="97" t="s">
        <v>173</v>
      </c>
      <c r="H14" s="94">
        <v>17.517831999999999</v>
      </c>
      <c r="I14" s="96">
        <v>995.6</v>
      </c>
      <c r="J14" s="84"/>
      <c r="K14" s="94">
        <v>0.174407535</v>
      </c>
      <c r="L14" s="95">
        <v>1.4733396804677591E-5</v>
      </c>
      <c r="M14" s="95">
        <f t="shared" si="0"/>
        <v>2.793468130352911E-6</v>
      </c>
      <c r="N14" s="95">
        <f>K14/'סכום נכסי הקרן'!$C$42</f>
        <v>2.6058788589964855E-7</v>
      </c>
    </row>
    <row r="15" spans="2:63">
      <c r="B15" s="87" t="s">
        <v>1416</v>
      </c>
      <c r="C15" s="84" t="s">
        <v>1417</v>
      </c>
      <c r="D15" s="97" t="s">
        <v>131</v>
      </c>
      <c r="E15" s="84" t="s">
        <v>1418</v>
      </c>
      <c r="F15" s="97" t="s">
        <v>1415</v>
      </c>
      <c r="G15" s="97" t="s">
        <v>173</v>
      </c>
      <c r="H15" s="94">
        <v>2.7150000000000004E-3</v>
      </c>
      <c r="I15" s="96">
        <v>14640</v>
      </c>
      <c r="J15" s="84"/>
      <c r="K15" s="94">
        <v>3.9752299999999994E-4</v>
      </c>
      <c r="L15" s="95">
        <v>3.0601534878310721E-10</v>
      </c>
      <c r="M15" s="95">
        <f t="shared" si="0"/>
        <v>6.367086327905959E-9</v>
      </c>
      <c r="N15" s="95">
        <f>K15/'סכום נכסי הקרן'!$C$42</f>
        <v>5.9395185056933453E-10</v>
      </c>
    </row>
    <row r="16" spans="2:63" ht="20.25">
      <c r="B16" s="87" t="s">
        <v>1419</v>
      </c>
      <c r="C16" s="84" t="s">
        <v>1420</v>
      </c>
      <c r="D16" s="97" t="s">
        <v>131</v>
      </c>
      <c r="E16" s="84" t="s">
        <v>1421</v>
      </c>
      <c r="F16" s="97" t="s">
        <v>1415</v>
      </c>
      <c r="G16" s="97" t="s">
        <v>173</v>
      </c>
      <c r="H16" s="94">
        <v>5.1680000000000007E-3</v>
      </c>
      <c r="I16" s="96">
        <v>1462</v>
      </c>
      <c r="J16" s="84"/>
      <c r="K16" s="94">
        <v>7.5545999999999998E-5</v>
      </c>
      <c r="L16" s="95">
        <v>6.6217592315274163E-11</v>
      </c>
      <c r="M16" s="95">
        <f t="shared" si="0"/>
        <v>1.2100127633570477E-9</v>
      </c>
      <c r="N16" s="95">
        <f>K16/'סכום נכסי הקרן'!$C$42</f>
        <v>1.1287569902398339E-10</v>
      </c>
      <c r="BH16" s="4"/>
    </row>
    <row r="17" spans="2:14">
      <c r="B17" s="83"/>
      <c r="C17" s="84"/>
      <c r="D17" s="84"/>
      <c r="E17" s="84"/>
      <c r="F17" s="84"/>
      <c r="G17" s="84"/>
      <c r="H17" s="94"/>
      <c r="I17" s="96"/>
      <c r="J17" s="84"/>
      <c r="K17" s="84"/>
      <c r="L17" s="84"/>
      <c r="M17" s="95"/>
      <c r="N17" s="84"/>
    </row>
    <row r="18" spans="2:14">
      <c r="B18" s="102" t="s">
        <v>73</v>
      </c>
      <c r="C18" s="82"/>
      <c r="D18" s="82"/>
      <c r="E18" s="82"/>
      <c r="F18" s="82"/>
      <c r="G18" s="82"/>
      <c r="H18" s="91"/>
      <c r="I18" s="93"/>
      <c r="J18" s="82"/>
      <c r="K18" s="91">
        <v>4847.9113945199997</v>
      </c>
      <c r="L18" s="82"/>
      <c r="M18" s="92">
        <f t="shared" ref="M18:M81" si="1">K18/$K$11</f>
        <v>7.764851432231043E-2</v>
      </c>
      <c r="N18" s="92">
        <f>K18/'סכום נכסי הקרן'!$C$42</f>
        <v>7.2434197371505984E-3</v>
      </c>
    </row>
    <row r="19" spans="2:14">
      <c r="B19" s="87" t="s">
        <v>1422</v>
      </c>
      <c r="C19" s="84" t="s">
        <v>1423</v>
      </c>
      <c r="D19" s="97" t="s">
        <v>131</v>
      </c>
      <c r="E19" s="84" t="s">
        <v>1424</v>
      </c>
      <c r="F19" s="97" t="s">
        <v>1425</v>
      </c>
      <c r="G19" s="97" t="s">
        <v>173</v>
      </c>
      <c r="H19" s="94">
        <v>12914.053303000001</v>
      </c>
      <c r="I19" s="96">
        <v>332.84</v>
      </c>
      <c r="J19" s="84"/>
      <c r="K19" s="94">
        <v>42.983135011999998</v>
      </c>
      <c r="L19" s="95">
        <v>7.9915268277461969E-5</v>
      </c>
      <c r="M19" s="95">
        <f t="shared" si="1"/>
        <v>6.8845659563205447E-4</v>
      </c>
      <c r="N19" s="95">
        <f>K19/'סכום נכסי הקרן'!$C$42</f>
        <v>6.4222479161328924E-5</v>
      </c>
    </row>
    <row r="20" spans="2:14">
      <c r="B20" s="87" t="s">
        <v>1426</v>
      </c>
      <c r="C20" s="84" t="s">
        <v>1427</v>
      </c>
      <c r="D20" s="97" t="s">
        <v>131</v>
      </c>
      <c r="E20" s="84" t="s">
        <v>1424</v>
      </c>
      <c r="F20" s="97" t="s">
        <v>1425</v>
      </c>
      <c r="G20" s="97" t="s">
        <v>173</v>
      </c>
      <c r="H20" s="94">
        <v>51303.499943000003</v>
      </c>
      <c r="I20" s="96">
        <v>311.19</v>
      </c>
      <c r="J20" s="84"/>
      <c r="K20" s="94">
        <v>159.651361506</v>
      </c>
      <c r="L20" s="95">
        <v>2.4222207370253488E-3</v>
      </c>
      <c r="M20" s="95">
        <f t="shared" si="1"/>
        <v>2.55711996809348E-3</v>
      </c>
      <c r="N20" s="95">
        <f>K20/'סכום נכסי הקרן'!$C$42</f>
        <v>2.3854021430810929E-4</v>
      </c>
    </row>
    <row r="21" spans="2:14">
      <c r="B21" s="87" t="s">
        <v>1428</v>
      </c>
      <c r="C21" s="84" t="s">
        <v>1429</v>
      </c>
      <c r="D21" s="97" t="s">
        <v>131</v>
      </c>
      <c r="E21" s="84" t="s">
        <v>1424</v>
      </c>
      <c r="F21" s="97" t="s">
        <v>1425</v>
      </c>
      <c r="G21" s="97" t="s">
        <v>173</v>
      </c>
      <c r="H21" s="94">
        <v>258111.172662</v>
      </c>
      <c r="I21" s="96">
        <v>322.60000000000002</v>
      </c>
      <c r="J21" s="84"/>
      <c r="K21" s="94">
        <v>832.66664300699995</v>
      </c>
      <c r="L21" s="95">
        <v>1.2265792148093415E-3</v>
      </c>
      <c r="M21" s="95">
        <f t="shared" si="1"/>
        <v>1.3336738750696745E-2</v>
      </c>
      <c r="N21" s="95">
        <f>K21/'סכום נכסי הקרן'!$C$42</f>
        <v>1.2441139091860422E-3</v>
      </c>
    </row>
    <row r="22" spans="2:14">
      <c r="B22" s="87" t="s">
        <v>1430</v>
      </c>
      <c r="C22" s="84" t="s">
        <v>1431</v>
      </c>
      <c r="D22" s="97" t="s">
        <v>131</v>
      </c>
      <c r="E22" s="84" t="s">
        <v>1424</v>
      </c>
      <c r="F22" s="97" t="s">
        <v>1425</v>
      </c>
      <c r="G22" s="97" t="s">
        <v>173</v>
      </c>
      <c r="H22" s="94">
        <v>5163.8801000000003</v>
      </c>
      <c r="I22" s="96">
        <v>353.47</v>
      </c>
      <c r="J22" s="84"/>
      <c r="K22" s="94">
        <v>18.252766965999999</v>
      </c>
      <c r="L22" s="95">
        <v>4.0729889146347799E-5</v>
      </c>
      <c r="M22" s="95">
        <f t="shared" si="1"/>
        <v>2.9235275190535429E-4</v>
      </c>
      <c r="N22" s="95">
        <f>K22/'סכום נכסי הקרן'!$C$42</f>
        <v>2.7272043925676043E-5</v>
      </c>
    </row>
    <row r="23" spans="2:14">
      <c r="B23" s="87" t="s">
        <v>1432</v>
      </c>
      <c r="C23" s="84" t="s">
        <v>1433</v>
      </c>
      <c r="D23" s="97" t="s">
        <v>131</v>
      </c>
      <c r="E23" s="84" t="s">
        <v>1414</v>
      </c>
      <c r="F23" s="97" t="s">
        <v>1425</v>
      </c>
      <c r="G23" s="97" t="s">
        <v>173</v>
      </c>
      <c r="H23" s="94">
        <v>198864.78253999996</v>
      </c>
      <c r="I23" s="96">
        <v>323.2</v>
      </c>
      <c r="J23" s="84"/>
      <c r="K23" s="94">
        <v>642.73097720500004</v>
      </c>
      <c r="L23" s="95">
        <v>4.5839353512390556E-4</v>
      </c>
      <c r="M23" s="95">
        <f t="shared" si="1"/>
        <v>1.0294558094710478E-2</v>
      </c>
      <c r="N23" s="95">
        <f>K23/'סכום נכסי הקרן'!$C$42</f>
        <v>9.6032494554817353E-4</v>
      </c>
    </row>
    <row r="24" spans="2:14">
      <c r="B24" s="87" t="s">
        <v>1434</v>
      </c>
      <c r="C24" s="84" t="s">
        <v>1435</v>
      </c>
      <c r="D24" s="97" t="s">
        <v>131</v>
      </c>
      <c r="E24" s="84" t="s">
        <v>1414</v>
      </c>
      <c r="F24" s="97" t="s">
        <v>1425</v>
      </c>
      <c r="G24" s="97" t="s">
        <v>173</v>
      </c>
      <c r="H24" s="94">
        <v>27988.815277000002</v>
      </c>
      <c r="I24" s="96">
        <v>329.42</v>
      </c>
      <c r="J24" s="84"/>
      <c r="K24" s="94">
        <v>92.200755323999985</v>
      </c>
      <c r="L24" s="95">
        <v>9.1891652722746571E-5</v>
      </c>
      <c r="M24" s="95">
        <f t="shared" si="1"/>
        <v>1.4767703218330585E-3</v>
      </c>
      <c r="N24" s="95">
        <f>K24/'סכום נכסי הקרן'!$C$42</f>
        <v>1.3776010255653188E-4</v>
      </c>
    </row>
    <row r="25" spans="2:14">
      <c r="B25" s="87" t="s">
        <v>1436</v>
      </c>
      <c r="C25" s="84" t="s">
        <v>1437</v>
      </c>
      <c r="D25" s="97" t="s">
        <v>131</v>
      </c>
      <c r="E25" s="84" t="s">
        <v>1414</v>
      </c>
      <c r="F25" s="97" t="s">
        <v>1425</v>
      </c>
      <c r="G25" s="97" t="s">
        <v>173</v>
      </c>
      <c r="H25" s="94">
        <v>26250.689253000004</v>
      </c>
      <c r="I25" s="96">
        <v>312.22000000000003</v>
      </c>
      <c r="J25" s="84"/>
      <c r="K25" s="94">
        <v>81.959902100999997</v>
      </c>
      <c r="L25" s="95">
        <v>3.8953479775083027E-4</v>
      </c>
      <c r="M25" s="95">
        <f t="shared" si="1"/>
        <v>1.3127435949713301E-3</v>
      </c>
      <c r="N25" s="95">
        <f>K25/'סכום נכסי הקרן'!$C$42</f>
        <v>1.2245891564857995E-4</v>
      </c>
    </row>
    <row r="26" spans="2:14">
      <c r="B26" s="87" t="s">
        <v>1438</v>
      </c>
      <c r="C26" s="84" t="s">
        <v>1439</v>
      </c>
      <c r="D26" s="97" t="s">
        <v>131</v>
      </c>
      <c r="E26" s="84" t="s">
        <v>1414</v>
      </c>
      <c r="F26" s="97" t="s">
        <v>1425</v>
      </c>
      <c r="G26" s="97" t="s">
        <v>173</v>
      </c>
      <c r="H26" s="94">
        <v>122965.21863199999</v>
      </c>
      <c r="I26" s="96">
        <v>350.57</v>
      </c>
      <c r="J26" s="84"/>
      <c r="K26" s="94">
        <v>431.07916689300004</v>
      </c>
      <c r="L26" s="95">
        <v>4.2173311796224569E-4</v>
      </c>
      <c r="M26" s="95">
        <f t="shared" si="1"/>
        <v>6.9045521133859226E-3</v>
      </c>
      <c r="N26" s="95">
        <f>K26/'סכום נכסי הקרן'!$C$42</f>
        <v>6.4408919463272414E-4</v>
      </c>
    </row>
    <row r="27" spans="2:14">
      <c r="B27" s="87" t="s">
        <v>1440</v>
      </c>
      <c r="C27" s="84" t="s">
        <v>1441</v>
      </c>
      <c r="D27" s="97" t="s">
        <v>131</v>
      </c>
      <c r="E27" s="84" t="s">
        <v>1418</v>
      </c>
      <c r="F27" s="97" t="s">
        <v>1425</v>
      </c>
      <c r="G27" s="97" t="s">
        <v>173</v>
      </c>
      <c r="H27" s="94">
        <v>258.24790000000002</v>
      </c>
      <c r="I27" s="96">
        <v>3300.73</v>
      </c>
      <c r="J27" s="84"/>
      <c r="K27" s="94">
        <v>8.5240659430000001</v>
      </c>
      <c r="L27" s="95">
        <v>1.063762022822649E-5</v>
      </c>
      <c r="M27" s="95">
        <f t="shared" si="1"/>
        <v>1.365291158595707E-4</v>
      </c>
      <c r="N27" s="95">
        <f>K27/'סכום נכסי הקרן'!$C$42</f>
        <v>1.2736080028626998E-5</v>
      </c>
    </row>
    <row r="28" spans="2:14">
      <c r="B28" s="87" t="s">
        <v>1442</v>
      </c>
      <c r="C28" s="84" t="s">
        <v>1443</v>
      </c>
      <c r="D28" s="97" t="s">
        <v>131</v>
      </c>
      <c r="E28" s="84" t="s">
        <v>1418</v>
      </c>
      <c r="F28" s="97" t="s">
        <v>1425</v>
      </c>
      <c r="G28" s="97" t="s">
        <v>173</v>
      </c>
      <c r="H28" s="94">
        <v>1144.230726</v>
      </c>
      <c r="I28" s="96">
        <v>3103.38</v>
      </c>
      <c r="J28" s="84"/>
      <c r="K28" s="94">
        <v>35.509827505000004</v>
      </c>
      <c r="L28" s="95">
        <v>1.813571282754196E-4</v>
      </c>
      <c r="M28" s="95">
        <f t="shared" si="1"/>
        <v>5.6875737306617358E-4</v>
      </c>
      <c r="N28" s="95">
        <f>K28/'סכום נכסי הקרן'!$C$42</f>
        <v>5.3056370977258192E-5</v>
      </c>
    </row>
    <row r="29" spans="2:14">
      <c r="B29" s="87" t="s">
        <v>1444</v>
      </c>
      <c r="C29" s="84" t="s">
        <v>1445</v>
      </c>
      <c r="D29" s="97" t="s">
        <v>131</v>
      </c>
      <c r="E29" s="84" t="s">
        <v>1418</v>
      </c>
      <c r="F29" s="97" t="s">
        <v>1425</v>
      </c>
      <c r="G29" s="97" t="s">
        <v>173</v>
      </c>
      <c r="H29" s="94">
        <v>17983.832863</v>
      </c>
      <c r="I29" s="96">
        <v>3214.41</v>
      </c>
      <c r="J29" s="84"/>
      <c r="K29" s="94">
        <v>578.07412194400001</v>
      </c>
      <c r="L29" s="95">
        <v>4.7105279452362508E-4</v>
      </c>
      <c r="M29" s="95">
        <f t="shared" si="1"/>
        <v>9.2589556789063401E-3</v>
      </c>
      <c r="N29" s="95">
        <f>K29/'סכום נכסי הקרן'!$C$42</f>
        <v>8.6371906655685832E-4</v>
      </c>
    </row>
    <row r="30" spans="2:14">
      <c r="B30" s="87" t="s">
        <v>1446</v>
      </c>
      <c r="C30" s="84" t="s">
        <v>1447</v>
      </c>
      <c r="D30" s="97" t="s">
        <v>131</v>
      </c>
      <c r="E30" s="84" t="s">
        <v>1418</v>
      </c>
      <c r="F30" s="97" t="s">
        <v>1425</v>
      </c>
      <c r="G30" s="97" t="s">
        <v>173</v>
      </c>
      <c r="H30" s="94">
        <v>14174.091785999999</v>
      </c>
      <c r="I30" s="96">
        <v>3525</v>
      </c>
      <c r="J30" s="84"/>
      <c r="K30" s="94">
        <v>499.63673545999995</v>
      </c>
      <c r="L30" s="95">
        <v>8.4447250248159743E-4</v>
      </c>
      <c r="M30" s="95">
        <f t="shared" si="1"/>
        <v>8.0026318659975216E-3</v>
      </c>
      <c r="N30" s="95">
        <f>K30/'סכום נכסי הקרן'!$C$42</f>
        <v>7.4652325434978117E-4</v>
      </c>
    </row>
    <row r="31" spans="2:14">
      <c r="B31" s="87" t="s">
        <v>1448</v>
      </c>
      <c r="C31" s="84" t="s">
        <v>1449</v>
      </c>
      <c r="D31" s="97" t="s">
        <v>131</v>
      </c>
      <c r="E31" s="84" t="s">
        <v>1421</v>
      </c>
      <c r="F31" s="97" t="s">
        <v>1425</v>
      </c>
      <c r="G31" s="97" t="s">
        <v>173</v>
      </c>
      <c r="H31" s="94">
        <v>36102.530480000001</v>
      </c>
      <c r="I31" s="96">
        <v>330.38</v>
      </c>
      <c r="J31" s="84"/>
      <c r="K31" s="94">
        <v>119.275540276</v>
      </c>
      <c r="L31" s="95">
        <v>1.0144327471500365E-4</v>
      </c>
      <c r="M31" s="95">
        <f t="shared" si="1"/>
        <v>1.9104244578173246E-3</v>
      </c>
      <c r="N31" s="95">
        <f>K31/'סכום נכסי הקרן'!$C$42</f>
        <v>1.7821340620438917E-4</v>
      </c>
    </row>
    <row r="32" spans="2:14">
      <c r="B32" s="87" t="s">
        <v>1450</v>
      </c>
      <c r="C32" s="84" t="s">
        <v>1451</v>
      </c>
      <c r="D32" s="97" t="s">
        <v>131</v>
      </c>
      <c r="E32" s="84" t="s">
        <v>1421</v>
      </c>
      <c r="F32" s="97" t="s">
        <v>1425</v>
      </c>
      <c r="G32" s="97" t="s">
        <v>173</v>
      </c>
      <c r="H32" s="94">
        <v>23181.840805</v>
      </c>
      <c r="I32" s="96">
        <v>311.27</v>
      </c>
      <c r="J32" s="84"/>
      <c r="K32" s="94">
        <v>72.158115744</v>
      </c>
      <c r="L32" s="95">
        <v>4.9481541232737907E-4</v>
      </c>
      <c r="M32" s="95">
        <f t="shared" si="1"/>
        <v>1.1557493584046161E-3</v>
      </c>
      <c r="N32" s="95">
        <f>K32/'סכום נכסי הקרן'!$C$42</f>
        <v>1.0781375261241497E-4</v>
      </c>
    </row>
    <row r="33" spans="2:14">
      <c r="B33" s="87" t="s">
        <v>1452</v>
      </c>
      <c r="C33" s="84" t="s">
        <v>1453</v>
      </c>
      <c r="D33" s="97" t="s">
        <v>131</v>
      </c>
      <c r="E33" s="84" t="s">
        <v>1421</v>
      </c>
      <c r="F33" s="97" t="s">
        <v>1425</v>
      </c>
      <c r="G33" s="97" t="s">
        <v>173</v>
      </c>
      <c r="H33" s="94">
        <v>314697.61455499998</v>
      </c>
      <c r="I33" s="96">
        <v>322.45</v>
      </c>
      <c r="J33" s="84"/>
      <c r="K33" s="94">
        <v>1014.7424581069999</v>
      </c>
      <c r="L33" s="95">
        <v>7.7680947056110955E-4</v>
      </c>
      <c r="M33" s="95">
        <f t="shared" si="1"/>
        <v>1.625302896023316E-2</v>
      </c>
      <c r="N33" s="95">
        <f>K33/'סכום נכסי הקרן'!$C$42</f>
        <v>1.5161592180677045E-3</v>
      </c>
    </row>
    <row r="34" spans="2:14">
      <c r="B34" s="87" t="s">
        <v>1454</v>
      </c>
      <c r="C34" s="84" t="s">
        <v>1455</v>
      </c>
      <c r="D34" s="97" t="s">
        <v>131</v>
      </c>
      <c r="E34" s="84" t="s">
        <v>1421</v>
      </c>
      <c r="F34" s="97" t="s">
        <v>1425</v>
      </c>
      <c r="G34" s="97" t="s">
        <v>173</v>
      </c>
      <c r="H34" s="94">
        <v>61813.038357999998</v>
      </c>
      <c r="I34" s="96">
        <v>353.43</v>
      </c>
      <c r="J34" s="84"/>
      <c r="K34" s="94">
        <v>218.465821527</v>
      </c>
      <c r="L34" s="95">
        <v>2.7891253749905511E-4</v>
      </c>
      <c r="M34" s="95">
        <f t="shared" si="1"/>
        <v>3.4991453207973006E-3</v>
      </c>
      <c r="N34" s="95">
        <f>K34/'סכום נכסי הקרן'!$C$42</f>
        <v>3.2641678338639932E-4</v>
      </c>
    </row>
    <row r="35" spans="2:14">
      <c r="B35" s="83"/>
      <c r="C35" s="84"/>
      <c r="D35" s="84"/>
      <c r="E35" s="84"/>
      <c r="F35" s="84"/>
      <c r="G35" s="84"/>
      <c r="H35" s="94"/>
      <c r="I35" s="96"/>
      <c r="J35" s="84"/>
      <c r="K35" s="84"/>
      <c r="L35" s="84"/>
      <c r="M35" s="95"/>
      <c r="N35" s="84"/>
    </row>
    <row r="36" spans="2:14">
      <c r="B36" s="81" t="s">
        <v>241</v>
      </c>
      <c r="C36" s="82"/>
      <c r="D36" s="82"/>
      <c r="E36" s="82"/>
      <c r="F36" s="82"/>
      <c r="G36" s="82"/>
      <c r="H36" s="91"/>
      <c r="I36" s="93"/>
      <c r="J36" s="91">
        <v>19.058490000000003</v>
      </c>
      <c r="K36" s="91">
        <v>57585.965900000105</v>
      </c>
      <c r="L36" s="82"/>
      <c r="M36" s="92">
        <f t="shared" si="1"/>
        <v>0.92234868463246023</v>
      </c>
      <c r="N36" s="92">
        <f>K36/'סכום נכסי הקרן'!$C$42</f>
        <v>8.6041036652288447E-2</v>
      </c>
    </row>
    <row r="37" spans="2:14">
      <c r="B37" s="102" t="s">
        <v>74</v>
      </c>
      <c r="C37" s="82"/>
      <c r="D37" s="82"/>
      <c r="E37" s="82"/>
      <c r="F37" s="82"/>
      <c r="G37" s="82"/>
      <c r="H37" s="91"/>
      <c r="I37" s="93"/>
      <c r="J37" s="91">
        <v>19.058490000000003</v>
      </c>
      <c r="K37" s="91">
        <v>36671.566550000091</v>
      </c>
      <c r="L37" s="82"/>
      <c r="M37" s="92">
        <f t="shared" si="1"/>
        <v>0.58736483172897946</v>
      </c>
      <c r="N37" s="92">
        <f>K37/'סכום נכסי הקרן'!$C$42</f>
        <v>5.4792162505437579E-2</v>
      </c>
    </row>
    <row r="38" spans="2:14">
      <c r="B38" s="87" t="s">
        <v>1456</v>
      </c>
      <c r="C38" s="84" t="s">
        <v>1457</v>
      </c>
      <c r="D38" s="97" t="s">
        <v>1206</v>
      </c>
      <c r="E38" s="84"/>
      <c r="F38" s="97" t="s">
        <v>1415</v>
      </c>
      <c r="G38" s="97" t="s">
        <v>172</v>
      </c>
      <c r="H38" s="94">
        <v>2875</v>
      </c>
      <c r="I38" s="96">
        <v>4128</v>
      </c>
      <c r="J38" s="84"/>
      <c r="K38" s="94">
        <v>444.81263999999999</v>
      </c>
      <c r="L38" s="95">
        <v>4.2719167904903416E-5</v>
      </c>
      <c r="M38" s="95">
        <f t="shared" si="1"/>
        <v>7.1245197853300459E-3</v>
      </c>
      <c r="N38" s="95">
        <f>K38/'סכום נכסי הקרן'!$C$42</f>
        <v>6.6460881680967189E-4</v>
      </c>
    </row>
    <row r="39" spans="2:14">
      <c r="B39" s="87" t="s">
        <v>1458</v>
      </c>
      <c r="C39" s="84" t="s">
        <v>1459</v>
      </c>
      <c r="D39" s="97" t="s">
        <v>1206</v>
      </c>
      <c r="E39" s="84"/>
      <c r="F39" s="97" t="s">
        <v>1415</v>
      </c>
      <c r="G39" s="97" t="s">
        <v>172</v>
      </c>
      <c r="H39" s="94">
        <v>1399</v>
      </c>
      <c r="I39" s="96">
        <v>9901</v>
      </c>
      <c r="J39" s="84"/>
      <c r="K39" s="94">
        <v>519.15418</v>
      </c>
      <c r="L39" s="95">
        <v>1.1716598807543365E-5</v>
      </c>
      <c r="M39" s="95">
        <f t="shared" si="1"/>
        <v>8.3152408327398161E-3</v>
      </c>
      <c r="N39" s="95">
        <f>K39/'סכום נכסי הקרן'!$C$42</f>
        <v>7.7568489355787072E-4</v>
      </c>
    </row>
    <row r="40" spans="2:14">
      <c r="B40" s="87" t="s">
        <v>1460</v>
      </c>
      <c r="C40" s="84" t="s">
        <v>1461</v>
      </c>
      <c r="D40" s="97" t="s">
        <v>135</v>
      </c>
      <c r="E40" s="84"/>
      <c r="F40" s="97" t="s">
        <v>1415</v>
      </c>
      <c r="G40" s="97" t="s">
        <v>182</v>
      </c>
      <c r="H40" s="94">
        <v>109248</v>
      </c>
      <c r="I40" s="96">
        <v>1565</v>
      </c>
      <c r="J40" s="84"/>
      <c r="K40" s="94">
        <v>5832.4060399999998</v>
      </c>
      <c r="L40" s="95">
        <v>4.5631336639776612E-5</v>
      </c>
      <c r="M40" s="95">
        <f t="shared" si="1"/>
        <v>9.3417067078081367E-2</v>
      </c>
      <c r="N40" s="95">
        <f>K40/'סכום נכסי הקרן'!$C$42</f>
        <v>8.7143847292603556E-3</v>
      </c>
    </row>
    <row r="41" spans="2:14">
      <c r="B41" s="87" t="s">
        <v>1462</v>
      </c>
      <c r="C41" s="84" t="s">
        <v>1463</v>
      </c>
      <c r="D41" s="97" t="s">
        <v>28</v>
      </c>
      <c r="E41" s="84"/>
      <c r="F41" s="97" t="s">
        <v>1415</v>
      </c>
      <c r="G41" s="97" t="s">
        <v>174</v>
      </c>
      <c r="H41" s="94">
        <v>1353.0000000000007</v>
      </c>
      <c r="I41" s="96">
        <v>12126</v>
      </c>
      <c r="J41" s="84"/>
      <c r="K41" s="94">
        <v>704.10041000000001</v>
      </c>
      <c r="L41" s="95">
        <v>6.9126896135944483E-4</v>
      </c>
      <c r="M41" s="95">
        <f t="shared" si="1"/>
        <v>1.1277506192054249E-2</v>
      </c>
      <c r="N41" s="95">
        <f>K41/'סכום נכסי הקרן'!$C$42</f>
        <v>1.0520189813070619E-3</v>
      </c>
    </row>
    <row r="42" spans="2:14">
      <c r="B42" s="87" t="s">
        <v>1464</v>
      </c>
      <c r="C42" s="84" t="s">
        <v>1465</v>
      </c>
      <c r="D42" s="97" t="s">
        <v>28</v>
      </c>
      <c r="E42" s="84"/>
      <c r="F42" s="97" t="s">
        <v>1415</v>
      </c>
      <c r="G42" s="97" t="s">
        <v>174</v>
      </c>
      <c r="H42" s="94">
        <v>16724</v>
      </c>
      <c r="I42" s="96">
        <v>3472</v>
      </c>
      <c r="J42" s="84"/>
      <c r="K42" s="94">
        <v>2491.9487799999997</v>
      </c>
      <c r="L42" s="95">
        <v>2.8783382825066996E-4</v>
      </c>
      <c r="M42" s="95">
        <f t="shared" si="1"/>
        <v>3.9913295600455659E-2</v>
      </c>
      <c r="N42" s="95">
        <f>K42/'סכום נכסי הקרן'!$C$42</f>
        <v>3.7233005119326314E-3</v>
      </c>
    </row>
    <row r="43" spans="2:14">
      <c r="B43" s="87" t="s">
        <v>1466</v>
      </c>
      <c r="C43" s="84" t="s">
        <v>1467</v>
      </c>
      <c r="D43" s="97" t="s">
        <v>28</v>
      </c>
      <c r="E43" s="84"/>
      <c r="F43" s="97" t="s">
        <v>1415</v>
      </c>
      <c r="G43" s="97" t="s">
        <v>174</v>
      </c>
      <c r="H43" s="94">
        <v>10824</v>
      </c>
      <c r="I43" s="96">
        <v>3145</v>
      </c>
      <c r="J43" s="84"/>
      <c r="K43" s="94">
        <v>1460.9241500001001</v>
      </c>
      <c r="L43" s="95">
        <v>9.0129548736071308E-4</v>
      </c>
      <c r="M43" s="95">
        <f t="shared" si="1"/>
        <v>2.3399476713481419E-2</v>
      </c>
      <c r="N43" s="95">
        <f>K43/'סכום נכסי הקרן'!$C$42</f>
        <v>2.1828135791740139E-3</v>
      </c>
    </row>
    <row r="44" spans="2:14">
      <c r="B44" s="87" t="s">
        <v>1468</v>
      </c>
      <c r="C44" s="84" t="s">
        <v>1469</v>
      </c>
      <c r="D44" s="97" t="s">
        <v>1206</v>
      </c>
      <c r="E44" s="84"/>
      <c r="F44" s="97" t="s">
        <v>1415</v>
      </c>
      <c r="G44" s="97" t="s">
        <v>172</v>
      </c>
      <c r="H44" s="94">
        <v>19412</v>
      </c>
      <c r="I44" s="96">
        <v>2382</v>
      </c>
      <c r="J44" s="84"/>
      <c r="K44" s="94">
        <v>1733.0521100000001</v>
      </c>
      <c r="L44" s="95">
        <v>2.0226196920446487E-5</v>
      </c>
      <c r="M44" s="95">
        <f t="shared" si="1"/>
        <v>2.7758123165526463E-2</v>
      </c>
      <c r="N44" s="95">
        <f>K44/'סכום נכסי הקרן'!$C$42</f>
        <v>2.589408682938069E-3</v>
      </c>
    </row>
    <row r="45" spans="2:14">
      <c r="B45" s="87" t="s">
        <v>1470</v>
      </c>
      <c r="C45" s="84" t="s">
        <v>1471</v>
      </c>
      <c r="D45" s="97" t="s">
        <v>1206</v>
      </c>
      <c r="E45" s="84"/>
      <c r="F45" s="97" t="s">
        <v>1415</v>
      </c>
      <c r="G45" s="97" t="s">
        <v>172</v>
      </c>
      <c r="H45" s="94">
        <v>1401</v>
      </c>
      <c r="I45" s="96">
        <v>8651</v>
      </c>
      <c r="J45" s="84"/>
      <c r="K45" s="94">
        <v>454.25951000000003</v>
      </c>
      <c r="L45" s="95">
        <v>6.733462227468523E-6</v>
      </c>
      <c r="M45" s="95">
        <f t="shared" si="1"/>
        <v>7.2758293619294007E-3</v>
      </c>
      <c r="N45" s="95">
        <f>K45/'סכום נכסי הקרן'!$C$42</f>
        <v>6.787236879456514E-4</v>
      </c>
    </row>
    <row r="46" spans="2:14">
      <c r="B46" s="87" t="s">
        <v>1472</v>
      </c>
      <c r="C46" s="84" t="s">
        <v>1473</v>
      </c>
      <c r="D46" s="97" t="s">
        <v>28</v>
      </c>
      <c r="E46" s="84"/>
      <c r="F46" s="97" t="s">
        <v>1415</v>
      </c>
      <c r="G46" s="97" t="s">
        <v>181</v>
      </c>
      <c r="H46" s="94">
        <v>8677</v>
      </c>
      <c r="I46" s="96">
        <v>3084</v>
      </c>
      <c r="J46" s="84"/>
      <c r="K46" s="94">
        <v>736.35129000000006</v>
      </c>
      <c r="L46" s="95">
        <v>1.5245994570443972E-4</v>
      </c>
      <c r="M46" s="95">
        <f t="shared" si="1"/>
        <v>1.1794065327276452E-2</v>
      </c>
      <c r="N46" s="95">
        <f>K46/'סכום נכסי הקרן'!$C$42</f>
        <v>1.1002060544034352E-3</v>
      </c>
    </row>
    <row r="47" spans="2:14">
      <c r="B47" s="87" t="s">
        <v>1474</v>
      </c>
      <c r="C47" s="84" t="s">
        <v>1475</v>
      </c>
      <c r="D47" s="97" t="s">
        <v>1206</v>
      </c>
      <c r="E47" s="84"/>
      <c r="F47" s="97" t="s">
        <v>1415</v>
      </c>
      <c r="G47" s="97" t="s">
        <v>172</v>
      </c>
      <c r="H47" s="94">
        <v>3173</v>
      </c>
      <c r="I47" s="96">
        <v>6441</v>
      </c>
      <c r="J47" s="84"/>
      <c r="K47" s="94">
        <v>765.98973999999998</v>
      </c>
      <c r="L47" s="95">
        <v>1.9871489766777725E-5</v>
      </c>
      <c r="M47" s="95">
        <f t="shared" si="1"/>
        <v>1.2268781431188236E-2</v>
      </c>
      <c r="N47" s="95">
        <f>K47/'סכום נכסי הקרן'!$C$42</f>
        <v>1.1444898121369667E-3</v>
      </c>
    </row>
    <row r="48" spans="2:14">
      <c r="B48" s="87" t="s">
        <v>1476</v>
      </c>
      <c r="C48" s="84" t="s">
        <v>1477</v>
      </c>
      <c r="D48" s="97" t="s">
        <v>28</v>
      </c>
      <c r="E48" s="84"/>
      <c r="F48" s="97" t="s">
        <v>1415</v>
      </c>
      <c r="G48" s="97" t="s">
        <v>174</v>
      </c>
      <c r="H48" s="94">
        <v>1277</v>
      </c>
      <c r="I48" s="96">
        <v>4107</v>
      </c>
      <c r="J48" s="84"/>
      <c r="K48" s="94">
        <v>225.07892999999996</v>
      </c>
      <c r="L48" s="95">
        <v>3.099514563106796E-4</v>
      </c>
      <c r="M48" s="95">
        <f t="shared" si="1"/>
        <v>3.6050668210460836E-3</v>
      </c>
      <c r="N48" s="95">
        <f>K48/'סכום נכסי הקרן'!$C$42</f>
        <v>3.3629764063378896E-4</v>
      </c>
    </row>
    <row r="49" spans="2:14">
      <c r="B49" s="87" t="s">
        <v>1478</v>
      </c>
      <c r="C49" s="84" t="s">
        <v>1479</v>
      </c>
      <c r="D49" s="97" t="s">
        <v>150</v>
      </c>
      <c r="E49" s="84"/>
      <c r="F49" s="97" t="s">
        <v>1415</v>
      </c>
      <c r="G49" s="97" t="s">
        <v>172</v>
      </c>
      <c r="H49" s="94">
        <v>781</v>
      </c>
      <c r="I49" s="96">
        <v>11160</v>
      </c>
      <c r="J49" s="84"/>
      <c r="K49" s="94">
        <v>326.67417999999998</v>
      </c>
      <c r="L49" s="95">
        <v>1.4735849056603774E-4</v>
      </c>
      <c r="M49" s="95">
        <f t="shared" si="1"/>
        <v>5.2323078291265923E-3</v>
      </c>
      <c r="N49" s="95">
        <f>K49/'סכום נכסי הקרן'!$C$42</f>
        <v>4.880943586766549E-4</v>
      </c>
    </row>
    <row r="50" spans="2:14">
      <c r="B50" s="87" t="s">
        <v>1480</v>
      </c>
      <c r="C50" s="84" t="s">
        <v>1481</v>
      </c>
      <c r="D50" s="97" t="s">
        <v>150</v>
      </c>
      <c r="E50" s="84"/>
      <c r="F50" s="97" t="s">
        <v>1415</v>
      </c>
      <c r="G50" s="97" t="s">
        <v>174</v>
      </c>
      <c r="H50" s="94">
        <v>361</v>
      </c>
      <c r="I50" s="96">
        <v>9345</v>
      </c>
      <c r="J50" s="84"/>
      <c r="K50" s="94">
        <v>144.77905999999999</v>
      </c>
      <c r="L50" s="95">
        <v>1.017628453816173E-5</v>
      </c>
      <c r="M50" s="95">
        <f t="shared" si="1"/>
        <v>2.3189117950233738E-3</v>
      </c>
      <c r="N50" s="95">
        <f>K50/'סכום נכסי הקרן'!$C$42</f>
        <v>2.1631903213320669E-4</v>
      </c>
    </row>
    <row r="51" spans="2:14">
      <c r="B51" s="87" t="s">
        <v>1482</v>
      </c>
      <c r="C51" s="84" t="s">
        <v>1483</v>
      </c>
      <c r="D51" s="97" t="s">
        <v>1206</v>
      </c>
      <c r="E51" s="84"/>
      <c r="F51" s="97" t="s">
        <v>1415</v>
      </c>
      <c r="G51" s="97" t="s">
        <v>172</v>
      </c>
      <c r="H51" s="94">
        <v>47603.000000000022</v>
      </c>
      <c r="I51" s="96">
        <v>4715</v>
      </c>
      <c r="J51" s="84"/>
      <c r="K51" s="94">
        <v>8412.3164699999979</v>
      </c>
      <c r="L51" s="95">
        <v>4.5675494146996758E-5</v>
      </c>
      <c r="M51" s="95">
        <f t="shared" si="1"/>
        <v>0.13473923567228843</v>
      </c>
      <c r="N51" s="95">
        <f>K51/'סכום נכסי הקרן'!$C$42</f>
        <v>1.2569111560667914E-2</v>
      </c>
    </row>
    <row r="52" spans="2:14">
      <c r="B52" s="87" t="s">
        <v>1484</v>
      </c>
      <c r="C52" s="84" t="s">
        <v>1485</v>
      </c>
      <c r="D52" s="97" t="s">
        <v>1206</v>
      </c>
      <c r="E52" s="84"/>
      <c r="F52" s="97" t="s">
        <v>1415</v>
      </c>
      <c r="G52" s="97" t="s">
        <v>172</v>
      </c>
      <c r="H52" s="94">
        <v>1961</v>
      </c>
      <c r="I52" s="96">
        <v>16606</v>
      </c>
      <c r="J52" s="84"/>
      <c r="K52" s="94">
        <v>1220.51244</v>
      </c>
      <c r="L52" s="95">
        <v>7.8158628935831017E-6</v>
      </c>
      <c r="M52" s="95">
        <f t="shared" si="1"/>
        <v>1.9548826281153904E-2</v>
      </c>
      <c r="N52" s="95">
        <f>K52/'סכום נכסי הקרן'!$C$42</f>
        <v>1.8236067406939822E-3</v>
      </c>
    </row>
    <row r="53" spans="2:14">
      <c r="B53" s="87" t="s">
        <v>1486</v>
      </c>
      <c r="C53" s="84" t="s">
        <v>1487</v>
      </c>
      <c r="D53" s="97" t="s">
        <v>1206</v>
      </c>
      <c r="E53" s="84"/>
      <c r="F53" s="97" t="s">
        <v>1415</v>
      </c>
      <c r="G53" s="97" t="s">
        <v>172</v>
      </c>
      <c r="H53" s="94">
        <v>12429</v>
      </c>
      <c r="I53" s="96">
        <v>2303</v>
      </c>
      <c r="J53" s="94">
        <v>16.826650000000001</v>
      </c>
      <c r="K53" s="94">
        <v>1089.6536799999999</v>
      </c>
      <c r="L53" s="95">
        <v>1.0623076923076923E-3</v>
      </c>
      <c r="M53" s="95">
        <f t="shared" si="1"/>
        <v>1.7452874545826065E-2</v>
      </c>
      <c r="N53" s="95">
        <f>K53/'סכום נכסי הקרן'!$C$42</f>
        <v>1.6280864747843155E-3</v>
      </c>
    </row>
    <row r="54" spans="2:14">
      <c r="B54" s="87" t="s">
        <v>1488</v>
      </c>
      <c r="C54" s="84" t="s">
        <v>1489</v>
      </c>
      <c r="D54" s="97" t="s">
        <v>1206</v>
      </c>
      <c r="E54" s="84"/>
      <c r="F54" s="97" t="s">
        <v>1415</v>
      </c>
      <c r="G54" s="97" t="s">
        <v>172</v>
      </c>
      <c r="H54" s="94">
        <v>484</v>
      </c>
      <c r="I54" s="96">
        <v>3004</v>
      </c>
      <c r="J54" s="84"/>
      <c r="K54" s="94">
        <v>54.493519999999997</v>
      </c>
      <c r="L54" s="95">
        <v>1.8403041825095057E-5</v>
      </c>
      <c r="M54" s="95">
        <f t="shared" si="1"/>
        <v>8.7281728642486084E-4</v>
      </c>
      <c r="N54" s="95">
        <f>K54/'סכום נכסי הקרן'!$C$42</f>
        <v>8.1420514153991195E-5</v>
      </c>
    </row>
    <row r="55" spans="2:14">
      <c r="B55" s="87" t="s">
        <v>1490</v>
      </c>
      <c r="C55" s="84" t="s">
        <v>1491</v>
      </c>
      <c r="D55" s="97" t="s">
        <v>1206</v>
      </c>
      <c r="E55" s="84"/>
      <c r="F55" s="97" t="s">
        <v>1415</v>
      </c>
      <c r="G55" s="97" t="s">
        <v>172</v>
      </c>
      <c r="H55" s="94">
        <v>479</v>
      </c>
      <c r="I55" s="96">
        <v>19981</v>
      </c>
      <c r="J55" s="84"/>
      <c r="K55" s="94">
        <v>358.71728999999999</v>
      </c>
      <c r="L55" s="95">
        <v>3.6015037593984966E-5</v>
      </c>
      <c r="M55" s="95">
        <f t="shared" si="1"/>
        <v>5.7455391329369054E-3</v>
      </c>
      <c r="N55" s="95">
        <f>K55/'סכום נכסי הקרן'!$C$42</f>
        <v>5.3597099595926935E-4</v>
      </c>
    </row>
    <row r="56" spans="2:14">
      <c r="B56" s="87" t="s">
        <v>1492</v>
      </c>
      <c r="C56" s="84" t="s">
        <v>1493</v>
      </c>
      <c r="D56" s="97" t="s">
        <v>1206</v>
      </c>
      <c r="E56" s="84"/>
      <c r="F56" s="97" t="s">
        <v>1415</v>
      </c>
      <c r="G56" s="97" t="s">
        <v>172</v>
      </c>
      <c r="H56" s="94">
        <v>223</v>
      </c>
      <c r="I56" s="96">
        <v>16501</v>
      </c>
      <c r="J56" s="84"/>
      <c r="K56" s="94">
        <v>137.91602</v>
      </c>
      <c r="L56" s="95">
        <v>6.371428571428572E-5</v>
      </c>
      <c r="M56" s="95">
        <f t="shared" si="1"/>
        <v>2.2089871663808257E-3</v>
      </c>
      <c r="N56" s="95">
        <f>K56/'סכום נכסי הקרן'!$C$42</f>
        <v>2.0606474418375127E-4</v>
      </c>
    </row>
    <row r="57" spans="2:14">
      <c r="B57" s="87" t="s">
        <v>1494</v>
      </c>
      <c r="C57" s="84" t="s">
        <v>1495</v>
      </c>
      <c r="D57" s="97" t="s">
        <v>28</v>
      </c>
      <c r="E57" s="84"/>
      <c r="F57" s="97" t="s">
        <v>1415</v>
      </c>
      <c r="G57" s="97" t="s">
        <v>174</v>
      </c>
      <c r="H57" s="94">
        <v>3598.0000000000005</v>
      </c>
      <c r="I57" s="96">
        <v>2576</v>
      </c>
      <c r="J57" s="84"/>
      <c r="K57" s="94">
        <v>397.76471000000009</v>
      </c>
      <c r="L57" s="95">
        <v>3.1286956521739135E-4</v>
      </c>
      <c r="M57" s="95">
        <f t="shared" si="1"/>
        <v>6.3709577729200067E-3</v>
      </c>
      <c r="N57" s="95">
        <f>K57/'סכום נכסי הקרן'!$C$42</f>
        <v>5.9431299722449964E-4</v>
      </c>
    </row>
    <row r="58" spans="2:14">
      <c r="B58" s="87" t="s">
        <v>1496</v>
      </c>
      <c r="C58" s="84" t="s">
        <v>1497</v>
      </c>
      <c r="D58" s="97" t="s">
        <v>28</v>
      </c>
      <c r="E58" s="84"/>
      <c r="F58" s="97" t="s">
        <v>1415</v>
      </c>
      <c r="G58" s="97" t="s">
        <v>174</v>
      </c>
      <c r="H58" s="94">
        <v>444</v>
      </c>
      <c r="I58" s="96">
        <v>5171</v>
      </c>
      <c r="J58" s="84"/>
      <c r="K58" s="94">
        <v>98.531880000000001</v>
      </c>
      <c r="L58" s="95">
        <v>5.1627906976744189E-5</v>
      </c>
      <c r="M58" s="95">
        <f t="shared" si="1"/>
        <v>1.57817531566946E-3</v>
      </c>
      <c r="N58" s="95">
        <f>K58/'סכום נכסי הקרן'!$C$42</f>
        <v>1.4721963877832378E-4</v>
      </c>
    </row>
    <row r="59" spans="2:14">
      <c r="B59" s="87" t="s">
        <v>1498</v>
      </c>
      <c r="C59" s="84" t="s">
        <v>1499</v>
      </c>
      <c r="D59" s="97" t="s">
        <v>134</v>
      </c>
      <c r="E59" s="84"/>
      <c r="F59" s="97" t="s">
        <v>1415</v>
      </c>
      <c r="G59" s="97" t="s">
        <v>175</v>
      </c>
      <c r="H59" s="94">
        <v>36563</v>
      </c>
      <c r="I59" s="96">
        <v>665.4</v>
      </c>
      <c r="J59" s="84"/>
      <c r="K59" s="94">
        <v>1166.18724</v>
      </c>
      <c r="L59" s="95">
        <v>4.435819091028471E-5</v>
      </c>
      <c r="M59" s="95">
        <f t="shared" si="1"/>
        <v>1.8678704959417158E-2</v>
      </c>
      <c r="N59" s="95">
        <f>K59/'סכום נכסי הקרן'!$C$42</f>
        <v>1.7424377188448082E-3</v>
      </c>
    </row>
    <row r="60" spans="2:14">
      <c r="B60" s="87" t="s">
        <v>1500</v>
      </c>
      <c r="C60" s="84" t="s">
        <v>1501</v>
      </c>
      <c r="D60" s="97" t="s">
        <v>134</v>
      </c>
      <c r="E60" s="84"/>
      <c r="F60" s="97" t="s">
        <v>1415</v>
      </c>
      <c r="G60" s="97" t="s">
        <v>172</v>
      </c>
      <c r="H60" s="94">
        <v>734</v>
      </c>
      <c r="I60" s="96">
        <v>6159</v>
      </c>
      <c r="J60" s="84"/>
      <c r="K60" s="94">
        <v>169.43605999999997</v>
      </c>
      <c r="L60" s="95">
        <v>1.2336134453781513E-4</v>
      </c>
      <c r="M60" s="95">
        <f t="shared" si="1"/>
        <v>2.7138405100591758E-3</v>
      </c>
      <c r="N60" s="95">
        <f>K60/'סכום נכסי הקרן'!$C$42</f>
        <v>2.5315984582068658E-4</v>
      </c>
    </row>
    <row r="61" spans="2:14">
      <c r="B61" s="87" t="s">
        <v>1502</v>
      </c>
      <c r="C61" s="84" t="s">
        <v>1503</v>
      </c>
      <c r="D61" s="97" t="s">
        <v>1202</v>
      </c>
      <c r="E61" s="84"/>
      <c r="F61" s="97" t="s">
        <v>1415</v>
      </c>
      <c r="G61" s="97" t="s">
        <v>172</v>
      </c>
      <c r="H61" s="94">
        <v>657</v>
      </c>
      <c r="I61" s="96">
        <v>9643</v>
      </c>
      <c r="J61" s="84"/>
      <c r="K61" s="94">
        <v>237.45271</v>
      </c>
      <c r="L61" s="95">
        <v>8.538011695906432E-6</v>
      </c>
      <c r="M61" s="95">
        <f t="shared" si="1"/>
        <v>3.8032564238175371E-3</v>
      </c>
      <c r="N61" s="95">
        <f>K61/'סכום נכסי הקרן'!$C$42</f>
        <v>3.5478570177625829E-4</v>
      </c>
    </row>
    <row r="62" spans="2:14">
      <c r="B62" s="87" t="s">
        <v>1504</v>
      </c>
      <c r="C62" s="84" t="s">
        <v>1505</v>
      </c>
      <c r="D62" s="97" t="s">
        <v>1206</v>
      </c>
      <c r="E62" s="84"/>
      <c r="F62" s="97" t="s">
        <v>1415</v>
      </c>
      <c r="G62" s="97" t="s">
        <v>172</v>
      </c>
      <c r="H62" s="94">
        <v>180</v>
      </c>
      <c r="I62" s="96">
        <v>13390</v>
      </c>
      <c r="J62" s="84"/>
      <c r="K62" s="94">
        <v>90.334289999999996</v>
      </c>
      <c r="L62" s="95">
        <v>5.9016393442622954E-7</v>
      </c>
      <c r="M62" s="95">
        <f t="shared" si="1"/>
        <v>1.4468753324967162E-3</v>
      </c>
      <c r="N62" s="95">
        <f>K62/'סכום נכסי הקרן'!$C$42</f>
        <v>1.3497135691612042E-4</v>
      </c>
    </row>
    <row r="63" spans="2:14">
      <c r="B63" s="87" t="s">
        <v>1506</v>
      </c>
      <c r="C63" s="84" t="s">
        <v>1507</v>
      </c>
      <c r="D63" s="97" t="s">
        <v>134</v>
      </c>
      <c r="E63" s="84"/>
      <c r="F63" s="97" t="s">
        <v>1415</v>
      </c>
      <c r="G63" s="97" t="s">
        <v>172</v>
      </c>
      <c r="H63" s="94">
        <v>14851</v>
      </c>
      <c r="I63" s="96">
        <v>623.75</v>
      </c>
      <c r="J63" s="84"/>
      <c r="K63" s="94">
        <v>347.18890000000005</v>
      </c>
      <c r="L63" s="95">
        <v>8.239112343966713E-5</v>
      </c>
      <c r="M63" s="95">
        <f t="shared" si="1"/>
        <v>5.5608900576588271E-3</v>
      </c>
      <c r="N63" s="95">
        <f>K63/'סכום נכסי הקרן'!$C$42</f>
        <v>5.1874605910131406E-4</v>
      </c>
    </row>
    <row r="64" spans="2:14">
      <c r="B64" s="87" t="s">
        <v>1508</v>
      </c>
      <c r="C64" s="84" t="s">
        <v>1509</v>
      </c>
      <c r="D64" s="97" t="s">
        <v>1206</v>
      </c>
      <c r="E64" s="84"/>
      <c r="F64" s="97" t="s">
        <v>1415</v>
      </c>
      <c r="G64" s="97" t="s">
        <v>172</v>
      </c>
      <c r="H64" s="94">
        <v>288</v>
      </c>
      <c r="I64" s="96">
        <v>17352.5</v>
      </c>
      <c r="J64" s="84"/>
      <c r="K64" s="94">
        <v>187.30704999999998</v>
      </c>
      <c r="L64" s="95">
        <v>2.9387755102040816E-5</v>
      </c>
      <c r="M64" s="95">
        <f t="shared" si="1"/>
        <v>3.0000783782960934E-3</v>
      </c>
      <c r="N64" s="95">
        <f>K64/'סכום נכסי הקרן'!$C$42</f>
        <v>2.7986146454968107E-4</v>
      </c>
    </row>
    <row r="65" spans="2:14">
      <c r="B65" s="87" t="s">
        <v>1510</v>
      </c>
      <c r="C65" s="84" t="s">
        <v>1511</v>
      </c>
      <c r="D65" s="97" t="s">
        <v>1206</v>
      </c>
      <c r="E65" s="84"/>
      <c r="F65" s="97" t="s">
        <v>1415</v>
      </c>
      <c r="G65" s="97" t="s">
        <v>172</v>
      </c>
      <c r="H65" s="94">
        <v>571</v>
      </c>
      <c r="I65" s="96">
        <v>17286</v>
      </c>
      <c r="J65" s="84"/>
      <c r="K65" s="94">
        <v>369.93907000000002</v>
      </c>
      <c r="L65" s="95">
        <v>2.2088974854932302E-5</v>
      </c>
      <c r="M65" s="95">
        <f t="shared" si="1"/>
        <v>5.92527726636005E-3</v>
      </c>
      <c r="N65" s="95">
        <f>K65/'סכום נכסי הקרן'!$C$42</f>
        <v>5.5273781699272399E-4</v>
      </c>
    </row>
    <row r="66" spans="2:14">
      <c r="B66" s="87" t="s">
        <v>1512</v>
      </c>
      <c r="C66" s="84" t="s">
        <v>1513</v>
      </c>
      <c r="D66" s="97" t="s">
        <v>28</v>
      </c>
      <c r="E66" s="84"/>
      <c r="F66" s="97" t="s">
        <v>1415</v>
      </c>
      <c r="G66" s="97" t="s">
        <v>174</v>
      </c>
      <c r="H66" s="94">
        <v>183.99999999999997</v>
      </c>
      <c r="I66" s="96">
        <v>4532.5</v>
      </c>
      <c r="J66" s="84"/>
      <c r="K66" s="94">
        <v>35.791080000000001</v>
      </c>
      <c r="L66" s="95">
        <v>8.177777777777777E-5</v>
      </c>
      <c r="M66" s="95">
        <f t="shared" si="1"/>
        <v>5.7326216628720466E-4</v>
      </c>
      <c r="N66" s="95">
        <f>K66/'סכום נכסי הקרן'!$C$42</f>
        <v>5.347659934110756E-5</v>
      </c>
    </row>
    <row r="67" spans="2:14">
      <c r="B67" s="87" t="s">
        <v>1514</v>
      </c>
      <c r="C67" s="84" t="s">
        <v>1515</v>
      </c>
      <c r="D67" s="97" t="s">
        <v>1202</v>
      </c>
      <c r="E67" s="84"/>
      <c r="F67" s="97" t="s">
        <v>1415</v>
      </c>
      <c r="G67" s="97" t="s">
        <v>172</v>
      </c>
      <c r="H67" s="94">
        <v>1595</v>
      </c>
      <c r="I67" s="96">
        <v>3750</v>
      </c>
      <c r="J67" s="84"/>
      <c r="K67" s="94">
        <v>224.17724999999999</v>
      </c>
      <c r="L67" s="95">
        <v>3.8526570048309178E-5</v>
      </c>
      <c r="M67" s="95">
        <f t="shared" si="1"/>
        <v>3.5906247022249186E-3</v>
      </c>
      <c r="N67" s="95">
        <f>K67/'סכום נכסי הקרן'!$C$42</f>
        <v>3.349504116567956E-4</v>
      </c>
    </row>
    <row r="68" spans="2:14">
      <c r="B68" s="87" t="s">
        <v>1516</v>
      </c>
      <c r="C68" s="84" t="s">
        <v>1517</v>
      </c>
      <c r="D68" s="97" t="s">
        <v>28</v>
      </c>
      <c r="E68" s="84"/>
      <c r="F68" s="97" t="s">
        <v>1415</v>
      </c>
      <c r="G68" s="97" t="s">
        <v>174</v>
      </c>
      <c r="H68" s="94">
        <v>143</v>
      </c>
      <c r="I68" s="96">
        <v>16046</v>
      </c>
      <c r="J68" s="84"/>
      <c r="K68" s="94">
        <v>98.474109999999996</v>
      </c>
      <c r="L68" s="95">
        <v>5.285568549758268E-4</v>
      </c>
      <c r="M68" s="95">
        <f t="shared" si="1"/>
        <v>1.5772500193289634E-3</v>
      </c>
      <c r="N68" s="95">
        <f>K68/'סכום נכסי הקרן'!$C$42</f>
        <v>1.4713332277042641E-4</v>
      </c>
    </row>
    <row r="69" spans="2:14">
      <c r="B69" s="87" t="s">
        <v>1518</v>
      </c>
      <c r="C69" s="84" t="s">
        <v>1519</v>
      </c>
      <c r="D69" s="97" t="s">
        <v>28</v>
      </c>
      <c r="E69" s="84"/>
      <c r="F69" s="97" t="s">
        <v>1415</v>
      </c>
      <c r="G69" s="97" t="s">
        <v>174</v>
      </c>
      <c r="H69" s="94">
        <v>961.00000000000011</v>
      </c>
      <c r="I69" s="96">
        <v>4086.5</v>
      </c>
      <c r="J69" s="84"/>
      <c r="K69" s="94">
        <v>168.53658000000004</v>
      </c>
      <c r="L69" s="95">
        <v>1.3172416931531397E-4</v>
      </c>
      <c r="M69" s="95">
        <f t="shared" si="1"/>
        <v>2.6994336284190583E-3</v>
      </c>
      <c r="N69" s="95">
        <f>K69/'סכום נכסי הקרן'!$C$42</f>
        <v>2.518159039341792E-4</v>
      </c>
    </row>
    <row r="70" spans="2:14">
      <c r="B70" s="87" t="s">
        <v>1520</v>
      </c>
      <c r="C70" s="84" t="s">
        <v>1521</v>
      </c>
      <c r="D70" s="97" t="s">
        <v>28</v>
      </c>
      <c r="E70" s="84"/>
      <c r="F70" s="97" t="s">
        <v>1415</v>
      </c>
      <c r="G70" s="97" t="s">
        <v>174</v>
      </c>
      <c r="H70" s="94">
        <v>2164.0000000000005</v>
      </c>
      <c r="I70" s="96">
        <v>4913</v>
      </c>
      <c r="J70" s="84"/>
      <c r="K70" s="94">
        <v>456.27141000000012</v>
      </c>
      <c r="L70" s="95">
        <v>4.7660222258733351E-4</v>
      </c>
      <c r="M70" s="95">
        <f t="shared" si="1"/>
        <v>7.3080537639969899E-3</v>
      </c>
      <c r="N70" s="95">
        <f>K70/'סכום נכסי הקרן'!$C$42</f>
        <v>6.8172973219506711E-4</v>
      </c>
    </row>
    <row r="71" spans="2:14">
      <c r="B71" s="87" t="s">
        <v>1522</v>
      </c>
      <c r="C71" s="84" t="s">
        <v>1523</v>
      </c>
      <c r="D71" s="97" t="s">
        <v>1206</v>
      </c>
      <c r="E71" s="84"/>
      <c r="F71" s="97" t="s">
        <v>1415</v>
      </c>
      <c r="G71" s="97" t="s">
        <v>172</v>
      </c>
      <c r="H71" s="94">
        <v>1206</v>
      </c>
      <c r="I71" s="96">
        <v>8728</v>
      </c>
      <c r="J71" s="84"/>
      <c r="K71" s="94">
        <v>394.51328000000001</v>
      </c>
      <c r="L71" s="95">
        <v>1.3368899483501547E-4</v>
      </c>
      <c r="M71" s="95">
        <f t="shared" si="1"/>
        <v>6.3188799422054468E-3</v>
      </c>
      <c r="N71" s="95">
        <f>K71/'סכום נכסי הקרן'!$C$42</f>
        <v>5.8945493148868881E-4</v>
      </c>
    </row>
    <row r="72" spans="2:14">
      <c r="B72" s="87" t="s">
        <v>1524</v>
      </c>
      <c r="C72" s="84" t="s">
        <v>1525</v>
      </c>
      <c r="D72" s="97" t="s">
        <v>1206</v>
      </c>
      <c r="E72" s="84"/>
      <c r="F72" s="97" t="s">
        <v>1415</v>
      </c>
      <c r="G72" s="97" t="s">
        <v>172</v>
      </c>
      <c r="H72" s="94">
        <v>1907</v>
      </c>
      <c r="I72" s="96">
        <v>2583</v>
      </c>
      <c r="J72" s="94">
        <v>0.12506999999999999</v>
      </c>
      <c r="K72" s="94">
        <v>184.74333999999999</v>
      </c>
      <c r="L72" s="95">
        <v>2.3807740324594256E-5</v>
      </c>
      <c r="M72" s="95">
        <f t="shared" si="1"/>
        <v>2.9590156903768644E-3</v>
      </c>
      <c r="N72" s="95">
        <f>K72/'סכום נכסי הקרן'!$C$42</f>
        <v>2.7603094329978331E-4</v>
      </c>
    </row>
    <row r="73" spans="2:14">
      <c r="B73" s="87" t="s">
        <v>1526</v>
      </c>
      <c r="C73" s="84" t="s">
        <v>1527</v>
      </c>
      <c r="D73" s="97" t="s">
        <v>134</v>
      </c>
      <c r="E73" s="84"/>
      <c r="F73" s="97" t="s">
        <v>1415</v>
      </c>
      <c r="G73" s="97" t="s">
        <v>172</v>
      </c>
      <c r="H73" s="94">
        <v>381</v>
      </c>
      <c r="I73" s="96">
        <v>30648</v>
      </c>
      <c r="J73" s="84"/>
      <c r="K73" s="94">
        <v>437.64976000000001</v>
      </c>
      <c r="L73" s="95">
        <v>7.5423141641096708E-4</v>
      </c>
      <c r="M73" s="95">
        <f t="shared" si="1"/>
        <v>7.0097926492487849E-3</v>
      </c>
      <c r="N73" s="95">
        <f>K73/'סכום נכסי הקרן'!$C$42</f>
        <v>6.5390652830962022E-4</v>
      </c>
    </row>
    <row r="74" spans="2:14">
      <c r="B74" s="87" t="s">
        <v>1528</v>
      </c>
      <c r="C74" s="84" t="s">
        <v>1529</v>
      </c>
      <c r="D74" s="97" t="s">
        <v>134</v>
      </c>
      <c r="E74" s="84"/>
      <c r="F74" s="97" t="s">
        <v>1415</v>
      </c>
      <c r="G74" s="97" t="s">
        <v>172</v>
      </c>
      <c r="H74" s="94">
        <v>706</v>
      </c>
      <c r="I74" s="96">
        <v>45006</v>
      </c>
      <c r="J74" s="84"/>
      <c r="K74" s="94">
        <v>1190.8983600000001</v>
      </c>
      <c r="L74" s="95">
        <v>8.5906147412271992E-5</v>
      </c>
      <c r="M74" s="95">
        <f t="shared" si="1"/>
        <v>1.907450050910672E-2</v>
      </c>
      <c r="N74" s="95">
        <f>K74/'סכום נכסי הקרן'!$C$42</f>
        <v>1.7793593949582431E-3</v>
      </c>
    </row>
    <row r="75" spans="2:14">
      <c r="B75" s="87" t="s">
        <v>1530</v>
      </c>
      <c r="C75" s="84" t="s">
        <v>1531</v>
      </c>
      <c r="D75" s="97" t="s">
        <v>1206</v>
      </c>
      <c r="E75" s="84"/>
      <c r="F75" s="97" t="s">
        <v>1415</v>
      </c>
      <c r="G75" s="97" t="s">
        <v>172</v>
      </c>
      <c r="H75" s="94">
        <v>3621</v>
      </c>
      <c r="I75" s="96">
        <v>4679</v>
      </c>
      <c r="J75" s="84"/>
      <c r="K75" s="94">
        <v>635.01085999999998</v>
      </c>
      <c r="L75" s="95">
        <v>5.7382752227979247E-5</v>
      </c>
      <c r="M75" s="95">
        <f t="shared" si="1"/>
        <v>1.0170905745775227E-2</v>
      </c>
      <c r="N75" s="95">
        <f>K75/'סכום נכסי הקרן'!$C$42</f>
        <v>9.4879007108676638E-4</v>
      </c>
    </row>
    <row r="76" spans="2:14">
      <c r="B76" s="87" t="s">
        <v>1532</v>
      </c>
      <c r="C76" s="84" t="s">
        <v>1533</v>
      </c>
      <c r="D76" s="97" t="s">
        <v>1206</v>
      </c>
      <c r="E76" s="84"/>
      <c r="F76" s="97" t="s">
        <v>1415</v>
      </c>
      <c r="G76" s="97" t="s">
        <v>172</v>
      </c>
      <c r="H76" s="94">
        <v>593</v>
      </c>
      <c r="I76" s="96">
        <v>3252</v>
      </c>
      <c r="J76" s="84"/>
      <c r="K76" s="94">
        <v>72.277779999999993</v>
      </c>
      <c r="L76" s="95">
        <v>3.6604902118615192E-5</v>
      </c>
      <c r="M76" s="95">
        <f t="shared" si="1"/>
        <v>1.157666008883498E-3</v>
      </c>
      <c r="N76" s="95">
        <f>K76/'סכום נכסי הקרן'!$C$42</f>
        <v>1.0799254681123666E-4</v>
      </c>
    </row>
    <row r="77" spans="2:14">
      <c r="B77" s="87" t="s">
        <v>1534</v>
      </c>
      <c r="C77" s="84" t="s">
        <v>1535</v>
      </c>
      <c r="D77" s="97" t="s">
        <v>1206</v>
      </c>
      <c r="E77" s="84"/>
      <c r="F77" s="97" t="s">
        <v>1415</v>
      </c>
      <c r="G77" s="97" t="s">
        <v>172</v>
      </c>
      <c r="H77" s="94">
        <v>340</v>
      </c>
      <c r="I77" s="96">
        <v>7175</v>
      </c>
      <c r="J77" s="84"/>
      <c r="K77" s="94">
        <v>91.432460000000006</v>
      </c>
      <c r="L77" s="95">
        <v>6.6929133858267716E-6</v>
      </c>
      <c r="M77" s="95">
        <f t="shared" si="1"/>
        <v>1.4644646120924038E-3</v>
      </c>
      <c r="N77" s="95">
        <f>K77/'סכום נכסי הקרן'!$C$42</f>
        <v>1.3661216789747176E-4</v>
      </c>
    </row>
    <row r="78" spans="2:14">
      <c r="B78" s="87" t="s">
        <v>1536</v>
      </c>
      <c r="C78" s="84" t="s">
        <v>1537</v>
      </c>
      <c r="D78" s="97" t="s">
        <v>28</v>
      </c>
      <c r="E78" s="84"/>
      <c r="F78" s="97" t="s">
        <v>1415</v>
      </c>
      <c r="G78" s="97" t="s">
        <v>174</v>
      </c>
      <c r="H78" s="94">
        <v>692</v>
      </c>
      <c r="I78" s="96">
        <v>8200</v>
      </c>
      <c r="J78" s="84"/>
      <c r="K78" s="94">
        <v>243.52255</v>
      </c>
      <c r="L78" s="95">
        <v>4.9134640986953049E-4</v>
      </c>
      <c r="M78" s="95">
        <f t="shared" si="1"/>
        <v>3.9004764470025521E-3</v>
      </c>
      <c r="N78" s="95">
        <f>K78/'סכום נכסי הקרן'!$C$42</f>
        <v>3.6385484419231917E-4</v>
      </c>
    </row>
    <row r="79" spans="2:14">
      <c r="B79" s="87" t="s">
        <v>1538</v>
      </c>
      <c r="C79" s="84" t="s">
        <v>1539</v>
      </c>
      <c r="D79" s="97" t="s">
        <v>146</v>
      </c>
      <c r="E79" s="84"/>
      <c r="F79" s="97" t="s">
        <v>1415</v>
      </c>
      <c r="G79" s="97" t="s">
        <v>176</v>
      </c>
      <c r="H79" s="94">
        <v>2059</v>
      </c>
      <c r="I79" s="96">
        <v>7213</v>
      </c>
      <c r="J79" s="84"/>
      <c r="K79" s="94">
        <v>392.85365000000002</v>
      </c>
      <c r="L79" s="95">
        <v>4.915466157361666E-5</v>
      </c>
      <c r="M79" s="95">
        <f t="shared" si="1"/>
        <v>6.2922978136685254E-3</v>
      </c>
      <c r="N79" s="95">
        <f>K79/'סכום נכסי הקרן'!$C$42</f>
        <v>5.8697522513267834E-4</v>
      </c>
    </row>
    <row r="80" spans="2:14">
      <c r="B80" s="87" t="s">
        <v>1540</v>
      </c>
      <c r="C80" s="84" t="s">
        <v>1541</v>
      </c>
      <c r="D80" s="97" t="s">
        <v>134</v>
      </c>
      <c r="E80" s="84"/>
      <c r="F80" s="97" t="s">
        <v>1415</v>
      </c>
      <c r="G80" s="97" t="s">
        <v>175</v>
      </c>
      <c r="H80" s="94">
        <v>1777</v>
      </c>
      <c r="I80" s="96">
        <v>2772.5</v>
      </c>
      <c r="J80" s="94">
        <v>1.7746600000000001</v>
      </c>
      <c r="K80" s="94">
        <v>237.93268</v>
      </c>
      <c r="L80" s="95">
        <v>6.9312665651225061E-5</v>
      </c>
      <c r="M80" s="95">
        <f t="shared" si="1"/>
        <v>3.810944055538985E-3</v>
      </c>
      <c r="N80" s="95">
        <f>K80/'סכום נכסי הקרן'!$C$42</f>
        <v>3.5550284033105333E-4</v>
      </c>
    </row>
    <row r="81" spans="2:14">
      <c r="B81" s="87" t="s">
        <v>1542</v>
      </c>
      <c r="C81" s="84" t="s">
        <v>1543</v>
      </c>
      <c r="D81" s="97" t="s">
        <v>1206</v>
      </c>
      <c r="E81" s="84"/>
      <c r="F81" s="97" t="s">
        <v>1415</v>
      </c>
      <c r="G81" s="97" t="s">
        <v>172</v>
      </c>
      <c r="H81" s="94">
        <v>1879</v>
      </c>
      <c r="I81" s="96">
        <v>16683</v>
      </c>
      <c r="J81" s="84"/>
      <c r="K81" s="94">
        <v>1174.89894</v>
      </c>
      <c r="L81" s="95">
        <v>1.8121105071471412E-5</v>
      </c>
      <c r="M81" s="95">
        <f t="shared" si="1"/>
        <v>1.8818239391293599E-2</v>
      </c>
      <c r="N81" s="95">
        <f>K81/'סכום נכסי הקרן'!$C$42</f>
        <v>1.7554541489296206E-3</v>
      </c>
    </row>
    <row r="82" spans="2:14">
      <c r="B82" s="87" t="s">
        <v>1544</v>
      </c>
      <c r="C82" s="84" t="s">
        <v>1545</v>
      </c>
      <c r="D82" s="97" t="s">
        <v>134</v>
      </c>
      <c r="E82" s="84"/>
      <c r="F82" s="97" t="s">
        <v>1415</v>
      </c>
      <c r="G82" s="97" t="s">
        <v>172</v>
      </c>
      <c r="H82" s="94">
        <v>413</v>
      </c>
      <c r="I82" s="96">
        <v>4758.75</v>
      </c>
      <c r="J82" s="94">
        <v>0.33211000000000002</v>
      </c>
      <c r="K82" s="94">
        <v>73.993960000000001</v>
      </c>
      <c r="L82" s="95">
        <v>9.4768908174384648E-7</v>
      </c>
      <c r="M82" s="95">
        <f t="shared" ref="M82:M83" si="2">K82/$K$11</f>
        <v>1.1851538931423353E-3</v>
      </c>
      <c r="N82" s="95">
        <f>K82/'סכום נכסי הקרן'!$C$42</f>
        <v>1.1055674633405695E-4</v>
      </c>
    </row>
    <row r="83" spans="2:14">
      <c r="B83" s="87" t="s">
        <v>1546</v>
      </c>
      <c r="C83" s="84" t="s">
        <v>1547</v>
      </c>
      <c r="D83" s="97" t="s">
        <v>134</v>
      </c>
      <c r="E83" s="84"/>
      <c r="F83" s="97" t="s">
        <v>1415</v>
      </c>
      <c r="G83" s="97" t="s">
        <v>172</v>
      </c>
      <c r="H83" s="94">
        <v>6532</v>
      </c>
      <c r="I83" s="96">
        <v>1557.5</v>
      </c>
      <c r="J83" s="84"/>
      <c r="K83" s="94">
        <v>381.30615</v>
      </c>
      <c r="L83" s="95">
        <v>9.9978571647228086E-5</v>
      </c>
      <c r="M83" s="95">
        <f t="shared" si="2"/>
        <v>6.1073426554223509E-3</v>
      </c>
      <c r="N83" s="95">
        <f>K83/'סכום נכסי הקרן'!$C$42</f>
        <v>5.6972173541145615E-4</v>
      </c>
    </row>
    <row r="84" spans="2:14">
      <c r="B84" s="83"/>
      <c r="C84" s="84"/>
      <c r="D84" s="84"/>
      <c r="E84" s="84"/>
      <c r="F84" s="84"/>
      <c r="G84" s="84"/>
      <c r="H84" s="94"/>
      <c r="I84" s="96"/>
      <c r="J84" s="84"/>
      <c r="K84" s="84"/>
      <c r="L84" s="84"/>
      <c r="M84" s="95"/>
      <c r="N84" s="84"/>
    </row>
    <row r="85" spans="2:14">
      <c r="B85" s="102" t="s">
        <v>75</v>
      </c>
      <c r="C85" s="82"/>
      <c r="D85" s="82"/>
      <c r="E85" s="82"/>
      <c r="F85" s="82"/>
      <c r="G85" s="82"/>
      <c r="H85" s="91"/>
      <c r="I85" s="93"/>
      <c r="J85" s="82"/>
      <c r="K85" s="91">
        <v>20914.39935</v>
      </c>
      <c r="L85" s="82"/>
      <c r="M85" s="92">
        <f t="shared" ref="M85:M94" si="3">K85/$K$11</f>
        <v>0.33498385290348054</v>
      </c>
      <c r="N85" s="92">
        <f>K85/'סכום נכסי הקרן'!$C$42</f>
        <v>3.1248874146850843E-2</v>
      </c>
    </row>
    <row r="86" spans="2:14">
      <c r="B86" s="87" t="s">
        <v>1548</v>
      </c>
      <c r="C86" s="84" t="s">
        <v>1549</v>
      </c>
      <c r="D86" s="97" t="s">
        <v>28</v>
      </c>
      <c r="E86" s="84"/>
      <c r="F86" s="97" t="s">
        <v>1425</v>
      </c>
      <c r="G86" s="97" t="s">
        <v>174</v>
      </c>
      <c r="H86" s="94">
        <v>1637</v>
      </c>
      <c r="I86" s="96">
        <v>21453</v>
      </c>
      <c r="J86" s="84"/>
      <c r="K86" s="94">
        <v>1507.14816</v>
      </c>
      <c r="L86" s="95">
        <v>9.3757105522849073E-4</v>
      </c>
      <c r="M86" s="95">
        <f t="shared" si="3"/>
        <v>2.41398420812497E-2</v>
      </c>
      <c r="N86" s="95">
        <f>K86/'סכום נכסי הקרן'!$C$42</f>
        <v>2.2518783534894019E-3</v>
      </c>
    </row>
    <row r="87" spans="2:14">
      <c r="B87" s="87" t="s">
        <v>1550</v>
      </c>
      <c r="C87" s="84" t="s">
        <v>1551</v>
      </c>
      <c r="D87" s="97" t="s">
        <v>28</v>
      </c>
      <c r="E87" s="84"/>
      <c r="F87" s="97" t="s">
        <v>1425</v>
      </c>
      <c r="G87" s="97" t="s">
        <v>174</v>
      </c>
      <c r="H87" s="94">
        <v>1900</v>
      </c>
      <c r="I87" s="96">
        <v>18734</v>
      </c>
      <c r="J87" s="84"/>
      <c r="K87" s="94">
        <v>1527.5778600000001</v>
      </c>
      <c r="L87" s="95">
        <v>2.1904946367468157E-3</v>
      </c>
      <c r="M87" s="95">
        <f t="shared" si="3"/>
        <v>2.4467062552903467E-2</v>
      </c>
      <c r="N87" s="95">
        <f>K87/'סכום נכסי הקרן'!$C$42</f>
        <v>2.2824030228080988E-3</v>
      </c>
    </row>
    <row r="88" spans="2:14">
      <c r="B88" s="87" t="s">
        <v>1552</v>
      </c>
      <c r="C88" s="84" t="s">
        <v>1553</v>
      </c>
      <c r="D88" s="97" t="s">
        <v>134</v>
      </c>
      <c r="E88" s="84"/>
      <c r="F88" s="97" t="s">
        <v>1425</v>
      </c>
      <c r="G88" s="97" t="s">
        <v>172</v>
      </c>
      <c r="H88" s="94">
        <v>3983</v>
      </c>
      <c r="I88" s="96">
        <v>9465.5</v>
      </c>
      <c r="J88" s="84"/>
      <c r="K88" s="94">
        <v>1413.03675</v>
      </c>
      <c r="L88" s="95">
        <v>9.6264302185318084E-4</v>
      </c>
      <c r="M88" s="95">
        <f t="shared" si="3"/>
        <v>2.2632468993627218E-2</v>
      </c>
      <c r="N88" s="95">
        <f>K88/'סכום נכסי הקרן'!$C$42</f>
        <v>2.1112634805658492E-3</v>
      </c>
    </row>
    <row r="89" spans="2:14">
      <c r="B89" s="87" t="s">
        <v>1554</v>
      </c>
      <c r="C89" s="84" t="s">
        <v>1555</v>
      </c>
      <c r="D89" s="97" t="s">
        <v>134</v>
      </c>
      <c r="E89" s="84"/>
      <c r="F89" s="97" t="s">
        <v>1425</v>
      </c>
      <c r="G89" s="97" t="s">
        <v>172</v>
      </c>
      <c r="H89" s="94">
        <v>2678</v>
      </c>
      <c r="I89" s="96">
        <v>9675</v>
      </c>
      <c r="J89" s="84"/>
      <c r="K89" s="94">
        <v>971.09368999999992</v>
      </c>
      <c r="L89" s="95">
        <v>1.0186651173421954E-4</v>
      </c>
      <c r="M89" s="95">
        <f t="shared" si="3"/>
        <v>1.5553910985564983E-2</v>
      </c>
      <c r="N89" s="95">
        <f>K89/'סכום נכסי הקרן'!$C$42</f>
        <v>1.4509421951728672E-3</v>
      </c>
    </row>
    <row r="90" spans="2:14">
      <c r="B90" s="87" t="s">
        <v>1556</v>
      </c>
      <c r="C90" s="84" t="s">
        <v>1557</v>
      </c>
      <c r="D90" s="97" t="s">
        <v>134</v>
      </c>
      <c r="E90" s="84"/>
      <c r="F90" s="97" t="s">
        <v>1425</v>
      </c>
      <c r="G90" s="97" t="s">
        <v>172</v>
      </c>
      <c r="H90" s="94">
        <v>3516</v>
      </c>
      <c r="I90" s="96">
        <v>10813</v>
      </c>
      <c r="J90" s="84"/>
      <c r="K90" s="94">
        <v>1424.9336799999999</v>
      </c>
      <c r="L90" s="95">
        <v>7.5060631313707071E-5</v>
      </c>
      <c r="M90" s="95">
        <f t="shared" si="3"/>
        <v>2.2823020937406704E-2</v>
      </c>
      <c r="N90" s="95">
        <f>K90/'סכום נכסי הקרן'!$C$42</f>
        <v>2.1290390648454854E-3</v>
      </c>
    </row>
    <row r="91" spans="2:14">
      <c r="B91" s="87" t="s">
        <v>1558</v>
      </c>
      <c r="C91" s="84" t="s">
        <v>1559</v>
      </c>
      <c r="D91" s="97" t="s">
        <v>1206</v>
      </c>
      <c r="E91" s="84"/>
      <c r="F91" s="97" t="s">
        <v>1425</v>
      </c>
      <c r="G91" s="97" t="s">
        <v>172</v>
      </c>
      <c r="H91" s="94">
        <v>6298</v>
      </c>
      <c r="I91" s="96">
        <v>3359</v>
      </c>
      <c r="J91" s="84"/>
      <c r="K91" s="94">
        <v>792.88871999999992</v>
      </c>
      <c r="L91" s="95">
        <v>3.1251889975165811E-5</v>
      </c>
      <c r="M91" s="95">
        <f t="shared" si="3"/>
        <v>1.2699619716753135E-2</v>
      </c>
      <c r="N91" s="95">
        <f>K91/'סכום נכסי הקרן'!$C$42</f>
        <v>1.1846804399734125E-3</v>
      </c>
    </row>
    <row r="92" spans="2:14">
      <c r="B92" s="87" t="s">
        <v>1560</v>
      </c>
      <c r="C92" s="84" t="s">
        <v>1561</v>
      </c>
      <c r="D92" s="97" t="s">
        <v>134</v>
      </c>
      <c r="E92" s="84"/>
      <c r="F92" s="97" t="s">
        <v>1425</v>
      </c>
      <c r="G92" s="97" t="s">
        <v>172</v>
      </c>
      <c r="H92" s="94">
        <v>2579</v>
      </c>
      <c r="I92" s="96">
        <v>6880</v>
      </c>
      <c r="J92" s="84"/>
      <c r="K92" s="94">
        <v>665.02713000000006</v>
      </c>
      <c r="L92" s="95">
        <v>5.5105054934761298E-5</v>
      </c>
      <c r="M92" s="95">
        <f t="shared" si="3"/>
        <v>1.0651673355024842E-2</v>
      </c>
      <c r="N92" s="95">
        <f>K92/'סכום נכסי הקרן'!$C$42</f>
        <v>9.9363834178730162E-4</v>
      </c>
    </row>
    <row r="93" spans="2:14">
      <c r="B93" s="87" t="s">
        <v>1562</v>
      </c>
      <c r="C93" s="84" t="s">
        <v>1563</v>
      </c>
      <c r="D93" s="97" t="s">
        <v>1206</v>
      </c>
      <c r="E93" s="84"/>
      <c r="F93" s="97" t="s">
        <v>1425</v>
      </c>
      <c r="G93" s="97" t="s">
        <v>172</v>
      </c>
      <c r="H93" s="94">
        <v>11053</v>
      </c>
      <c r="I93" s="96">
        <v>3304</v>
      </c>
      <c r="J93" s="84"/>
      <c r="K93" s="94">
        <v>1368.73631</v>
      </c>
      <c r="L93" s="95">
        <v>9.112113305258384E-5</v>
      </c>
      <c r="M93" s="95">
        <f t="shared" si="3"/>
        <v>2.1922913255105876E-2</v>
      </c>
      <c r="N93" s="95">
        <f>K93/'סכום נכסי הקרן'!$C$42</f>
        <v>2.0450727738167162E-3</v>
      </c>
    </row>
    <row r="94" spans="2:14">
      <c r="B94" s="87" t="s">
        <v>1564</v>
      </c>
      <c r="C94" s="84" t="s">
        <v>1565</v>
      </c>
      <c r="D94" s="97" t="s">
        <v>1206</v>
      </c>
      <c r="E94" s="84"/>
      <c r="F94" s="97" t="s">
        <v>1425</v>
      </c>
      <c r="G94" s="97" t="s">
        <v>172</v>
      </c>
      <c r="H94" s="94">
        <v>38491</v>
      </c>
      <c r="I94" s="96">
        <v>7794</v>
      </c>
      <c r="J94" s="84"/>
      <c r="K94" s="94">
        <v>11243.957050000001</v>
      </c>
      <c r="L94" s="95">
        <v>1.4818418036646885E-4</v>
      </c>
      <c r="M94" s="95">
        <f t="shared" si="3"/>
        <v>0.18009334102584465</v>
      </c>
      <c r="N94" s="95">
        <f>K94/'סכום נכסי הקרן'!$C$42</f>
        <v>1.6799956474391711E-2</v>
      </c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2:7">
      <c r="D97" s="1"/>
      <c r="E97" s="1"/>
      <c r="F97" s="1"/>
      <c r="G97" s="1"/>
    </row>
    <row r="98" spans="2:7">
      <c r="B98" s="99" t="s">
        <v>263</v>
      </c>
      <c r="D98" s="1"/>
      <c r="E98" s="1"/>
      <c r="F98" s="1"/>
      <c r="G98" s="1"/>
    </row>
    <row r="99" spans="2:7">
      <c r="B99" s="99" t="s">
        <v>123</v>
      </c>
      <c r="D99" s="1"/>
      <c r="E99" s="1"/>
      <c r="F99" s="1"/>
      <c r="G99" s="1"/>
    </row>
    <row r="100" spans="2:7">
      <c r="B100" s="99" t="s">
        <v>246</v>
      </c>
      <c r="D100" s="1"/>
      <c r="E100" s="1"/>
      <c r="F100" s="1"/>
      <c r="G100" s="1"/>
    </row>
    <row r="101" spans="2:7">
      <c r="B101" s="99" t="s">
        <v>254</v>
      </c>
      <c r="D101" s="1"/>
      <c r="E101" s="1"/>
      <c r="F101" s="1"/>
      <c r="G101" s="1"/>
    </row>
    <row r="102" spans="2:7">
      <c r="B102" s="99" t="s">
        <v>261</v>
      </c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9:J1048576 C5:C1048576 J1:J7 A1:A1048576 B1:B43 AG49:AG1048576 K1:AF1048576 AH1:XFD1048576 AG1:AG43 B45:B97 B99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topLeftCell="A4" workbookViewId="0">
      <selection activeCell="K28" sqref="K28:K29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188</v>
      </c>
      <c r="C1" s="78" t="s" vm="1">
        <v>264</v>
      </c>
    </row>
    <row r="2" spans="2:65">
      <c r="B2" s="57" t="s">
        <v>187</v>
      </c>
      <c r="C2" s="78" t="s">
        <v>265</v>
      </c>
    </row>
    <row r="3" spans="2:65">
      <c r="B3" s="57" t="s">
        <v>189</v>
      </c>
      <c r="C3" s="78" t="s">
        <v>266</v>
      </c>
    </row>
    <row r="4" spans="2:65">
      <c r="B4" s="57" t="s">
        <v>190</v>
      </c>
      <c r="C4" s="78">
        <v>8803</v>
      </c>
    </row>
    <row r="6" spans="2:65" ht="26.25" customHeight="1">
      <c r="B6" s="207" t="s">
        <v>218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</row>
    <row r="7" spans="2:65" ht="26.25" customHeight="1">
      <c r="B7" s="207" t="s">
        <v>102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  <c r="BM7" s="3"/>
    </row>
    <row r="8" spans="2:65" s="3" customFormat="1" ht="78.75">
      <c r="B8" s="23" t="s">
        <v>126</v>
      </c>
      <c r="C8" s="31" t="s">
        <v>48</v>
      </c>
      <c r="D8" s="31" t="s">
        <v>130</v>
      </c>
      <c r="E8" s="31" t="s">
        <v>128</v>
      </c>
      <c r="F8" s="31" t="s">
        <v>70</v>
      </c>
      <c r="G8" s="31" t="s">
        <v>15</v>
      </c>
      <c r="H8" s="31" t="s">
        <v>71</v>
      </c>
      <c r="I8" s="31" t="s">
        <v>112</v>
      </c>
      <c r="J8" s="31" t="s">
        <v>248</v>
      </c>
      <c r="K8" s="31" t="s">
        <v>247</v>
      </c>
      <c r="L8" s="31" t="s">
        <v>67</v>
      </c>
      <c r="M8" s="31" t="s">
        <v>64</v>
      </c>
      <c r="N8" s="31" t="s">
        <v>191</v>
      </c>
      <c r="O8" s="21" t="s">
        <v>193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255</v>
      </c>
      <c r="K9" s="33"/>
      <c r="L9" s="33" t="s">
        <v>251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1" t="s">
        <v>32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10201.230250000206</v>
      </c>
      <c r="M11" s="82"/>
      <c r="N11" s="92">
        <f>L11/$L$11</f>
        <v>1</v>
      </c>
      <c r="O11" s="92">
        <f>L11/'סכום נכסי הקרן'!$C$42</f>
        <v>1.5241984954509544E-2</v>
      </c>
      <c r="P11" s="5"/>
      <c r="BG11" s="100"/>
      <c r="BH11" s="3"/>
      <c r="BI11" s="100"/>
      <c r="BM11" s="100"/>
    </row>
    <row r="12" spans="2:65" s="4" customFormat="1" ht="18" customHeight="1">
      <c r="B12" s="81" t="s">
        <v>241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10201.230250000201</v>
      </c>
      <c r="M12" s="82"/>
      <c r="N12" s="92">
        <f t="shared" ref="N12:N16" si="0">L12/$L$11</f>
        <v>0.99999999999999944</v>
      </c>
      <c r="O12" s="92">
        <f>L12/'סכום נכסי הקרן'!$C$42</f>
        <v>1.5241984954509537E-2</v>
      </c>
      <c r="P12" s="5"/>
      <c r="BG12" s="100"/>
      <c r="BH12" s="3"/>
      <c r="BI12" s="100"/>
      <c r="BM12" s="100"/>
    </row>
    <row r="13" spans="2:65">
      <c r="B13" s="102" t="s">
        <v>56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4381.7580499999995</v>
      </c>
      <c r="M13" s="82"/>
      <c r="N13" s="92">
        <f t="shared" si="0"/>
        <v>0.42953231547733284</v>
      </c>
      <c r="O13" s="92">
        <f>L13/'סכום נכסי הקרן'!$C$42</f>
        <v>6.5469250899811548E-3</v>
      </c>
      <c r="BH13" s="3"/>
    </row>
    <row r="14" spans="2:65" ht="20.25">
      <c r="B14" s="87" t="s">
        <v>1566</v>
      </c>
      <c r="C14" s="84" t="s">
        <v>1567</v>
      </c>
      <c r="D14" s="97" t="s">
        <v>28</v>
      </c>
      <c r="E14" s="84"/>
      <c r="F14" s="97" t="s">
        <v>1425</v>
      </c>
      <c r="G14" s="84" t="s">
        <v>1568</v>
      </c>
      <c r="H14" s="84" t="s">
        <v>1569</v>
      </c>
      <c r="I14" s="97" t="s">
        <v>172</v>
      </c>
      <c r="J14" s="94">
        <v>6014.41</v>
      </c>
      <c r="K14" s="96">
        <v>10892</v>
      </c>
      <c r="L14" s="94">
        <v>2455.2755899999997</v>
      </c>
      <c r="M14" s="95">
        <v>1.0117578587712527E-3</v>
      </c>
      <c r="N14" s="95">
        <f t="shared" si="0"/>
        <v>0.24068426354752165</v>
      </c>
      <c r="O14" s="95">
        <f>L14/'סכום נכסי הקרן'!$C$42</f>
        <v>3.6685059237785353E-3</v>
      </c>
      <c r="BH14" s="4"/>
    </row>
    <row r="15" spans="2:65">
      <c r="B15" s="87" t="s">
        <v>1570</v>
      </c>
      <c r="C15" s="84" t="s">
        <v>1571</v>
      </c>
      <c r="D15" s="97" t="s">
        <v>28</v>
      </c>
      <c r="E15" s="84"/>
      <c r="F15" s="97" t="s">
        <v>1425</v>
      </c>
      <c r="G15" s="84" t="s">
        <v>1572</v>
      </c>
      <c r="H15" s="84" t="s">
        <v>1569</v>
      </c>
      <c r="I15" s="97" t="s">
        <v>172</v>
      </c>
      <c r="J15" s="94">
        <v>904</v>
      </c>
      <c r="K15" s="96">
        <v>28345.72</v>
      </c>
      <c r="L15" s="94">
        <v>960.40742</v>
      </c>
      <c r="M15" s="95">
        <v>6.8484446729991327E-5</v>
      </c>
      <c r="N15" s="95">
        <f t="shared" si="0"/>
        <v>9.4146234960237329E-2</v>
      </c>
      <c r="O15" s="95">
        <f>L15/'סכום נכסי הקרן'!$C$42</f>
        <v>1.4349754967876579E-3</v>
      </c>
    </row>
    <row r="16" spans="2:65">
      <c r="B16" s="87" t="s">
        <v>1573</v>
      </c>
      <c r="C16" s="84" t="s">
        <v>1574</v>
      </c>
      <c r="D16" s="97" t="s">
        <v>28</v>
      </c>
      <c r="E16" s="84"/>
      <c r="F16" s="97" t="s">
        <v>1425</v>
      </c>
      <c r="G16" s="84" t="s">
        <v>1572</v>
      </c>
      <c r="H16" s="84" t="s">
        <v>1569</v>
      </c>
      <c r="I16" s="97" t="s">
        <v>172</v>
      </c>
      <c r="J16" s="94">
        <v>16651</v>
      </c>
      <c r="K16" s="96">
        <v>1548</v>
      </c>
      <c r="L16" s="94">
        <v>966.07504000000006</v>
      </c>
      <c r="M16" s="95">
        <v>1.0108104810783827E-4</v>
      </c>
      <c r="N16" s="95">
        <f t="shared" si="0"/>
        <v>9.4701816969573901E-2</v>
      </c>
      <c r="O16" s="95">
        <f>L16/'סכום נכסי הקרן'!$C$42</f>
        <v>1.443443669414962E-3</v>
      </c>
    </row>
    <row r="17" spans="2:15">
      <c r="B17" s="83"/>
      <c r="C17" s="84"/>
      <c r="D17" s="84"/>
      <c r="E17" s="84"/>
      <c r="F17" s="84"/>
      <c r="G17" s="84"/>
      <c r="H17" s="84"/>
      <c r="I17" s="84"/>
      <c r="J17" s="94"/>
      <c r="K17" s="96"/>
      <c r="L17" s="84"/>
      <c r="M17" s="84"/>
      <c r="N17" s="95"/>
      <c r="O17" s="84"/>
    </row>
    <row r="18" spans="2:15">
      <c r="B18" s="102" t="s">
        <v>30</v>
      </c>
      <c r="C18" s="82"/>
      <c r="D18" s="82"/>
      <c r="E18" s="82"/>
      <c r="F18" s="82"/>
      <c r="G18" s="82"/>
      <c r="H18" s="82"/>
      <c r="I18" s="82"/>
      <c r="J18" s="91"/>
      <c r="K18" s="93"/>
      <c r="L18" s="91">
        <v>5819.4722000001993</v>
      </c>
      <c r="M18" s="82"/>
      <c r="N18" s="92">
        <f t="shared" ref="N18:N30" si="1">L18/$L$11</f>
        <v>0.5704676845226665</v>
      </c>
      <c r="O18" s="92">
        <f>L18/'סכום נכסי הקרן'!$C$42</f>
        <v>8.6950598645283792E-3</v>
      </c>
    </row>
    <row r="19" spans="2:15">
      <c r="B19" s="87" t="s">
        <v>1575</v>
      </c>
      <c r="C19" s="84" t="s">
        <v>1576</v>
      </c>
      <c r="D19" s="97" t="s">
        <v>28</v>
      </c>
      <c r="E19" s="84"/>
      <c r="F19" s="97" t="s">
        <v>1415</v>
      </c>
      <c r="G19" s="84" t="s">
        <v>1577</v>
      </c>
      <c r="H19" s="84" t="s">
        <v>1569</v>
      </c>
      <c r="I19" s="97" t="s">
        <v>174</v>
      </c>
      <c r="J19" s="94">
        <v>69</v>
      </c>
      <c r="K19" s="96">
        <v>145704</v>
      </c>
      <c r="L19" s="94">
        <v>431.45927</v>
      </c>
      <c r="M19" s="95">
        <v>5.7809339905826591E-5</v>
      </c>
      <c r="N19" s="95">
        <f t="shared" si="1"/>
        <v>4.2294827136167355E-2</v>
      </c>
      <c r="O19" s="95">
        <f>L19/'סכום נכסי הקרן'!$C$42</f>
        <v>6.4465711886304482E-4</v>
      </c>
    </row>
    <row r="20" spans="2:15">
      <c r="B20" s="87" t="s">
        <v>1578</v>
      </c>
      <c r="C20" s="84" t="s">
        <v>1579</v>
      </c>
      <c r="D20" s="97" t="s">
        <v>148</v>
      </c>
      <c r="E20" s="84"/>
      <c r="F20" s="97" t="s">
        <v>1415</v>
      </c>
      <c r="G20" s="84" t="s">
        <v>1580</v>
      </c>
      <c r="H20" s="84"/>
      <c r="I20" s="97" t="s">
        <v>174</v>
      </c>
      <c r="J20" s="94">
        <v>1413.0000000000002</v>
      </c>
      <c r="K20" s="96">
        <v>2255</v>
      </c>
      <c r="L20" s="94">
        <v>136.74388999999999</v>
      </c>
      <c r="M20" s="95">
        <v>1.2330262401261031E-5</v>
      </c>
      <c r="N20" s="95">
        <f t="shared" si="1"/>
        <v>1.3404646954223706E-2</v>
      </c>
      <c r="O20" s="95">
        <f>L20/'סכום נכסי הקרן'!$C$42</f>
        <v>2.0431342719678993E-4</v>
      </c>
    </row>
    <row r="21" spans="2:15">
      <c r="B21" s="87" t="s">
        <v>1581</v>
      </c>
      <c r="C21" s="84" t="s">
        <v>1582</v>
      </c>
      <c r="D21" s="97" t="s">
        <v>28</v>
      </c>
      <c r="E21" s="84"/>
      <c r="F21" s="97" t="s">
        <v>1415</v>
      </c>
      <c r="G21" s="84" t="s">
        <v>1580</v>
      </c>
      <c r="H21" s="84"/>
      <c r="I21" s="97" t="s">
        <v>174</v>
      </c>
      <c r="J21" s="94">
        <v>317</v>
      </c>
      <c r="K21" s="96">
        <v>108148</v>
      </c>
      <c r="L21" s="94">
        <v>1471.2856200000001</v>
      </c>
      <c r="M21" s="95">
        <v>2.2683322578500665E-4</v>
      </c>
      <c r="N21" s="95">
        <f t="shared" si="1"/>
        <v>0.14422629270621259</v>
      </c>
      <c r="O21" s="95">
        <f>L21/'סכום נכסי הקרן'!$C$42</f>
        <v>2.1982949834727823E-3</v>
      </c>
    </row>
    <row r="22" spans="2:15">
      <c r="B22" s="87" t="s">
        <v>1583</v>
      </c>
      <c r="C22" s="84" t="s">
        <v>1584</v>
      </c>
      <c r="D22" s="97" t="s">
        <v>148</v>
      </c>
      <c r="E22" s="84"/>
      <c r="F22" s="97" t="s">
        <v>1415</v>
      </c>
      <c r="G22" s="84" t="s">
        <v>1580</v>
      </c>
      <c r="H22" s="84"/>
      <c r="I22" s="97" t="s">
        <v>172</v>
      </c>
      <c r="J22" s="94">
        <v>2456</v>
      </c>
      <c r="K22" s="96">
        <v>1943</v>
      </c>
      <c r="L22" s="94">
        <v>178.85486000019998</v>
      </c>
      <c r="M22" s="95">
        <v>2.5091215798155279E-5</v>
      </c>
      <c r="N22" s="95">
        <f t="shared" si="1"/>
        <v>1.7532675531972859E-2</v>
      </c>
      <c r="O22" s="95">
        <f>L22/'סכום נכסי הקרן'!$C$42</f>
        <v>2.6723277667062794E-4</v>
      </c>
    </row>
    <row r="23" spans="2:15">
      <c r="B23" s="87" t="s">
        <v>1585</v>
      </c>
      <c r="C23" s="84" t="s">
        <v>1586</v>
      </c>
      <c r="D23" s="97" t="s">
        <v>28</v>
      </c>
      <c r="E23" s="84"/>
      <c r="F23" s="97" t="s">
        <v>1415</v>
      </c>
      <c r="G23" s="84" t="s">
        <v>1580</v>
      </c>
      <c r="H23" s="84"/>
      <c r="I23" s="97" t="s">
        <v>174</v>
      </c>
      <c r="J23" s="94">
        <v>120</v>
      </c>
      <c r="K23" s="96">
        <v>25290</v>
      </c>
      <c r="L23" s="94">
        <v>130.24148</v>
      </c>
      <c r="M23" s="95">
        <v>2.1002236519200252E-5</v>
      </c>
      <c r="N23" s="95">
        <f t="shared" si="1"/>
        <v>1.2767232658041158E-2</v>
      </c>
      <c r="O23" s="95">
        <f>L23/'סכום נכסי הקרן'!$C$42</f>
        <v>1.9459796808458623E-4</v>
      </c>
    </row>
    <row r="24" spans="2:15">
      <c r="B24" s="87" t="s">
        <v>1587</v>
      </c>
      <c r="C24" s="84" t="s">
        <v>1588</v>
      </c>
      <c r="D24" s="97" t="s">
        <v>148</v>
      </c>
      <c r="E24" s="84"/>
      <c r="F24" s="97" t="s">
        <v>1415</v>
      </c>
      <c r="G24" s="84" t="s">
        <v>1580</v>
      </c>
      <c r="H24" s="84"/>
      <c r="I24" s="97" t="s">
        <v>172</v>
      </c>
      <c r="J24" s="94">
        <v>23981</v>
      </c>
      <c r="K24" s="96">
        <v>881.2</v>
      </c>
      <c r="L24" s="94">
        <v>792.02949999999998</v>
      </c>
      <c r="M24" s="95">
        <v>2.202160668624533E-5</v>
      </c>
      <c r="N24" s="95">
        <f t="shared" si="1"/>
        <v>7.764058653611744E-2</v>
      </c>
      <c r="O24" s="95">
        <f>L24/'סכום נכסי הקרן'!$C$42</f>
        <v>1.1833966518427985E-3</v>
      </c>
    </row>
    <row r="25" spans="2:15">
      <c r="B25" s="87" t="s">
        <v>1589</v>
      </c>
      <c r="C25" s="84" t="s">
        <v>1590</v>
      </c>
      <c r="D25" s="97" t="s">
        <v>28</v>
      </c>
      <c r="E25" s="84"/>
      <c r="F25" s="97" t="s">
        <v>1415</v>
      </c>
      <c r="G25" s="84" t="s">
        <v>1580</v>
      </c>
      <c r="H25" s="84"/>
      <c r="I25" s="97" t="s">
        <v>172</v>
      </c>
      <c r="J25" s="94">
        <v>30</v>
      </c>
      <c r="K25" s="96">
        <v>83447.66</v>
      </c>
      <c r="L25" s="94">
        <v>93.828559999999996</v>
      </c>
      <c r="M25" s="95">
        <v>3.9711393864449692E-4</v>
      </c>
      <c r="N25" s="95">
        <f t="shared" si="1"/>
        <v>9.1977690631968728E-3</v>
      </c>
      <c r="O25" s="95">
        <f>L25/'סכום נכסי הקרן'!$C$42</f>
        <v>1.4019225767630009E-4</v>
      </c>
    </row>
    <row r="26" spans="2:15">
      <c r="B26" s="87" t="s">
        <v>1591</v>
      </c>
      <c r="C26" s="84" t="s">
        <v>1592</v>
      </c>
      <c r="D26" s="97" t="s">
        <v>28</v>
      </c>
      <c r="E26" s="84"/>
      <c r="F26" s="97" t="s">
        <v>1415</v>
      </c>
      <c r="G26" s="84" t="s">
        <v>1580</v>
      </c>
      <c r="H26" s="84"/>
      <c r="I26" s="97" t="s">
        <v>172</v>
      </c>
      <c r="J26" s="94">
        <v>5321</v>
      </c>
      <c r="K26" s="96">
        <v>1726</v>
      </c>
      <c r="L26" s="94">
        <v>344.21804000000014</v>
      </c>
      <c r="M26" s="95">
        <v>9.6978833938219037E-5</v>
      </c>
      <c r="N26" s="95">
        <f t="shared" si="1"/>
        <v>3.3742796855309995E-2</v>
      </c>
      <c r="O26" s="95">
        <f>L26/'סכום נכסי הקרן'!$C$42</f>
        <v>5.1430720199170698E-4</v>
      </c>
    </row>
    <row r="27" spans="2:15">
      <c r="B27" s="87" t="s">
        <v>1593</v>
      </c>
      <c r="C27" s="84" t="s">
        <v>1594</v>
      </c>
      <c r="D27" s="97" t="s">
        <v>28</v>
      </c>
      <c r="E27" s="84"/>
      <c r="F27" s="97" t="s">
        <v>1415</v>
      </c>
      <c r="G27" s="84" t="s">
        <v>1580</v>
      </c>
      <c r="H27" s="84"/>
      <c r="I27" s="97" t="s">
        <v>172</v>
      </c>
      <c r="J27" s="94">
        <v>4240.9999999999991</v>
      </c>
      <c r="K27" s="96">
        <v>2126.77</v>
      </c>
      <c r="L27" s="94">
        <v>338.05579999999998</v>
      </c>
      <c r="M27" s="95">
        <v>1.5238242934587429E-5</v>
      </c>
      <c r="N27" s="95">
        <f t="shared" si="1"/>
        <v>3.3138728537177482E-2</v>
      </c>
      <c r="O27" s="95">
        <f>L27/'סכום נכסי הקרן'!$C$42</f>
        <v>5.051000017752352E-4</v>
      </c>
    </row>
    <row r="28" spans="2:15">
      <c r="B28" s="87" t="s">
        <v>1595</v>
      </c>
      <c r="C28" s="84" t="s">
        <v>1596</v>
      </c>
      <c r="D28" s="97" t="s">
        <v>28</v>
      </c>
      <c r="E28" s="84"/>
      <c r="F28" s="97" t="s">
        <v>1415</v>
      </c>
      <c r="G28" s="84" t="s">
        <v>1580</v>
      </c>
      <c r="H28" s="84"/>
      <c r="I28" s="97" t="s">
        <v>182</v>
      </c>
      <c r="J28" s="94">
        <v>472</v>
      </c>
      <c r="K28" s="96">
        <v>8348</v>
      </c>
      <c r="L28" s="94">
        <v>134.41396</v>
      </c>
      <c r="M28" s="95">
        <v>3.2745799480015519E-4</v>
      </c>
      <c r="N28" s="95">
        <f t="shared" si="1"/>
        <v>1.3176249992004375E-2</v>
      </c>
      <c r="O28" s="95">
        <f>L28/'סכום נכסי הקרן'!$C$42</f>
        <v>2.008322041349872E-4</v>
      </c>
    </row>
    <row r="29" spans="2:15">
      <c r="B29" s="87" t="s">
        <v>1597</v>
      </c>
      <c r="C29" s="84" t="s">
        <v>1598</v>
      </c>
      <c r="D29" s="97" t="s">
        <v>28</v>
      </c>
      <c r="E29" s="84"/>
      <c r="F29" s="97" t="s">
        <v>1415</v>
      </c>
      <c r="G29" s="84" t="s">
        <v>1580</v>
      </c>
      <c r="H29" s="84"/>
      <c r="I29" s="97" t="s">
        <v>182</v>
      </c>
      <c r="J29" s="94">
        <v>2102</v>
      </c>
      <c r="K29" s="96">
        <v>9238.5149999999994</v>
      </c>
      <c r="L29" s="94">
        <v>662.45258999999999</v>
      </c>
      <c r="M29" s="95">
        <v>2.6710158386614321E-4</v>
      </c>
      <c r="N29" s="95">
        <f t="shared" si="1"/>
        <v>6.4938499942199288E-2</v>
      </c>
      <c r="O29" s="95">
        <f>L29/'סכום נכסי הקרן'!$C$42</f>
        <v>9.8979163908742042E-4</v>
      </c>
    </row>
    <row r="30" spans="2:15">
      <c r="B30" s="87" t="s">
        <v>1599</v>
      </c>
      <c r="C30" s="84" t="s">
        <v>1600</v>
      </c>
      <c r="D30" s="97" t="s">
        <v>148</v>
      </c>
      <c r="E30" s="84"/>
      <c r="F30" s="97" t="s">
        <v>1415</v>
      </c>
      <c r="G30" s="84" t="s">
        <v>1580</v>
      </c>
      <c r="H30" s="84"/>
      <c r="I30" s="97" t="s">
        <v>172</v>
      </c>
      <c r="J30" s="94">
        <v>1713</v>
      </c>
      <c r="K30" s="96">
        <v>17224.810000000001</v>
      </c>
      <c r="L30" s="94">
        <v>1105.8886300000001</v>
      </c>
      <c r="M30" s="95">
        <v>3.6639658332385614E-5</v>
      </c>
      <c r="N30" s="95">
        <f t="shared" si="1"/>
        <v>0.10840737861004342</v>
      </c>
      <c r="O30" s="95">
        <f>L30/'סכום נכסי הקרן'!$C$42</f>
        <v>1.6523436337321016E-3</v>
      </c>
    </row>
    <row r="31" spans="2:15">
      <c r="B31" s="83"/>
      <c r="C31" s="84"/>
      <c r="D31" s="84"/>
      <c r="E31" s="84"/>
      <c r="F31" s="84"/>
      <c r="G31" s="84"/>
      <c r="H31" s="84"/>
      <c r="I31" s="84"/>
      <c r="J31" s="94"/>
      <c r="K31" s="96"/>
      <c r="L31" s="84"/>
      <c r="M31" s="84"/>
      <c r="N31" s="95"/>
      <c r="O31" s="84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99" t="s">
        <v>263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99" t="s">
        <v>123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99" t="s">
        <v>246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99" t="s">
        <v>254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2:1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2:1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39:B1048576 C5:C1048576 AG42:AG1048576 AH1:XFD1048576 AG1:AG37 B1:B33 B35:B37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2019-03-31T12:48:37+00:00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F2043C1-0EB6-40BB-BE4E-AD33C667B0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ל.סחיר</vt:lpstr>
      <vt:lpstr>עלות מתואמת אג"ח קונצרני 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2019-03-31T12:02:29Z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