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קונצרני'!$B$13:$BN$164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2" i="58"/>
  <c r="L42" i="62" l="1"/>
  <c r="L13" i="62"/>
  <c r="C18" i="84" l="1"/>
  <c r="C11" i="84"/>
  <c r="C10" i="84" s="1"/>
  <c r="C43" i="88" s="1"/>
  <c r="O52" i="78" l="1"/>
  <c r="O51" i="78" s="1"/>
  <c r="O19" i="78"/>
  <c r="O17" i="78"/>
  <c r="O16" i="78"/>
  <c r="O14" i="78"/>
  <c r="O12" i="78" s="1"/>
  <c r="N154" i="62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5" i="62"/>
  <c r="N125" i="62" s="1"/>
  <c r="L147" i="62"/>
  <c r="N147" i="62" s="1"/>
  <c r="Q11" i="61"/>
  <c r="Q12" i="61"/>
  <c r="Q166" i="61"/>
  <c r="Q13" i="61"/>
  <c r="O11" i="78" l="1"/>
  <c r="S218" i="61"/>
  <c r="O218" i="61"/>
  <c r="S190" i="61"/>
  <c r="O190" i="61"/>
  <c r="S127" i="61"/>
  <c r="S126" i="61"/>
  <c r="S125" i="61"/>
  <c r="S117" i="61"/>
  <c r="S116" i="61"/>
  <c r="S107" i="61"/>
  <c r="S106" i="61"/>
  <c r="S67" i="61"/>
  <c r="O127" i="61"/>
  <c r="O126" i="61"/>
  <c r="O125" i="61"/>
  <c r="O117" i="61"/>
  <c r="O116" i="61"/>
  <c r="O107" i="61"/>
  <c r="O106" i="61"/>
  <c r="O67" i="61"/>
  <c r="S66" i="61"/>
  <c r="O66" i="61"/>
  <c r="J11" i="58"/>
  <c r="J10" i="58" s="1"/>
  <c r="K29" i="58" s="1"/>
  <c r="J31" i="58"/>
  <c r="J32" i="58"/>
  <c r="J33" i="58"/>
  <c r="C37" i="88"/>
  <c r="C31" i="88"/>
  <c r="C28" i="88"/>
  <c r="C26" i="88"/>
  <c r="C22" i="88"/>
  <c r="C19" i="88"/>
  <c r="C18" i="88"/>
  <c r="C17" i="88"/>
  <c r="C16" i="88"/>
  <c r="C15" i="88"/>
  <c r="C13" i="88"/>
  <c r="K13" i="58" l="1"/>
  <c r="K17" i="58"/>
  <c r="K22" i="58"/>
  <c r="K26" i="58"/>
  <c r="K31" i="58"/>
  <c r="K10" i="58"/>
  <c r="K14" i="58"/>
  <c r="K19" i="58"/>
  <c r="K23" i="58"/>
  <c r="K27" i="58"/>
  <c r="K32" i="58"/>
  <c r="K11" i="58"/>
  <c r="K15" i="58"/>
  <c r="K20" i="58"/>
  <c r="K24" i="58"/>
  <c r="K28" i="58"/>
  <c r="K33" i="58"/>
  <c r="C11" i="88"/>
  <c r="K12" i="58"/>
  <c r="K16" i="58"/>
  <c r="K21" i="58"/>
  <c r="K25" i="58"/>
  <c r="O10" i="78"/>
  <c r="C23" i="88"/>
  <c r="C12" i="88"/>
  <c r="P53" i="78" l="1"/>
  <c r="P48" i="78"/>
  <c r="P44" i="78"/>
  <c r="P40" i="78"/>
  <c r="P36" i="78"/>
  <c r="P32" i="78"/>
  <c r="P28" i="78"/>
  <c r="P24" i="78"/>
  <c r="P20" i="78"/>
  <c r="P15" i="78"/>
  <c r="P43" i="78"/>
  <c r="P39" i="78"/>
  <c r="P27" i="78"/>
  <c r="P10" i="78"/>
  <c r="P42" i="78"/>
  <c r="P38" i="78"/>
  <c r="P30" i="78"/>
  <c r="P17" i="78"/>
  <c r="P49" i="78"/>
  <c r="P45" i="78"/>
  <c r="P41" i="78"/>
  <c r="P37" i="78"/>
  <c r="P33" i="78"/>
  <c r="P29" i="78"/>
  <c r="P25" i="78"/>
  <c r="P21" i="78"/>
  <c r="P47" i="78"/>
  <c r="P35" i="78"/>
  <c r="P31" i="78"/>
  <c r="P23" i="78"/>
  <c r="P46" i="78"/>
  <c r="P34" i="78"/>
  <c r="P26" i="78"/>
  <c r="P22" i="78"/>
  <c r="P13" i="78"/>
  <c r="P16" i="78"/>
  <c r="P51" i="78"/>
  <c r="P52" i="78"/>
  <c r="C33" i="88"/>
  <c r="P19" i="78"/>
  <c r="P14" i="78"/>
  <c r="P12" i="78"/>
  <c r="P11" i="78"/>
  <c r="C10" i="88"/>
  <c r="C42" i="88" l="1"/>
  <c r="K11" i="81" l="1"/>
  <c r="K10" i="81"/>
  <c r="K12" i="81"/>
  <c r="Q53" i="78"/>
  <c r="Q48" i="78"/>
  <c r="Q44" i="78"/>
  <c r="Q40" i="78"/>
  <c r="Q36" i="78"/>
  <c r="Q32" i="78"/>
  <c r="Q28" i="78"/>
  <c r="Q24" i="78"/>
  <c r="Q20" i="78"/>
  <c r="Q15" i="78"/>
  <c r="Q11" i="78"/>
  <c r="K49" i="76"/>
  <c r="K45" i="76"/>
  <c r="K41" i="76"/>
  <c r="K36" i="76"/>
  <c r="K32" i="76"/>
  <c r="K28" i="76"/>
  <c r="K24" i="76"/>
  <c r="K20" i="76"/>
  <c r="K16" i="76"/>
  <c r="K12" i="76"/>
  <c r="K13" i="73"/>
  <c r="Q43" i="78"/>
  <c r="Q14" i="78"/>
  <c r="K44" i="76"/>
  <c r="K27" i="76"/>
  <c r="K11" i="76"/>
  <c r="Q51" i="78"/>
  <c r="Q46" i="78"/>
  <c r="Q42" i="78"/>
  <c r="Q38" i="78"/>
  <c r="Q34" i="78"/>
  <c r="Q30" i="78"/>
  <c r="Q26" i="78"/>
  <c r="Q22" i="78"/>
  <c r="Q17" i="78"/>
  <c r="Q13" i="78"/>
  <c r="K52" i="76"/>
  <c r="K47" i="76"/>
  <c r="K43" i="76"/>
  <c r="K39" i="76"/>
  <c r="K34" i="76"/>
  <c r="K30" i="76"/>
  <c r="K26" i="76"/>
  <c r="K22" i="76"/>
  <c r="K18" i="76"/>
  <c r="K14" i="76"/>
  <c r="K15" i="73"/>
  <c r="K11" i="73"/>
  <c r="Q47" i="78"/>
  <c r="Q39" i="78"/>
  <c r="Q31" i="78"/>
  <c r="Q27" i="78"/>
  <c r="Q19" i="78"/>
  <c r="K48" i="76"/>
  <c r="K35" i="76"/>
  <c r="K23" i="76"/>
  <c r="K19" i="76"/>
  <c r="K12" i="73"/>
  <c r="Q49" i="78"/>
  <c r="Q45" i="78"/>
  <c r="Q41" i="78"/>
  <c r="Q37" i="78"/>
  <c r="Q33" i="78"/>
  <c r="Q29" i="78"/>
  <c r="Q25" i="78"/>
  <c r="Q21" i="78"/>
  <c r="Q16" i="78"/>
  <c r="Q12" i="78"/>
  <c r="K51" i="76"/>
  <c r="K46" i="76"/>
  <c r="K42" i="76"/>
  <c r="K38" i="76"/>
  <c r="K33" i="76"/>
  <c r="K29" i="76"/>
  <c r="K25" i="76"/>
  <c r="K21" i="76"/>
  <c r="K17" i="76"/>
  <c r="K13" i="76"/>
  <c r="K14" i="73"/>
  <c r="Q52" i="78"/>
  <c r="Q35" i="78"/>
  <c r="Q23" i="78"/>
  <c r="Q10" i="78"/>
  <c r="K40" i="76"/>
  <c r="K31" i="76"/>
  <c r="K15" i="76"/>
  <c r="S28" i="71"/>
  <c r="S23" i="71"/>
  <c r="S18" i="71"/>
  <c r="S14" i="71"/>
  <c r="Q14" i="68"/>
  <c r="L15" i="65"/>
  <c r="L11" i="65"/>
  <c r="O12" i="64"/>
  <c r="N58" i="63"/>
  <c r="N54" i="63"/>
  <c r="N49" i="63"/>
  <c r="N45" i="63"/>
  <c r="N41" i="63"/>
  <c r="N37" i="63"/>
  <c r="N32" i="63"/>
  <c r="N28" i="63"/>
  <c r="N24" i="63"/>
  <c r="N20" i="63"/>
  <c r="N15" i="63"/>
  <c r="N11" i="63"/>
  <c r="S22" i="71"/>
  <c r="S13" i="71"/>
  <c r="L14" i="65"/>
  <c r="O15" i="64"/>
  <c r="N57" i="63"/>
  <c r="N48" i="63"/>
  <c r="N40" i="63"/>
  <c r="N31" i="63"/>
  <c r="N23" i="63"/>
  <c r="N14" i="63"/>
  <c r="S21" i="71"/>
  <c r="S12" i="71"/>
  <c r="L13" i="65"/>
  <c r="N56" i="63"/>
  <c r="N47" i="63"/>
  <c r="N39" i="63"/>
  <c r="N30" i="63"/>
  <c r="N22" i="63"/>
  <c r="N13" i="63"/>
  <c r="S24" i="71"/>
  <c r="S19" i="71"/>
  <c r="S15" i="71"/>
  <c r="S11" i="71"/>
  <c r="Q11" i="68"/>
  <c r="L12" i="65"/>
  <c r="O13" i="64"/>
  <c r="N59" i="63"/>
  <c r="N55" i="63"/>
  <c r="N51" i="63"/>
  <c r="N46" i="63"/>
  <c r="N42" i="63"/>
  <c r="N38" i="63"/>
  <c r="N33" i="63"/>
  <c r="N29" i="63"/>
  <c r="N25" i="63"/>
  <c r="N21" i="63"/>
  <c r="N16" i="63"/>
  <c r="N12" i="63"/>
  <c r="S27" i="71"/>
  <c r="S17" i="71"/>
  <c r="Q13" i="68"/>
  <c r="O11" i="64"/>
  <c r="N53" i="63"/>
  <c r="N44" i="63"/>
  <c r="N36" i="63"/>
  <c r="N27" i="63"/>
  <c r="N19" i="63"/>
  <c r="S25" i="71"/>
  <c r="S16" i="71"/>
  <c r="Q12" i="68"/>
  <c r="O14" i="64"/>
  <c r="N60" i="63"/>
  <c r="N52" i="63"/>
  <c r="N43" i="63"/>
  <c r="N34" i="63"/>
  <c r="N26" i="63"/>
  <c r="N18" i="63"/>
  <c r="O153" i="62"/>
  <c r="O147" i="62"/>
  <c r="O142" i="62"/>
  <c r="O139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0" i="62"/>
  <c r="O65" i="62"/>
  <c r="O61" i="62"/>
  <c r="O57" i="62"/>
  <c r="O53" i="62"/>
  <c r="O49" i="62"/>
  <c r="O45" i="62"/>
  <c r="O40" i="62"/>
  <c r="O72" i="62"/>
  <c r="O34" i="62"/>
  <c r="O30" i="62"/>
  <c r="O26" i="62"/>
  <c r="O22" i="62"/>
  <c r="O18" i="62"/>
  <c r="O14" i="62"/>
  <c r="O144" i="62"/>
  <c r="O138" i="62"/>
  <c r="O135" i="62"/>
  <c r="O122" i="62"/>
  <c r="O114" i="62"/>
  <c r="O102" i="62"/>
  <c r="O94" i="62"/>
  <c r="O81" i="62"/>
  <c r="O67" i="62"/>
  <c r="O55" i="62"/>
  <c r="O47" i="62"/>
  <c r="O35" i="62"/>
  <c r="O24" i="62"/>
  <c r="O12" i="62"/>
  <c r="O151" i="62"/>
  <c r="O145" i="62"/>
  <c r="O141" i="62"/>
  <c r="O152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O149" i="62"/>
  <c r="O154" i="62"/>
  <c r="O131" i="62"/>
  <c r="O118" i="62"/>
  <c r="O106" i="62"/>
  <c r="O98" i="62"/>
  <c r="O86" i="62"/>
  <c r="O77" i="62"/>
  <c r="O63" i="62"/>
  <c r="O51" i="62"/>
  <c r="O38" i="62"/>
  <c r="O32" i="62"/>
  <c r="O20" i="62"/>
  <c r="O148" i="62"/>
  <c r="O143" i="62"/>
  <c r="O140" i="62"/>
  <c r="O150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1" i="62"/>
  <c r="O66" i="62"/>
  <c r="O62" i="62"/>
  <c r="O58" i="62"/>
  <c r="O54" i="62"/>
  <c r="O50" i="62"/>
  <c r="O46" i="62"/>
  <c r="O42" i="62"/>
  <c r="O37" i="62"/>
  <c r="O69" i="62"/>
  <c r="O31" i="62"/>
  <c r="O27" i="62"/>
  <c r="O23" i="62"/>
  <c r="O19" i="62"/>
  <c r="O15" i="62"/>
  <c r="O11" i="62"/>
  <c r="O127" i="62"/>
  <c r="O110" i="62"/>
  <c r="O90" i="62"/>
  <c r="O73" i="62"/>
  <c r="O59" i="62"/>
  <c r="O43" i="62"/>
  <c r="O28" i="62"/>
  <c r="O16" i="62"/>
  <c r="U258" i="61"/>
  <c r="U254" i="61"/>
  <c r="U249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4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2" i="59"/>
  <c r="R38" i="59"/>
  <c r="R34" i="59"/>
  <c r="R30" i="59"/>
  <c r="R25" i="59"/>
  <c r="R21" i="59"/>
  <c r="R17" i="59"/>
  <c r="R13" i="59"/>
  <c r="U257" i="61"/>
  <c r="U252" i="61"/>
  <c r="U248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251" i="61"/>
  <c r="U243" i="61"/>
  <c r="U235" i="61"/>
  <c r="U227" i="61"/>
  <c r="U219" i="61"/>
  <c r="U211" i="61"/>
  <c r="U203" i="61"/>
  <c r="U196" i="61"/>
  <c r="U191" i="61"/>
  <c r="U186" i="61"/>
  <c r="U180" i="61"/>
  <c r="U175" i="61"/>
  <c r="U170" i="61"/>
  <c r="U163" i="61"/>
  <c r="U158" i="61"/>
  <c r="U153" i="61"/>
  <c r="U147" i="61"/>
  <c r="U142" i="61"/>
  <c r="U137" i="61"/>
  <c r="U131" i="61"/>
  <c r="U126" i="61"/>
  <c r="U121" i="61"/>
  <c r="U115" i="61"/>
  <c r="U110" i="61"/>
  <c r="U105" i="61"/>
  <c r="U99" i="61"/>
  <c r="U94" i="61"/>
  <c r="U89" i="61"/>
  <c r="U83" i="61"/>
  <c r="U78" i="61"/>
  <c r="U73" i="61"/>
  <c r="U67" i="61"/>
  <c r="U62" i="61"/>
  <c r="U57" i="61"/>
  <c r="U51" i="61"/>
  <c r="U46" i="61"/>
  <c r="U41" i="61"/>
  <c r="U35" i="61"/>
  <c r="U30" i="61"/>
  <c r="U25" i="61"/>
  <c r="U19" i="61"/>
  <c r="U14" i="61"/>
  <c r="R43" i="59"/>
  <c r="R37" i="59"/>
  <c r="R32" i="59"/>
  <c r="R27" i="59"/>
  <c r="R20" i="59"/>
  <c r="R15" i="59"/>
  <c r="U145" i="61"/>
  <c r="U118" i="61"/>
  <c r="U107" i="61"/>
  <c r="U91" i="61"/>
  <c r="U81" i="61"/>
  <c r="U65" i="61"/>
  <c r="U54" i="61"/>
  <c r="U38" i="61"/>
  <c r="U27" i="61"/>
  <c r="U11" i="61"/>
  <c r="R35" i="59"/>
  <c r="R18" i="59"/>
  <c r="U255" i="61"/>
  <c r="U250" i="61"/>
  <c r="U242" i="61"/>
  <c r="U234" i="61"/>
  <c r="U226" i="61"/>
  <c r="U218" i="61"/>
  <c r="U210" i="61"/>
  <c r="U202" i="61"/>
  <c r="U195" i="61"/>
  <c r="U190" i="61"/>
  <c r="U184" i="61"/>
  <c r="U179" i="61"/>
  <c r="U174" i="61"/>
  <c r="U168" i="61"/>
  <c r="U162" i="61"/>
  <c r="U157" i="61"/>
  <c r="U151" i="61"/>
  <c r="U146" i="61"/>
  <c r="U141" i="61"/>
  <c r="U135" i="61"/>
  <c r="U130" i="61"/>
  <c r="U125" i="61"/>
  <c r="U119" i="61"/>
  <c r="U114" i="61"/>
  <c r="U109" i="61"/>
  <c r="U103" i="61"/>
  <c r="U98" i="61"/>
  <c r="U93" i="61"/>
  <c r="U87" i="61"/>
  <c r="U82" i="61"/>
  <c r="U77" i="61"/>
  <c r="U71" i="61"/>
  <c r="U66" i="61"/>
  <c r="U61" i="61"/>
  <c r="U55" i="61"/>
  <c r="U50" i="61"/>
  <c r="U45" i="61"/>
  <c r="U39" i="61"/>
  <c r="U34" i="61"/>
  <c r="U29" i="61"/>
  <c r="U23" i="61"/>
  <c r="U18" i="61"/>
  <c r="U13" i="61"/>
  <c r="R41" i="59"/>
  <c r="R36" i="59"/>
  <c r="R31" i="59"/>
  <c r="R24" i="59"/>
  <c r="R19" i="59"/>
  <c r="R14" i="59"/>
  <c r="U256" i="61"/>
  <c r="U247" i="61"/>
  <c r="U239" i="61"/>
  <c r="U231" i="61"/>
  <c r="U223" i="61"/>
  <c r="U215" i="61"/>
  <c r="U207" i="61"/>
  <c r="U199" i="61"/>
  <c r="U194" i="61"/>
  <c r="U188" i="61"/>
  <c r="U183" i="61"/>
  <c r="U178" i="61"/>
  <c r="U172" i="61"/>
  <c r="U167" i="61"/>
  <c r="U161" i="61"/>
  <c r="U155" i="61"/>
  <c r="U150" i="61"/>
  <c r="U139" i="61"/>
  <c r="U134" i="61"/>
  <c r="U129" i="61"/>
  <c r="U123" i="61"/>
  <c r="U113" i="61"/>
  <c r="U102" i="61"/>
  <c r="U97" i="61"/>
  <c r="U86" i="61"/>
  <c r="U75" i="61"/>
  <c r="U70" i="61"/>
  <c r="U59" i="61"/>
  <c r="U49" i="61"/>
  <c r="U43" i="61"/>
  <c r="U33" i="61"/>
  <c r="U22" i="61"/>
  <c r="U17" i="61"/>
  <c r="R40" i="59"/>
  <c r="R29" i="59"/>
  <c r="R23" i="59"/>
  <c r="R12" i="59"/>
  <c r="U246" i="61"/>
  <c r="U214" i="61"/>
  <c r="U187" i="61"/>
  <c r="U166" i="61"/>
  <c r="U143" i="61"/>
  <c r="U122" i="61"/>
  <c r="U101" i="61"/>
  <c r="U79" i="61"/>
  <c r="U58" i="61"/>
  <c r="U37" i="61"/>
  <c r="U15" i="61"/>
  <c r="R28" i="59"/>
  <c r="U238" i="61"/>
  <c r="U206" i="61"/>
  <c r="U182" i="61"/>
  <c r="U159" i="61"/>
  <c r="U117" i="61"/>
  <c r="U53" i="61"/>
  <c r="R44" i="59"/>
  <c r="U198" i="61"/>
  <c r="U154" i="61"/>
  <c r="U111" i="61"/>
  <c r="U69" i="61"/>
  <c r="R39" i="59"/>
  <c r="U222" i="61"/>
  <c r="U192" i="61"/>
  <c r="U171" i="61"/>
  <c r="U149" i="61"/>
  <c r="U127" i="61"/>
  <c r="U106" i="61"/>
  <c r="U85" i="61"/>
  <c r="U63" i="61"/>
  <c r="U42" i="61"/>
  <c r="U21" i="61"/>
  <c r="R33" i="59"/>
  <c r="R11" i="59"/>
  <c r="U138" i="61"/>
  <c r="U95" i="61"/>
  <c r="U74" i="61"/>
  <c r="U31" i="61"/>
  <c r="R22" i="59"/>
  <c r="U230" i="61"/>
  <c r="U176" i="61"/>
  <c r="U133" i="61"/>
  <c r="U90" i="61"/>
  <c r="U47" i="61"/>
  <c r="U26" i="61"/>
  <c r="R16" i="59"/>
  <c r="L32" i="58"/>
  <c r="L26" i="58"/>
  <c r="L22" i="58"/>
  <c r="L17" i="58"/>
  <c r="L13" i="58"/>
  <c r="D28" i="88"/>
  <c r="D17" i="88"/>
  <c r="L29" i="58"/>
  <c r="L25" i="58"/>
  <c r="L21" i="58"/>
  <c r="L16" i="58"/>
  <c r="L11" i="58"/>
  <c r="D42" i="88"/>
  <c r="D26" i="88"/>
  <c r="D15" i="88"/>
  <c r="L28" i="58"/>
  <c r="L24" i="58"/>
  <c r="L20" i="58"/>
  <c r="L15" i="58"/>
  <c r="L10" i="58"/>
  <c r="D38" i="88"/>
  <c r="D22" i="88"/>
  <c r="D13" i="88"/>
  <c r="L33" i="58"/>
  <c r="L27" i="58"/>
  <c r="L23" i="58"/>
  <c r="L19" i="58"/>
  <c r="L14" i="58"/>
  <c r="D33" i="88"/>
  <c r="D18" i="88"/>
  <c r="D11" i="88"/>
  <c r="D19" i="88"/>
  <c r="L31" i="58"/>
  <c r="D23" i="88"/>
  <c r="D16" i="88"/>
  <c r="D31" i="88"/>
  <c r="D37" i="88"/>
  <c r="L12" i="58"/>
  <c r="D12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81231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3" si="25">
        <n x="1" s="1"/>
        <n x="23"/>
        <n x="24"/>
      </t>
    </mdx>
    <mdx n="0" f="v">
      <t c="3" si="25">
        <n x="1" s="1"/>
        <n x="26"/>
        <n x="24"/>
      </t>
    </mdx>
    <mdx n="0" f="v">
      <t c="3" si="25">
        <n x="1" s="1"/>
        <n x="27"/>
        <n x="24"/>
      </t>
    </mdx>
    <mdx n="0" f="v">
      <t c="3" si="25">
        <n x="1" s="1"/>
        <n x="28"/>
        <n x="24"/>
      </t>
    </mdx>
    <mdx n="0" f="v">
      <t c="3" si="25">
        <n x="1" s="1"/>
        <n x="29"/>
        <n x="24"/>
      </t>
    </mdx>
    <mdx n="0" f="v">
      <t c="3" si="25">
        <n x="1" s="1"/>
        <n x="30"/>
        <n x="24"/>
      </t>
    </mdx>
    <mdx n="0" f="v">
      <t c="3" si="25">
        <n x="1" s="1"/>
        <n x="31"/>
        <n x="24"/>
      </t>
    </mdx>
    <mdx n="0" f="v">
      <t c="3" si="25">
        <n x="1" s="1"/>
        <n x="32"/>
        <n x="24"/>
      </t>
    </mdx>
    <mdx n="0" f="v">
      <t c="3" si="25">
        <n x="1" s="1"/>
        <n x="33"/>
        <n x="24"/>
      </t>
    </mdx>
    <mdx n="0" f="v">
      <t c="3" si="25">
        <n x="1" s="1"/>
        <n x="34"/>
        <n x="24"/>
      </t>
    </mdx>
    <mdx n="0" f="v">
      <t c="3" si="25">
        <n x="1" s="1"/>
        <n x="35"/>
        <n x="24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<sst xmlns="http://schemas.openxmlformats.org/spreadsheetml/2006/main" count="5785" uniqueCount="1498">
  <si>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</si>
  <si>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</si>
  <si>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</si>
  <si>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</si>
  <si>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</si>
  <si>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</si>
  <si>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</si>
  <si>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</si>
  <si>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</si>
  <si>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</si>
  <si>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</si>
  <si>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</si>
  <si>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</si>
  <si>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</si>
  <si>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</si>
  <si>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</si>
  <si>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</si>
  <si>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</si>
  <si>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</si>
  <si>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</si>
  <si>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</si>
  <si>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</si>
  <si>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</si>
  <si>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</si>
  <si>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</si>
  <si>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</si>
  <si>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</si>
  <si>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</si>
  <si>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</si>
  <si>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</si>
  <si>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</si>
  <si>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</si>
  <si>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</si>
  <si>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</si>
  <si>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</si>
  <si>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</si>
  <si>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</si>
  <si>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</si>
  <si>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</si>
  <si>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</si>
  <si>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</si>
  <si>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</si>
  <si>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</si>
  <si>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</si>
  <si>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</si>
  <si>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</si>
  <si>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</si>
  <si>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</si>
  <si>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</si>
  <si>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</si>
  <si>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</si>
  <si>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</si>
  <si>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</si>
  <si>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</si>
  <si>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</si>
  <si>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</si>
  <si>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</si>
  <si>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</si>
  <si>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</si>
  <si>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</si>
  <si>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</si>
  <si>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</si>
  <si>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</si>
  <si>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</si>
  <si>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</si>
  <si>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</si>
  <si>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</si>
  <si>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</si>
  <si>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</si>
  <si>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</si>
  <si>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</si>
  <si>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</si>
  <si>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</si>
  <si>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</si>
  <si>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</si>
  <si>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</si>
  <si>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</si>
  <si>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</si>
  <si>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</si>
  <si>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</si>
  <si>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</si>
  <si>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</si>
  <si>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</si>
  <si>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</si>
  <si>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</si>
  <si>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</si>
  <si>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</si>
  <si>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</si>
  <si>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</si>
  <si>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</si>
  <si>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</si>
  <si>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</si>
  <si>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</si>
  <si>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</si>
  <si>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</si>
  <si>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</si>
  <si>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</si>
  <si>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</si>
  <si>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</si>
  <si>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</si>
  <si>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</si>
  <si>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</si>
  <si>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</si>
  <si>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</si>
  <si>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</si>
  <si>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</si>
  <si>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</si>
  <si>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</si>
  <si>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</si>
  <si>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</si>
  <si>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</si>
  <si>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</si>
  <si>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</si>
  <si>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</si>
  <si>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</si>
  <si>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</si>
  <si>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</si>
  <si>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</si>
  <si>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</si>
  <si>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</si>
  <si>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</si>
  <si>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</si>
  <si>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</si>
  <si>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</si>
  <si>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</si>
  <si>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</si>
  <si>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</si>
  <si>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</si>
  <si>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</si>
  <si>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</si>
  <si>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</si>
  <si>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</si>
  <si>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</si>
  <si>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</si>
  <si>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</si>
  <si>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</si>
  <si>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</si>
  <si>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</si>
  <si>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</si>
  <si>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</si>
  <si>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</si>
  <si>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</si>
  <si>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</si>
  <si>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</si>
  <si>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</si>
  <si>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</si>
  <si>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</si>
  <si>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</si>
  <si>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</si>
  <si>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</si>
  <si>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</si>
  <si>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</si>
  <si>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</si>
  <si>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</si>
  <si>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</si>
  <si>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</si>
  <si>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</si>
  <si>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</si>
  <si>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</si>
  <si>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</si>
  <si>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</si>
  <si>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</si>
  <si>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</si>
  <si>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</si>
  <si>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</si>
  <si>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</si>
  <si>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</si>
  <si>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</si>
  <si>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</si>
  <si>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</si>
  <si>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</si>
  <si>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</si>
  <si>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</si>
  <si>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</si>
  <si>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</si>
  <si>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</si>
  <si>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</si>
  <si>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</si>
  <si>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</si>
  <si>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</si>
  <si>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</si>
  <si>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</si>
  <si>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</si>
  <si>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</si>
  <si>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</si>
  <si>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</si>
  <si>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</si>
  <si>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</si>
  <si>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</si>
  <si>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</si>
  <si>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</si>
  <si>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</si>
  <si>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</si>
  <si>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</si>
  <si>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</si>
  <si>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</si>
  <si>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</si>
  <si>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</si>
  <si>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</si>
  <si>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</si>
  <si>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</si>
  <si>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</si>
  <si>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</si>
  <si>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</si>
  <si>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</si>
  <si>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</si>
  <si>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</si>
  <si>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</si>
  <si>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</si>
  <si>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</si>
  <si>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</si>
  <si>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</si>
  <si>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</si>
  <si>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</si>
  <si>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</si>
  <si>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</si>
  <si>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</si>
  <si>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</si>
  <si>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</si>
  <si>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</si>
  <si>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</si>
  <si>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</si>
  <si>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</si>
  <si>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</si>
  <si>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</si>
  <si>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</si>
  <si>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</si>
  <si>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</si>
  <si>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</si>
  <si>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</si>
  <si>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</si>
  <si>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</si>
  <si>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</si>
  <si>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</si>
  <si>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</si>
  <si>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</si>
  <si>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</si>
  <si>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</si>
  <si>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</si>
  <si>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</si>
  <si>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</si>
  <si>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</si>
  <si>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</si>
  <si>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</si>
  <si>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</si>
  <si>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</si>
  <si>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</si>
  <si>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</si>
  <si>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</si>
  <si>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</si>
  <si>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</si>
  <si>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</si>
  <si>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</si>
  <si>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</si>
  <si>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</si>
  <si>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</si>
  <si>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</si>
  <si>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</si>
  <si>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</si>
  <si>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</si>
  <si>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</si>
  <si>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</si>
  <si>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</si>
  <si>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</si>
  <si>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</si>
  <si>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</si>
  <si>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</si>
  <si>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</si>
  <si>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</si>
  <si>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</si>
  <si>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</si>
  <si>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</si>
  <si>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</si>
  <si>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</si>
  <si>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</si>
  <si>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</si>
  <si>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</si>
  <si>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</si>
  <si>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</si>
  <si>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</si>
  <si>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</si>
  <si>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</si>
  <si>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</si>
  <si>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</si>
  <si>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</si>
  <si>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</si>
  <si>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</si>
  <si>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</si>
  <si>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</si>
  <si>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</si>
  <si>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</si>
  <si>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</si>
  <si>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</si>
  <si>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</si>
  <si>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</si>
  <si>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</si>
  <si>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</si>
  <si>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</si>
  <si>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</si>
  <si>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</si>
  <si>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</si>
  <si>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</si>
  <si>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</si>
  <si>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</si>
  <si>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</si>
  <si>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</si>
  <si>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</si>
  <si>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</si>
  <si>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</si>
  <si>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</si>
  <si>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</si>
  <si>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</si>
  <si>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</si>
  <si>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</si>
  <si>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</si>
  <si>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</si>
  <si>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</si>
  <si>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</si>
  <si>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</si>
  <si>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</si>
  <si>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</si>
  <si>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</si>
  <si>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</si>
  <si>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</si>
  <si>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</si>
  <si>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</si>
  <si>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</si>
  <si>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</si>
  <si>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</si>
  <si>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</si>
  <si>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</si>
  <si>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</si>
  <si>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</si>
  <si>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</si>
  <si>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</si>
  <si>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</si>
  <si>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</si>
  <si>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</si>
  <si>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</si>
  <si>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</si>
  <si>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</si>
  <si>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</si>
  <si>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</si>
  <si>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</si>
  <si>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</si>
  <si>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</si>
  <si>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</si>
  <si>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</si>
  <si>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</si>
  <si>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</si>
  <si>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</si>
  <si>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</si>
  <si>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</si>
  <si>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</si>
  <si>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</si>
  <si>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</si>
  <si>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</si>
  <si>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</si>
  <si>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</si>
  <si>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</si>
  <si>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</si>
  <si>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</si>
  <si>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</si>
  <si>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</si>
  <si>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</si>
  <si>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</si>
  <si>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</si>
  <si>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</si>
  <si>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</si>
  <si>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</si>
  <si>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</si>
  <si>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</si>
  <si>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</si>
  <si>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</si>
  <si>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</si>
  <si>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</si>
  <si>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</si>
  <si>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</si>
  <si>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</si>
  <si>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</si>
  <si>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</si>
  <si>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</si>
  <si>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</si>
  <si>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</si>
  <si>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</si>
  <si>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</si>
  <si>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</si>
  <si>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</si>
  <si>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</si>
  <si>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</si>
  <si>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</si>
  <si>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</si>
  <si>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</si>
  <si>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</si>
  <si>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</si>
  <si>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</si>
  <si>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</si>
  <si>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</si>
  <si>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</si>
  <si>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</si>
  <si>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</si>
  <si>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</si>
  <si>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</si>
  <si>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</si>
  <si>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</si>
  <si>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</si>
  <si>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</si>
  <si>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</si>
  <si>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</si>
  <si>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</si>
  <si>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</si>
  <si>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</si>
  <si>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</si>
  <si>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</si>
  <si>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</si>
  <si>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</si>
  <si>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</si>
  <si>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</si>
  <si>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</si>
  <si>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</si>
  <si>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</si>
  <si>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</si>
  <si>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</si>
  <si>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</si>
  <si>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</si>
  <si>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</si>
  <si>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</si>
  <si>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</si>
  <si>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</si>
  <si>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</si>
  <si>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</si>
  <si>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</si>
  <si>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</si>
  <si>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</si>
  <si>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</si>
  <si>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</si>
  <si>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</si>
  <si>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</si>
  <si>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</si>
  <si>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</si>
  <si>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</si>
  <si>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</si>
  <si>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</si>
  <si>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</si>
  <si>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</si>
  <si>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</si>
  <si>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</si>
  <si>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</si>
  <si>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</si>
  <si>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</si>
  <si>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</si>
  <si>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</si>
  <si>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</si>
  <si>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</si>
  <si>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</si>
  <si>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</si>
  <si>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</si>
  <si>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</si>
  <si>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</si>
  <si>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</si>
  <si>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</si>
  <si>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</si>
  <si>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</si>
  <si>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</si>
  <si>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</si>
  <si>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</si>
  <si>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</si>
  <si>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</si>
  <si>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</si>
  <si>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</si>
  <si>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</si>
  <si>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</si>
  <si>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</si>
  <si>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</si>
  <si>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</si>
  <si>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</si>
  <si>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</si>
  <si>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</si>
  <si>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</si>
  <si>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</si>
  <si>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</si>
  <si>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</si>
  <si>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</si>
  <si>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</si>
  <si>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</si>
  <si>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</si>
  <si>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</si>
  <si>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</si>
  <si>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</si>
  <si>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</si>
  <si>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</si>
  <si>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</si>
  <si>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</si>
  <si>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</si>
  <si>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</si>
  <si>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</si>
  <si>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</si>
  <si>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</si>
  <si>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</si>
  <si>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</si>
  <si>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</si>
  <si>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</si>
  <si>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</si>
  <si>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</si>
  <si>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</si>
  <si>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</si>
  <si>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</si>
  <si>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</si>
  <si>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</si>
  <si>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</si>
  <si>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</si>
  <si>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</si>
  <si>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</si>
  <si>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</si>
  <si>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</si>
  <si>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</si>
  <si>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</si>
  <si>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</si>
  <si>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</si>
  <si>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</si>
  <si>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</si>
  <si>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</si>
  <si>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</si>
  <si>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</si>
  <si>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</si>
  <si>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</si>
  <si>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</si>
  <si>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</si>
  <si>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</si>
  <si>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</si>
  <si>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</si>
  <si>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</si>
  <si>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</si>
  <si>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</si>
  <si>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</si>
  <si>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</si>
  <si>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</si>
  <si>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</si>
  <si>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</si>
  <si>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</si>
  <si>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</si>
  <si>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</si>
  <si>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</si>
  <si>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</si>
  <si>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</si>
  <si>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</si>
  <si>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</si>
  <si>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</si>
  <si>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</si>
  <si>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</si>
  <si>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</si>
  <si>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</si>
  <si>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</si>
  <si>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</si>
  <si>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</si>
  <si>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</si>
  <si>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</si>
  <si>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</si>
  <si>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</si>
  <si>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</si>
  <si>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</si>
  <si>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</si>
  <si>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</si>
  <si>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</si>
  <si>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</si>
  <si>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</si>
  <si>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</si>
  <si>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</si>
  <si>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</si>
  <si>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</si>
  <si>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</si>
  <si>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</si>
  <si>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</si>
  <si>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</si>
  <si>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</si>
  <si>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</si>
  <si>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</si>
  <si>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</si>
  <si>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</si>
  <si>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</si>
  <si>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</si>
  <si>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</si>
  <si>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</si>
  <si>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</si>
  <si>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</si>
  <si>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</si>
  <si>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</si>
  <si>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</si>
  <si>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</si>
  <si>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</si>
  <si>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</si>
  <si>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</si>
  <si>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</si>
  <si>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</si>
  <si>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</si>
  <si>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</si>
  <si>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</si>
  <si>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</si>
  <si>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</si>
  <si>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</si>
  <si>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</si>
  <si>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</si>
  <si>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</si>
  <si>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</si>
  <si>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</si>
  <si>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</si>
  <si>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</si>
  <si>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</si>
  <si>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</si>
  <si>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</si>
  <si>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</si>
  <si>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</si>
  <si>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</si>
  <si>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</si>
  <si>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</si>
  <si>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</si>
  <si>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</si>
  <si>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</si>
  <si>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</si>
  <si>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</si>
  <si>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</si>
  <si>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</si>
  <si>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</si>
  <si>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</si>
  <si>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</si>
  <si>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</si>
  <si>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</si>
  <si>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</si>
  <si>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</si>
  <si>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</si>
  <si>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</si>
  <si>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</si>
  <si>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</si>
  <si>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</si>
  <si>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</si>
  <si>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</si>
  <si>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</si>
  <si>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</si>
  <si>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</si>
  <si>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</si>
  <si>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</si>
  <si>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</si>
  <si>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</si>
  <si>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</si>
  <si>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</si>
  <si>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</si>
  <si>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</si>
  <si>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</si>
  <si>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</si>
  <si>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</si>
  <si>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</si>
  <si>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</si>
  <si>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</si>
  <si>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</si>
  <si>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</si>
  <si>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</si>
  <si>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</si>
  <si>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</si>
  <si>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</si>
  <si>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</si>
  <si>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</si>
  <si>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</si>
  <si>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</si>
  <si>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</si>
  <si>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</si>
  <si>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</si>
  <si>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</si>
  <si>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</si>
  <si>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</si>
  <si>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</si>
  <si>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</si>
  <si>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</si>
  <si>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</si>
  <si>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</si>
  <si>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</si>
  <si>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</si>
  <si>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</si>
  <si>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</si>
  <si>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</si>
  <si>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</si>
  <si>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</si>
  <si>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</si>
  <si>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</si>
  <si>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</si>
  <si>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</si>
  <si>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</si>
  <si>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</si>
  <si>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</si>
  <si>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</si>
  <si>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</si>
  <si>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</si>
  <si>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</si>
  <si>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</si>
  <si>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</si>
  <si>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</si>
  <si>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</si>
  <si>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</si>
  <si>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</si>
  <si>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</si>
  <si>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</si>
  <si>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</si>
  <si>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</si>
  <si>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</si>
  <si>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</si>
  <si>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</si>
  <si>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</si>
  <si>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</si>
  <si>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</si>
  <si>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</si>
  <si>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</si>
  <si>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</si>
  <si>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</si>
  <si>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</si>
  <si>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</si>
  <si>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</si>
  <si>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</si>
  <si>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</si>
  <si>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</si>
  <si>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</si>
  <si>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</si>
  <si>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</si>
  <si>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</si>
  <si>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</si>
  <si>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</si>
  <si>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</si>
  <si>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</si>
  <si>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</si>
  <si>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</si>
  <si>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</si>
  <si>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</si>
  <si>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</si>
  <si>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</si>
  <si>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</si>
  <si>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</si>
  <si>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</si>
  <si>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</si>
  <si>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</si>
  <si>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</si>
  <si>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</si>
  <si>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</si>
  <si>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</si>
  <si>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</si>
  <si>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</si>
  <si>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</si>
  <si>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</si>
  <si>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</si>
  <si>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</si>
  <si>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</si>
  <si>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</si>
  <si>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</si>
  <si>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</si>
  <si>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</si>
  <si>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</si>
  <si>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</si>
  <si>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</si>
  <si>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</si>
  <si>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</si>
  <si>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</si>
  <si>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</si>
  <si>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</si>
  <si>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</si>
  <si>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</si>
  <si>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</si>
  <si>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</si>
  <si>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</si>
  <si>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</si>
  <si>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</si>
  <si>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</si>
  <si>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</si>
  <si>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</si>
  <si>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</si>
  <si>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</si>
  <si>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</si>
  <si>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</si>
  <si>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</si>
  <si>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</si>
  <si>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</si>
  <si>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</si>
  <si>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</si>
  <si>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</si>
  <si>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</si>
  <si>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</si>
  <si>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</si>
  <si>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</si>
  <si>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</si>
  <si>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</si>
  <si>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</si>
  <si>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</si>
  <si>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</si>
  <si>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</si>
  <si>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</si>
  <si>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</si>
  <si>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</si>
  <si>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</si>
  <si>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</si>
  <si>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</si>
  <si>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</si>
  <si>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</si>
  <si>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</si>
  <si>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</si>
  <si>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</si>
  <si>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</si>
  <si>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</si>
  <si>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</si>
  <si>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</si>
  <si>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</si>
  <si>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</si>
  <si>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</si>
  <si>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</si>
  <si>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</si>
  <si>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</si>
  <si>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</si>
  <si>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</si>
  <si>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</si>
  <si>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</si>
  <si>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</si>
  <si>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</si>
  <si>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</si>
  <si>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</si>
  <si>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</si>
  <si>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</si>
  <si>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</si>
  <si>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</si>
  <si>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</si>
  <si>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</si>
  <si>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</si>
  <si>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</si>
  <si>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</si>
  <si>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</si>
  <si>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</si>
  <si>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</si>
  <si>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</si>
  <si>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</si>
  <si>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</si>
  <si>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</si>
  <si>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</si>
  <si>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</si>
  <si>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</si>
  <si>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</si>
  <si>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</si>
  <si>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</si>
  <si>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</si>
  <si>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</si>
  <si>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</si>
  <si>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</si>
  <si>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</si>
  <si>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</si>
  <si>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</si>
  <si>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</si>
  <si>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</si>
  <si>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</si>
  <si>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</si>
  <si>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</si>
  <si>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</si>
  <si>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</si>
  <si>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</si>
  <si>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</si>
  <si>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</si>
  <si>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</si>
  <si>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</si>
  <si>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</si>
  <si>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</si>
  <si>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</si>
  <si>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</si>
  <si>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</si>
  <si>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</si>
  <si>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</si>
  <si>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</si>
  <si>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</si>
  <si>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</si>
  <si>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</si>
  <si>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</si>
  <si>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</si>
  <si>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</si>
  <si>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</si>
  <si>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</si>
  <si>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</si>
  <si>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</si>
  <si>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</si>
  <si>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</si>
  <si>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</si>
  <si>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</si>
  <si>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</si>
  <si>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</si>
  <si>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</si>
  <si>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</si>
  <si>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</si>
  <si>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</si>
  <si>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</si>
  <si>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</si>
  <si>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</si>
  <si>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</si>
  <si>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</si>
  <si>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</si>
  <si>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</si>
  <si>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</si>
  <si>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</si>
  <si>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</si>
  <si>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</si>
  <si>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</si>
  <si>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</si>
  <si>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</si>
  <si>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</si>
  <si>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</si>
  <si>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</si>
  <si>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</si>
  <si>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</si>
  <si>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</si>
  <si>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</si>
  <si>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</si>
  <si>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</si>
  <si>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</si>
  <si>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</si>
  <si>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</si>
  <si>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</si>
  <si>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</si>
  <si>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</si>
  <si>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</si>
  <si>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</si>
  <si>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</si>
  <si>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</si>
  <si>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</si>
  <si>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</si>
  <si>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</si>
  <si>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</si>
  <si>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</si>
  <si>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</si>
  <si>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</si>
  <si>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</si>
  <si>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</si>
  <si>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</si>
  <si>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</si>
  <si>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</si>
  <si>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</si>
  <si>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</si>
  <si>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</si>
  <si>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</si>
  <si>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</si>
  <si>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</si>
  <si>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</si>
  <si>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</si>
  <si>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</si>
  <si>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</si>
  <si>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</si>
  <si>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</si>
  <si>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</si>
  <si>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</si>
  <si>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</si>
  <si>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</si>
  <si>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</si>
  <si>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</si>
  <si>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</si>
  <si>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</si>
  <si>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</si>
  <si>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</si>
  <si>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</si>
  <si>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</si>
  <si>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</si>
  <si>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</si>
  <si>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</si>
  <si>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</si>
  <si>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</si>
  <si>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</si>
  <si>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</si>
  <si>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</si>
  <si>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</si>
  <si>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</si>
  <si>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</si>
  <si>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</si>
  <si>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</si>
  <si>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</si>
  <si>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</si>
  <si>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</si>
  <si>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</si>
  <si>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</si>
  <si>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</si>
  <si>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</si>
  <si>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</si>
  <si>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</si>
  <si>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</si>
  <si>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</si>
  <si>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</si>
  <si>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</si>
  <si>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</si>
  <si>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</si>
  <si>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</si>
  <si>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</si>
  <si>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</si>
  <si>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</si>
  <si>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</si>
  <si>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</si>
  <si>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</si>
  <si>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</si>
  <si>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</si>
  <si>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</si>
  <si>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</si>
  <si>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</si>
  <si>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</si>
  <si>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</si>
  <si>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</si>
  <si>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</si>
  <si>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</si>
  <si>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</si>
  <si>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</si>
  <si>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</si>
  <si>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</si>
  <si>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</si>
  <si>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</si>
  <si>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</si>
  <si>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</si>
  <si>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</si>
  <si>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</si>
  <si>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</si>
  <si>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</si>
  <si>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</si>
  <si>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</si>
  <si>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</si>
  <si>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</si>
  <si>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</si>
  <si>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</si>
  <si>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</si>
  <si>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</si>
  <si>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</si>
  <si>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</si>
  <si>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</si>
  <si>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</si>
  <si>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</si>
  <si>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</si>
  <si>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</si>
  <si>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</si>
  <si>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</si>
  <si>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</si>
  <si>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</si>
  <si>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</si>
  <si>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</si>
  <si>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</si>
  <si>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</si>
  <si>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</si>
  <si>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</si>
  <si>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</si>
  <si>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</si>
  <si>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</si>
  <si>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</si>
  <si>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</si>
  <si>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</si>
  <si>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</si>
  <si>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</si>
  <si>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</si>
  <si>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</si>
  <si>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</si>
  <si>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</si>
  <si>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</si>
  <si>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</si>
  <si>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</si>
  <si>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</si>
  <si>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</si>
  <si>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</si>
  <si>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</si>
  <si>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</si>
  <si>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</si>
  <si>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</si>
  <si>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</si>
  <si>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</si>
  <si>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</si>
  <si>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</si>
  <si>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</si>
  <si>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</si>
  <si>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</si>
  <si>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</si>
  <si>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</si>
  <si>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</si>
  <si>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</si>
  <si>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</si>
  <si>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</si>
  <si>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</si>
  <si>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</si>
  <si>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</si>
  <si>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</si>
  <si>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</si>
  <si>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</si>
  <si>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</si>
  <si>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</si>
  <si>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</si>
  <si>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</si>
  <si>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</si>
  <si>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</si>
  <si>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</si>
  <si>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</si>
  <si>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</si>
  <si>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</si>
  <si>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</si>
  <si>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</si>
  <si>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</si>
  <si>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</si>
  <si>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</si>
  <si>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</si>
  <si>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</si>
  <si>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</si>
  <si>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</si>
  <si>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</si>
  <si>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</si>
  <si>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</si>
  <si>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</si>
  <si>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</si>
  <si>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</si>
  <si>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</si>
  <si>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</si>
  <si>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</si>
  <si>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</si>
  <si>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</si>
  <si>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</si>
  <si>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</si>
  <si>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</si>
  <si>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</si>
  <si>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</si>
  <si>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</si>
  <si>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</si>
  <si>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</si>
  <si>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</si>
  <si>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</si>
  <si>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</si>
  <si>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</si>
  <si>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</si>
  <si>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</si>
  <si>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</si>
  <si>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</si>
  <si>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</si>
  <si>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</si>
  <si>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</si>
  <si>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</si>
  <si>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</si>
  <si>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</si>
  <si>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</si>
  <si>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</si>
  <si>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</si>
  <si>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</si>
  <si>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</si>
  <si>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</si>
  <si>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</si>
  <si>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</si>
  <si>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</si>
  <si>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</si>
  <si>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</si>
  <si>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</si>
  <si>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</si>
  <si>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</si>
  <si>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</si>
  <si>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</si>
  <si>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</si>
  <si>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</si>
  <si>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</si>
  <si>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</si>
  <si>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</si>
  <si>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</si>
  <si>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</si>
  <si>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</si>
  <si>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</si>
  <si>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</si>
  <si>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</si>
  <si>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</si>
  <si>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</si>
  <si>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</si>
  <si>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</si>
  <si>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</si>
  <si>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</si>
  <si>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</si>
  <si>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</si>
  <si>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</si>
  <si>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</si>
  <si>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</si>
  <si>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</si>
  <si>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</si>
  <si>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</si>
  <si>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</si>
  <si>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</si>
  <si>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</si>
  <si>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</si>
  <si>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</si>
  <si>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</si>
  <si>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</si>
  <si>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</si>
  <si>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</si>
  <si>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</si>
  <si>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</si>
  <si>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</si>
  <si>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</si>
  <si>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</si>
  <si>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</si>
  <si>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</si>
  <si>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</si>
  <si>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</si>
  <si>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</si>
  <si>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</si>
  <si>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</si>
  <si>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</si>
  <si>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</si>
  <si>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</si>
  <si>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</si>
  <si>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</si>
  <si>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</si>
  <si>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</si>
  <si>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</si>
  <si>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</si>
  <si>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</si>
  <si>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</si>
  <si>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</si>
  <si>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</si>
  <si>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</si>
  <si>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</si>
  <si>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</si>
  <si>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</si>
  <si>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</si>
  <si>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</si>
  <si>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</si>
  <si>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</si>
  <si>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</si>
  <si>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</si>
  <si>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</si>
  <si>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</si>
  <si>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</si>
  <si>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</si>
  <si>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</si>
  <si>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</si>
  <si>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</si>
  <si>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</si>
  <si>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</si>
  <si>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</si>
  <si>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</si>
  <si>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</si>
  <si>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</si>
  <si>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</si>
  <si>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</si>
  <si>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</si>
  <si>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</si>
  <si>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</si>
  <si>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</si>
  <si>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</si>
  <si>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</si>
  <si>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</si>
  <si>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</si>
  <si>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</si>
  <si>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</si>
  <si>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</si>
  <si>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</si>
  <si>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</si>
  <si>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</si>
  <si>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</si>
  <si>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</si>
  <si>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</si>
  <si>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</si>
  <si>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</si>
  <si>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</si>
  <si>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</si>
  <si>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</si>
  <si>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</si>
  <si>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</si>
  <si>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</si>
  <si>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</si>
  <si>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</si>
  <si>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</si>
  <si>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</si>
  <si>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</si>
  <si>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</si>
  <si>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</si>
  <si>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</si>
  <si>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</si>
  <si>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</si>
  <si>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</si>
  <si>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</si>
  <si>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</si>
  <si>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</si>
  <si>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</si>
  <si>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</si>
  <si>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</si>
  <si>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</si>
  <si>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</si>
  <si>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</si>
  <si>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</si>
  <si>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</si>
  <si>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</si>
  <si>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</si>
  <si>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</si>
  <si>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</si>
  <si>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</si>
  <si>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</si>
  <si>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</si>
  <si>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</si>
  <si>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</si>
  <si>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</si>
  <si>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</si>
  <si>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</si>
  <si>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</si>
  <si>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</si>
  <si>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</si>
  <si>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</si>
  <si>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</si>
  <si>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</si>
  <si>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</si>
  <si>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</si>
  <si>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</si>
  <si>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</si>
  <si>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</si>
  <si>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</si>
  <si>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</si>
  <si>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</si>
  <si>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</si>
  <si>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</si>
  <si>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</si>
  <si>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</si>
  <si>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</si>
  <si>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</si>
  <si>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</si>
  <si>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</si>
  <si>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</si>
  <si>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</si>
  <si>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</si>
  <si>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</si>
  <si>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</si>
  <si>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</si>
  <si>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</si>
  <si>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</si>
  <si>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</si>
  <si>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</si>
  <si>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</si>
  <si>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</si>
  <si>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</si>
  <si>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</si>
  <si>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</si>
  <si>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</si>
  <si>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</si>
  <si>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</si>
  <si>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</si>
  <si>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</si>
  <si>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</si>
  <si>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</si>
  <si>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</si>
  <si>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</si>
  <si>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</si>
  <si>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</si>
  <si>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</si>
  <si>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</si>
  <si>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</si>
  <si>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</si>
  <si>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</si>
  <si>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</si>
  <si>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</si>
  <si>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</si>
  <si>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</si>
  <si>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</si>
  <si>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</si>
  <si>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</si>
  <si>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</si>
  <si>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</si>
  <si>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</si>
  <si>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</si>
  <si>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</si>
  <si>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</si>
  <si>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</si>
  <si>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</si>
  <si>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</si>
  <si>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</si>
  <si>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</si>
  <si>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</si>
  <si>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</si>
  <si>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</si>
  <si>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</si>
  <si>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</si>
  <si>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</si>
  <si>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</si>
  <si>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</si>
  <si>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</si>
  <si>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</si>
  <si>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</si>
  <si>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</si>
  <si>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</si>
  <si>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</si>
  <si>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</si>
  <si>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</si>
  <si>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</si>
  <si>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</si>
  <si>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</si>
  <si>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</si>
  <si>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</si>
  <si>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</si>
  <si>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</si>
  <si>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</si>
  <si>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</si>
  <si>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</si>
  <si>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</si>
  <si>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</si>
  <si>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</si>
  <si>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</si>
  <si>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</si>
  <si>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</si>
  <si>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</si>
  <si>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</si>
  <si>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</si>
  <si>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סה"כ קרנות השקעה</t>
  </si>
  <si>
    <t>סה"כ קרנות השקעה בחו"ל</t>
  </si>
  <si>
    <t xml:space="preserve"> ICG SDP III</t>
  </si>
  <si>
    <t>Kartesia Credit Opportunities IV SCS</t>
  </si>
  <si>
    <t>₪ / מט"ח</t>
  </si>
  <si>
    <t>פורוורד ש"ח-מט"ח</t>
  </si>
  <si>
    <t>10000573</t>
  </si>
  <si>
    <t>ל.ר.</t>
  </si>
  <si>
    <t>10000646</t>
  </si>
  <si>
    <t>10000570</t>
  </si>
  <si>
    <t>10000651</t>
  </si>
  <si>
    <t>10000620</t>
  </si>
  <si>
    <t>10000597</t>
  </si>
  <si>
    <t>10000642</t>
  </si>
  <si>
    <t>10000577</t>
  </si>
  <si>
    <t>10000629</t>
  </si>
  <si>
    <t>10000485</t>
  </si>
  <si>
    <t>10000594</t>
  </si>
  <si>
    <t>10000580</t>
  </si>
  <si>
    <t>10000647</t>
  </si>
  <si>
    <t>10000481</t>
  </si>
  <si>
    <t>10000491</t>
  </si>
  <si>
    <t>10000657</t>
  </si>
  <si>
    <t>10000604</t>
  </si>
  <si>
    <t>10000659</t>
  </si>
  <si>
    <t>10000664</t>
  </si>
  <si>
    <t>10000667</t>
  </si>
  <si>
    <t>10000672</t>
  </si>
  <si>
    <t>10000682</t>
  </si>
  <si>
    <t>10000684</t>
  </si>
  <si>
    <t>פורוורד מט"ח-מט"ח</t>
  </si>
  <si>
    <t>10000610</t>
  </si>
  <si>
    <t>10000640</t>
  </si>
  <si>
    <t>10000602</t>
  </si>
  <si>
    <t>10000592</t>
  </si>
  <si>
    <t>10000611</t>
  </si>
  <si>
    <t>10000634</t>
  </si>
  <si>
    <t>10000621</t>
  </si>
  <si>
    <t>10000618</t>
  </si>
  <si>
    <t>10000663</t>
  </si>
  <si>
    <t>10000669</t>
  </si>
  <si>
    <t>10000676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</si>
  <si>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</si>
  <si>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</si>
  <si>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</si>
  <si>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</si>
  <si>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</si>
  <si>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</si>
  <si>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</si>
  <si>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</si>
  <si>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</si>
  <si>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</si>
  <si>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</si>
  <si>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</si>
  <si>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</si>
  <si>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</si>
  <si>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</si>
  <si>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</si>
  <si>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</si>
  <si>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</si>
  <si>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</si>
  <si>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</si>
  <si>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</si>
  <si>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</si>
  <si>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</si>
  <si>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</si>
  <si>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</si>
  <si>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פק מרווח בטחון לאומי</t>
  </si>
  <si>
    <t>75001127</t>
  </si>
  <si>
    <t>דירוג פנימי</t>
  </si>
  <si>
    <t>NR</t>
  </si>
  <si>
    <t>לא</t>
  </si>
  <si>
    <t>AA</t>
  </si>
  <si>
    <t>כן</t>
  </si>
  <si>
    <t>A+</t>
  </si>
  <si>
    <t>A</t>
  </si>
  <si>
    <t>AA-</t>
  </si>
  <si>
    <t>קרדן אן.וי אגח ב חש 2/18</t>
  </si>
  <si>
    <t>1143270</t>
  </si>
  <si>
    <t>סה"כ יתרות התחייבות להשקעה</t>
  </si>
  <si>
    <t>גורם 111</t>
  </si>
  <si>
    <t>גורם 98</t>
  </si>
  <si>
    <t>גורם 105</t>
  </si>
  <si>
    <t>גורם 113</t>
  </si>
  <si>
    <t>גורם 104</t>
  </si>
  <si>
    <t>ICG SDP III</t>
  </si>
  <si>
    <t>Thoma Bravo Fund XIII</t>
  </si>
  <si>
    <t>Blackstone Real Estate Partners IX</t>
  </si>
  <si>
    <t>Astorg VII</t>
  </si>
  <si>
    <t>סה"כ בחו"ל</t>
  </si>
  <si>
    <t>פורוורד ריבית</t>
  </si>
  <si>
    <t>מובטחות משכנתא- גורם 01</t>
  </si>
  <si>
    <t>בבטחונות אחרים - גורם 114</t>
  </si>
  <si>
    <t>בבטחונות אחרים - גורם 111</t>
  </si>
  <si>
    <t>בבטחונות אחרים-גורם 105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</si>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</sst>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167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164" fontId="28" fillId="0" borderId="0" xfId="13" applyFont="1" applyFill="1" applyBorder="1" applyAlignment="1">
      <alignment horizontal="right"/>
    </xf>
    <xf numFmtId="164" fontId="4" fillId="0" borderId="0" xfId="13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32" fillId="0" borderId="0" xfId="0" applyFont="1" applyFill="1" applyAlignment="1">
      <alignment horizontal="center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H14" sqref="H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188</v>
      </c>
      <c r="C1" s="80" t="s" vm="1">
        <v>259</v>
      </c>
    </row>
    <row r="2" spans="1:31">
      <c r="B2" s="58" t="s">
        <v>187</v>
      </c>
      <c r="C2" s="80" t="s">
        <v>260</v>
      </c>
    </row>
    <row r="3" spans="1:31">
      <c r="B3" s="58" t="s">
        <v>189</v>
      </c>
      <c r="C3" s="80" t="s">
        <v>261</v>
      </c>
    </row>
    <row r="4" spans="1:31">
      <c r="B4" s="58" t="s">
        <v>190</v>
      </c>
      <c r="C4" s="80">
        <v>9453</v>
      </c>
    </row>
    <row r="6" spans="1:31" ht="26.25" customHeight="1">
      <c r="B6" s="156" t="s">
        <v>204</v>
      </c>
      <c r="C6" s="157"/>
      <c r="D6" s="158"/>
    </row>
    <row r="7" spans="1:31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117</v>
      </c>
    </row>
    <row r="8" spans="1:31" s="10" customFormat="1">
      <c r="B8" s="23"/>
      <c r="C8" s="26" t="s">
        <v>246</v>
      </c>
      <c r="D8" s="27" t="s">
        <v>20</v>
      </c>
      <c r="AE8" s="38" t="s">
        <v>118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127</v>
      </c>
    </row>
    <row r="10" spans="1:31" s="11" customFormat="1" ht="18" customHeight="1">
      <c r="B10" s="69" t="s">
        <v>203</v>
      </c>
      <c r="C10" s="119">
        <f>C11+C12+C23+C33+C37</f>
        <v>112520.87733646498</v>
      </c>
      <c r="D10" s="141">
        <f>C10/$C$42</f>
        <v>1</v>
      </c>
      <c r="AE10" s="68"/>
    </row>
    <row r="11" spans="1:31">
      <c r="A11" s="46" t="s">
        <v>150</v>
      </c>
      <c r="B11" s="29" t="s">
        <v>205</v>
      </c>
      <c r="C11" s="119">
        <f>מזומנים!J10</f>
        <v>6165.5664923459999</v>
      </c>
      <c r="D11" s="141">
        <f t="shared" ref="D11:D13" si="0">C11/$C$42</f>
        <v>5.4794866857547211E-2</v>
      </c>
    </row>
    <row r="12" spans="1:31">
      <c r="B12" s="29" t="s">
        <v>206</v>
      </c>
      <c r="C12" s="119">
        <f>SUM(C13:C22)</f>
        <v>105067.00035932098</v>
      </c>
      <c r="D12" s="141">
        <f t="shared" si="0"/>
        <v>0.93375560914926858</v>
      </c>
    </row>
    <row r="13" spans="1:31">
      <c r="A13" s="56" t="s">
        <v>150</v>
      </c>
      <c r="B13" s="30" t="s">
        <v>74</v>
      </c>
      <c r="C13" s="119">
        <f>'תעודות התחייבות ממשלתיות'!O11</f>
        <v>18661.976715509001</v>
      </c>
      <c r="D13" s="141">
        <f t="shared" si="0"/>
        <v>0.16585345899592588</v>
      </c>
    </row>
    <row r="14" spans="1:31">
      <c r="A14" s="56" t="s">
        <v>150</v>
      </c>
      <c r="B14" s="30" t="s">
        <v>75</v>
      </c>
      <c r="C14" s="119" t="s" vm="2">
        <v>1440</v>
      </c>
      <c r="D14" s="141" t="s" vm="3">
        <v>1440</v>
      </c>
    </row>
    <row r="15" spans="1:31">
      <c r="A15" s="56" t="s">
        <v>150</v>
      </c>
      <c r="B15" s="30" t="s">
        <v>76</v>
      </c>
      <c r="C15" s="119">
        <f>'אג"ח קונצרני'!R11</f>
        <v>26103.993203222988</v>
      </c>
      <c r="D15" s="141">
        <f t="shared" ref="D15:D19" si="1">C15/$C$42</f>
        <v>0.2319924428349919</v>
      </c>
    </row>
    <row r="16" spans="1:31">
      <c r="A16" s="56" t="s">
        <v>150</v>
      </c>
      <c r="B16" s="30" t="s">
        <v>77</v>
      </c>
      <c r="C16" s="119">
        <f>מניות!L11</f>
        <v>15347.078157775988</v>
      </c>
      <c r="D16" s="141">
        <f t="shared" si="1"/>
        <v>0.13639316117207712</v>
      </c>
    </row>
    <row r="17" spans="1:4">
      <c r="A17" s="56" t="s">
        <v>150</v>
      </c>
      <c r="B17" s="30" t="s">
        <v>78</v>
      </c>
      <c r="C17" s="119">
        <f>'תעודות סל'!K11</f>
        <v>43030.790642485008</v>
      </c>
      <c r="D17" s="141">
        <f t="shared" si="1"/>
        <v>0.38242494780601832</v>
      </c>
    </row>
    <row r="18" spans="1:4">
      <c r="A18" s="56" t="s">
        <v>150</v>
      </c>
      <c r="B18" s="30" t="s">
        <v>79</v>
      </c>
      <c r="C18" s="119">
        <f>'קרנות נאמנות'!L11</f>
        <v>1562.4943899999998</v>
      </c>
      <c r="D18" s="141">
        <f t="shared" si="1"/>
        <v>1.3886262060753036E-2</v>
      </c>
    </row>
    <row r="19" spans="1:4">
      <c r="A19" s="56" t="s">
        <v>150</v>
      </c>
      <c r="B19" s="30" t="s">
        <v>80</v>
      </c>
      <c r="C19" s="119">
        <f>'כתבי אופציה'!I11</f>
        <v>0.332614142</v>
      </c>
      <c r="D19" s="141">
        <f t="shared" si="1"/>
        <v>2.9560215834915885E-6</v>
      </c>
    </row>
    <row r="20" spans="1:4">
      <c r="A20" s="56" t="s">
        <v>150</v>
      </c>
      <c r="B20" s="30" t="s">
        <v>81</v>
      </c>
      <c r="C20" s="119" t="s" vm="4">
        <v>1440</v>
      </c>
      <c r="D20" s="141" t="s" vm="5">
        <v>1440</v>
      </c>
    </row>
    <row r="21" spans="1:4">
      <c r="A21" s="56" t="s">
        <v>150</v>
      </c>
      <c r="B21" s="30" t="s">
        <v>82</v>
      </c>
      <c r="C21" s="119" t="s" vm="6">
        <v>1440</v>
      </c>
      <c r="D21" s="141" t="s" vm="7">
        <v>1440</v>
      </c>
    </row>
    <row r="22" spans="1:4">
      <c r="A22" s="56" t="s">
        <v>150</v>
      </c>
      <c r="B22" s="30" t="s">
        <v>83</v>
      </c>
      <c r="C22" s="119">
        <f>'מוצרים מובנים'!N11</f>
        <v>360.33463618600001</v>
      </c>
      <c r="D22" s="141">
        <f t="shared" ref="D22:D23" si="2">C22/$C$42</f>
        <v>3.2023802579188142E-3</v>
      </c>
    </row>
    <row r="23" spans="1:4">
      <c r="B23" s="29" t="s">
        <v>207</v>
      </c>
      <c r="C23" s="119">
        <f>SUM(C24:C32)</f>
        <v>-575.99592000000007</v>
      </c>
      <c r="D23" s="141">
        <f t="shared" si="2"/>
        <v>-5.1190137655755313E-3</v>
      </c>
    </row>
    <row r="24" spans="1:4">
      <c r="A24" s="56" t="s">
        <v>150</v>
      </c>
      <c r="B24" s="30" t="s">
        <v>84</v>
      </c>
      <c r="C24" s="119" t="s" vm="8">
        <v>1440</v>
      </c>
      <c r="D24" s="141" t="s" vm="9">
        <v>1440</v>
      </c>
    </row>
    <row r="25" spans="1:4">
      <c r="A25" s="56" t="s">
        <v>150</v>
      </c>
      <c r="B25" s="30" t="s">
        <v>85</v>
      </c>
      <c r="C25" s="119" t="s" vm="10">
        <v>1440</v>
      </c>
      <c r="D25" s="141" t="s" vm="11">
        <v>1440</v>
      </c>
    </row>
    <row r="26" spans="1:4">
      <c r="A26" s="56" t="s">
        <v>150</v>
      </c>
      <c r="B26" s="30" t="s">
        <v>76</v>
      </c>
      <c r="C26" s="119">
        <f>'לא סחיר - אג"ח קונצרני'!P11</f>
        <v>503.63074999999992</v>
      </c>
      <c r="D26" s="141">
        <f>C26/$C$42</f>
        <v>4.4758871590915581E-3</v>
      </c>
    </row>
    <row r="27" spans="1:4">
      <c r="A27" s="56" t="s">
        <v>150</v>
      </c>
      <c r="B27" s="30" t="s">
        <v>86</v>
      </c>
      <c r="C27" s="119" t="s" vm="12">
        <v>1440</v>
      </c>
      <c r="D27" s="141" t="s" vm="13">
        <v>1440</v>
      </c>
    </row>
    <row r="28" spans="1:4">
      <c r="A28" s="56" t="s">
        <v>150</v>
      </c>
      <c r="B28" s="30" t="s">
        <v>87</v>
      </c>
      <c r="C28" s="119">
        <f>'לא סחיר - קרנות השקעה'!H11</f>
        <v>156.52534</v>
      </c>
      <c r="D28" s="141">
        <f>C28/$C$42</f>
        <v>1.3910782043758058E-3</v>
      </c>
    </row>
    <row r="29" spans="1:4">
      <c r="A29" s="56" t="s">
        <v>150</v>
      </c>
      <c r="B29" s="30" t="s">
        <v>88</v>
      </c>
      <c r="C29" s="119" t="s" vm="14">
        <v>1440</v>
      </c>
      <c r="D29" s="141" t="s" vm="15">
        <v>1440</v>
      </c>
    </row>
    <row r="30" spans="1:4">
      <c r="A30" s="56" t="s">
        <v>150</v>
      </c>
      <c r="B30" s="30" t="s">
        <v>230</v>
      </c>
      <c r="C30" s="119" t="s" vm="16">
        <v>1440</v>
      </c>
      <c r="D30" s="141" t="s" vm="17">
        <v>1440</v>
      </c>
    </row>
    <row r="31" spans="1:4">
      <c r="A31" s="56" t="s">
        <v>150</v>
      </c>
      <c r="B31" s="30" t="s">
        <v>111</v>
      </c>
      <c r="C31" s="119">
        <f>'לא סחיר - חוזים עתידיים'!I11</f>
        <v>-1236.15201</v>
      </c>
      <c r="D31" s="141">
        <f>C31/$C$42</f>
        <v>-1.0985979129042896E-2</v>
      </c>
    </row>
    <row r="32" spans="1:4">
      <c r="A32" s="56" t="s">
        <v>150</v>
      </c>
      <c r="B32" s="30" t="s">
        <v>89</v>
      </c>
      <c r="C32" s="119" t="s" vm="18">
        <v>1440</v>
      </c>
      <c r="D32" s="141" t="s" vm="19">
        <v>1440</v>
      </c>
    </row>
    <row r="33" spans="1:4">
      <c r="A33" s="56" t="s">
        <v>150</v>
      </c>
      <c r="B33" s="29" t="s">
        <v>208</v>
      </c>
      <c r="C33" s="119">
        <f>הלוואות!O10</f>
        <v>1859.0010900000002</v>
      </c>
      <c r="D33" s="141">
        <f>C33/$C$42</f>
        <v>1.6521388154849981E-2</v>
      </c>
    </row>
    <row r="34" spans="1:4">
      <c r="A34" s="56" t="s">
        <v>150</v>
      </c>
      <c r="B34" s="29" t="s">
        <v>209</v>
      </c>
      <c r="C34" s="119" t="s" vm="20">
        <v>1440</v>
      </c>
      <c r="D34" s="141" t="s" vm="21">
        <v>1440</v>
      </c>
    </row>
    <row r="35" spans="1:4">
      <c r="A35" s="56" t="s">
        <v>150</v>
      </c>
      <c r="B35" s="29" t="s">
        <v>210</v>
      </c>
      <c r="C35" s="119" t="s" vm="22">
        <v>1440</v>
      </c>
      <c r="D35" s="141" t="s" vm="23">
        <v>1440</v>
      </c>
    </row>
    <row r="36" spans="1:4">
      <c r="A36" s="56" t="s">
        <v>150</v>
      </c>
      <c r="B36" s="57" t="s">
        <v>211</v>
      </c>
      <c r="C36" s="119" t="s" vm="24">
        <v>1440</v>
      </c>
      <c r="D36" s="141" t="s" vm="25">
        <v>1440</v>
      </c>
    </row>
    <row r="37" spans="1:4">
      <c r="A37" s="56" t="s">
        <v>150</v>
      </c>
      <c r="B37" s="29" t="s">
        <v>212</v>
      </c>
      <c r="C37" s="119">
        <f>'השקעות אחרות '!I10</f>
        <v>5.3053147980000013</v>
      </c>
      <c r="D37" s="141">
        <f t="shared" ref="D37:D38" si="3">C37/$C$42</f>
        <v>4.7149603909822092E-5</v>
      </c>
    </row>
    <row r="38" spans="1:4">
      <c r="A38" s="56"/>
      <c r="B38" s="70" t="s">
        <v>214</v>
      </c>
      <c r="C38" s="119">
        <v>0</v>
      </c>
      <c r="D38" s="141">
        <f t="shared" si="3"/>
        <v>0</v>
      </c>
    </row>
    <row r="39" spans="1:4">
      <c r="A39" s="56" t="s">
        <v>150</v>
      </c>
      <c r="B39" s="71" t="s">
        <v>215</v>
      </c>
      <c r="C39" s="119" t="s" vm="26">
        <v>1440</v>
      </c>
      <c r="D39" s="141" t="s" vm="27">
        <v>1440</v>
      </c>
    </row>
    <row r="40" spans="1:4">
      <c r="A40" s="56" t="s">
        <v>150</v>
      </c>
      <c r="B40" s="71" t="s">
        <v>244</v>
      </c>
      <c r="C40" s="119" t="s" vm="28">
        <v>1440</v>
      </c>
      <c r="D40" s="141" t="s" vm="29">
        <v>1440</v>
      </c>
    </row>
    <row r="41" spans="1:4">
      <c r="A41" s="56" t="s">
        <v>150</v>
      </c>
      <c r="B41" s="71" t="s">
        <v>216</v>
      </c>
      <c r="C41" s="119" t="s" vm="30">
        <v>1440</v>
      </c>
      <c r="D41" s="141" t="s" vm="31">
        <v>1440</v>
      </c>
    </row>
    <row r="42" spans="1:4">
      <c r="B42" s="71" t="s">
        <v>90</v>
      </c>
      <c r="C42" s="119">
        <f>C38+C10</f>
        <v>112520.87733646498</v>
      </c>
      <c r="D42" s="141">
        <f>C42/$C$42</f>
        <v>1</v>
      </c>
    </row>
    <row r="43" spans="1:4">
      <c r="A43" s="56" t="s">
        <v>150</v>
      </c>
      <c r="B43" s="71" t="s">
        <v>213</v>
      </c>
      <c r="C43" s="119">
        <f>'יתרת התחייבות להשקעה'!C10</f>
        <v>1884.7731805028648</v>
      </c>
      <c r="D43" s="141"/>
    </row>
    <row r="44" spans="1:4">
      <c r="B44" s="6" t="s">
        <v>116</v>
      </c>
    </row>
    <row r="45" spans="1:4">
      <c r="C45" s="77" t="s">
        <v>195</v>
      </c>
      <c r="D45" s="36" t="s">
        <v>110</v>
      </c>
    </row>
    <row r="46" spans="1:4">
      <c r="C46" s="78" t="s">
        <v>1</v>
      </c>
      <c r="D46" s="25" t="s">
        <v>2</v>
      </c>
    </row>
    <row r="47" spans="1:4">
      <c r="C47" s="120" t="s">
        <v>176</v>
      </c>
      <c r="D47" s="121" vm="32">
        <v>2.6452</v>
      </c>
    </row>
    <row r="48" spans="1:4">
      <c r="C48" s="120" t="s">
        <v>185</v>
      </c>
      <c r="D48" s="121">
        <v>0.96568071730392657</v>
      </c>
    </row>
    <row r="49" spans="2:4">
      <c r="C49" s="120" t="s">
        <v>181</v>
      </c>
      <c r="D49" s="121" vm="33">
        <v>2.7517</v>
      </c>
    </row>
    <row r="50" spans="2:4">
      <c r="B50" s="12"/>
      <c r="C50" s="120" t="s">
        <v>1441</v>
      </c>
      <c r="D50" s="121" vm="34">
        <v>3.8071999999999999</v>
      </c>
    </row>
    <row r="51" spans="2:4">
      <c r="C51" s="120" t="s">
        <v>174</v>
      </c>
      <c r="D51" s="121" vm="35">
        <v>4.2915999999999999</v>
      </c>
    </row>
    <row r="52" spans="2:4">
      <c r="C52" s="120" t="s">
        <v>175</v>
      </c>
      <c r="D52" s="121" vm="36">
        <v>4.7934000000000001</v>
      </c>
    </row>
    <row r="53" spans="2:4">
      <c r="C53" s="120" t="s">
        <v>177</v>
      </c>
      <c r="D53" s="121">
        <v>0.47864732325296283</v>
      </c>
    </row>
    <row r="54" spans="2:4">
      <c r="C54" s="120" t="s">
        <v>182</v>
      </c>
      <c r="D54" s="121" vm="37">
        <v>3.4113000000000002</v>
      </c>
    </row>
    <row r="55" spans="2:4">
      <c r="C55" s="120" t="s">
        <v>183</v>
      </c>
      <c r="D55" s="121">
        <v>0.19088362617774382</v>
      </c>
    </row>
    <row r="56" spans="2:4">
      <c r="C56" s="120" t="s">
        <v>180</v>
      </c>
      <c r="D56" s="121" vm="38">
        <v>0.5746</v>
      </c>
    </row>
    <row r="57" spans="2:4">
      <c r="C57" s="120" t="s">
        <v>1442</v>
      </c>
      <c r="D57" s="121">
        <v>2.5160324000000003</v>
      </c>
    </row>
    <row r="58" spans="2:4">
      <c r="C58" s="120" t="s">
        <v>179</v>
      </c>
      <c r="D58" s="121" vm="39">
        <v>0.41889999999999999</v>
      </c>
    </row>
    <row r="59" spans="2:4">
      <c r="C59" s="120" t="s">
        <v>172</v>
      </c>
      <c r="D59" s="121" vm="40">
        <v>3.7480000000000002</v>
      </c>
    </row>
    <row r="60" spans="2:4">
      <c r="C60" s="120" t="s">
        <v>186</v>
      </c>
      <c r="D60" s="121" vm="41">
        <v>0.26100000000000001</v>
      </c>
    </row>
    <row r="61" spans="2:4">
      <c r="C61" s="120" t="s">
        <v>1443</v>
      </c>
      <c r="D61" s="121" vm="42">
        <v>0.43149999999999999</v>
      </c>
    </row>
    <row r="62" spans="2:4">
      <c r="C62" s="120" t="s">
        <v>1444</v>
      </c>
      <c r="D62" s="121">
        <v>5.3951501227871679E-2</v>
      </c>
    </row>
    <row r="63" spans="2:4">
      <c r="C63" s="120" t="s">
        <v>173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259</v>
      </c>
    </row>
    <row r="2" spans="2:60">
      <c r="B2" s="58" t="s">
        <v>187</v>
      </c>
      <c r="C2" s="80" t="s">
        <v>260</v>
      </c>
    </row>
    <row r="3" spans="2:60">
      <c r="B3" s="58" t="s">
        <v>189</v>
      </c>
      <c r="C3" s="80" t="s">
        <v>261</v>
      </c>
    </row>
    <row r="4" spans="2:60">
      <c r="B4" s="58" t="s">
        <v>190</v>
      </c>
      <c r="C4" s="80">
        <v>9453</v>
      </c>
    </row>
    <row r="6" spans="2:60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99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78.75"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243</v>
      </c>
      <c r="H8" s="31" t="s">
        <v>242</v>
      </c>
      <c r="I8" s="31" t="s">
        <v>65</v>
      </c>
      <c r="J8" s="31" t="s">
        <v>62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49</v>
      </c>
      <c r="C11" s="123"/>
      <c r="D11" s="123"/>
      <c r="E11" s="123"/>
      <c r="F11" s="123"/>
      <c r="G11" s="124"/>
      <c r="H11" s="129"/>
      <c r="I11" s="124">
        <v>0.332614142</v>
      </c>
      <c r="J11" s="123"/>
      <c r="K11" s="125">
        <v>1</v>
      </c>
      <c r="L11" s="125">
        <f>I11/'סכום נכסי הקרן'!$C$42</f>
        <v>2.9560215834915885E-6</v>
      </c>
      <c r="BC11" s="102"/>
      <c r="BD11" s="3"/>
      <c r="BE11" s="102"/>
      <c r="BG11" s="102"/>
    </row>
    <row r="12" spans="2:60" s="4" customFormat="1" ht="18" customHeight="1">
      <c r="B12" s="126" t="s">
        <v>26</v>
      </c>
      <c r="C12" s="123"/>
      <c r="D12" s="123"/>
      <c r="E12" s="123"/>
      <c r="F12" s="123"/>
      <c r="G12" s="124"/>
      <c r="H12" s="129"/>
      <c r="I12" s="124">
        <v>0.332614142</v>
      </c>
      <c r="J12" s="123"/>
      <c r="K12" s="125">
        <v>1</v>
      </c>
      <c r="L12" s="125">
        <f>I12/'סכום נכסי הקרן'!$C$42</f>
        <v>2.9560215834915885E-6</v>
      </c>
      <c r="BC12" s="102"/>
      <c r="BD12" s="3"/>
      <c r="BE12" s="102"/>
      <c r="BG12" s="102"/>
    </row>
    <row r="13" spans="2:60">
      <c r="B13" s="104" t="s">
        <v>1361</v>
      </c>
      <c r="C13" s="84"/>
      <c r="D13" s="84"/>
      <c r="E13" s="84"/>
      <c r="F13" s="84"/>
      <c r="G13" s="93"/>
      <c r="H13" s="95"/>
      <c r="I13" s="93">
        <v>0.332614142</v>
      </c>
      <c r="J13" s="84"/>
      <c r="K13" s="94">
        <v>1</v>
      </c>
      <c r="L13" s="94">
        <f>I13/'סכום נכסי הקרן'!$C$42</f>
        <v>2.9560215834915885E-6</v>
      </c>
      <c r="BD13" s="3"/>
    </row>
    <row r="14" spans="2:60" ht="20.25">
      <c r="B14" s="89" t="s">
        <v>1362</v>
      </c>
      <c r="C14" s="86" t="s">
        <v>1363</v>
      </c>
      <c r="D14" s="99" t="s">
        <v>129</v>
      </c>
      <c r="E14" s="99" t="s">
        <v>1097</v>
      </c>
      <c r="F14" s="99" t="s">
        <v>173</v>
      </c>
      <c r="G14" s="96">
        <v>915.11113799999987</v>
      </c>
      <c r="H14" s="98">
        <v>34.799999999999997</v>
      </c>
      <c r="I14" s="96">
        <v>0.31845867900000002</v>
      </c>
      <c r="J14" s="97">
        <v>1.4213879044794219E-4</v>
      </c>
      <c r="K14" s="97">
        <v>0.95744178850940143</v>
      </c>
      <c r="L14" s="97">
        <f>I14/'סכום נכסי הקרן'!$C$42</f>
        <v>2.8302185917705796E-6</v>
      </c>
      <c r="BD14" s="4"/>
    </row>
    <row r="15" spans="2:60">
      <c r="B15" s="89" t="s">
        <v>1364</v>
      </c>
      <c r="C15" s="86" t="s">
        <v>1365</v>
      </c>
      <c r="D15" s="99" t="s">
        <v>129</v>
      </c>
      <c r="E15" s="99" t="s">
        <v>199</v>
      </c>
      <c r="F15" s="99" t="s">
        <v>173</v>
      </c>
      <c r="G15" s="96">
        <v>244.05970500000001</v>
      </c>
      <c r="H15" s="98">
        <v>5.8</v>
      </c>
      <c r="I15" s="96">
        <v>1.4155463E-2</v>
      </c>
      <c r="J15" s="97">
        <v>2.0347448145458669E-4</v>
      </c>
      <c r="K15" s="97">
        <v>4.2558211490598616E-2</v>
      </c>
      <c r="L15" s="97">
        <f>I15/'סכום נכסי הקרן'!$C$42</f>
        <v>1.2580299172100924E-7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258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249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188</v>
      </c>
      <c r="C1" s="80" t="s" vm="1">
        <v>259</v>
      </c>
    </row>
    <row r="2" spans="2:61">
      <c r="B2" s="58" t="s">
        <v>187</v>
      </c>
      <c r="C2" s="80" t="s">
        <v>260</v>
      </c>
    </row>
    <row r="3" spans="2:61">
      <c r="B3" s="58" t="s">
        <v>189</v>
      </c>
      <c r="C3" s="80" t="s">
        <v>261</v>
      </c>
    </row>
    <row r="4" spans="2:61">
      <c r="B4" s="58" t="s">
        <v>190</v>
      </c>
      <c r="C4" s="80">
        <v>9453</v>
      </c>
    </row>
    <row r="6" spans="2:61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100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243</v>
      </c>
      <c r="H8" s="31" t="s">
        <v>242</v>
      </c>
      <c r="I8" s="31" t="s">
        <v>65</v>
      </c>
      <c r="J8" s="31" t="s">
        <v>62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188</v>
      </c>
      <c r="C1" s="80" t="s" vm="1">
        <v>259</v>
      </c>
    </row>
    <row r="2" spans="1:60">
      <c r="B2" s="58" t="s">
        <v>187</v>
      </c>
      <c r="C2" s="80" t="s">
        <v>260</v>
      </c>
    </row>
    <row r="3" spans="1:60">
      <c r="B3" s="58" t="s">
        <v>189</v>
      </c>
      <c r="C3" s="80" t="s">
        <v>261</v>
      </c>
    </row>
    <row r="4" spans="1:60">
      <c r="B4" s="58" t="s">
        <v>190</v>
      </c>
      <c r="C4" s="80">
        <v>9453</v>
      </c>
    </row>
    <row r="6" spans="1:60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129</v>
      </c>
      <c r="BF6" s="1" t="s">
        <v>196</v>
      </c>
      <c r="BH6" s="3" t="s">
        <v>173</v>
      </c>
    </row>
    <row r="7" spans="1:60" ht="26.25" customHeight="1">
      <c r="B7" s="170" t="s">
        <v>101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243</v>
      </c>
      <c r="H8" s="31" t="s">
        <v>242</v>
      </c>
      <c r="I8" s="31" t="s">
        <v>65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33" t="s">
        <v>20</v>
      </c>
      <c r="K9" s="59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138</v>
      </c>
      <c r="BE13" s="1" t="s">
        <v>156</v>
      </c>
      <c r="BG13" s="1" t="s">
        <v>178</v>
      </c>
    </row>
    <row r="14" spans="1:60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135</v>
      </c>
      <c r="BE14" s="1" t="s">
        <v>157</v>
      </c>
      <c r="BG14" s="1" t="s">
        <v>180</v>
      </c>
    </row>
    <row r="15" spans="1:60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142</v>
      </c>
      <c r="BE17" s="1" t="s">
        <v>159</v>
      </c>
      <c r="BG17" s="1" t="s">
        <v>184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130</v>
      </c>
      <c r="BF18" s="1" t="s">
        <v>160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143</v>
      </c>
      <c r="BF19" s="1" t="s">
        <v>161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148</v>
      </c>
      <c r="BF20" s="1" t="s">
        <v>162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133</v>
      </c>
      <c r="BE21" s="1" t="s">
        <v>149</v>
      </c>
      <c r="BF21" s="1" t="s">
        <v>163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139</v>
      </c>
      <c r="BF22" s="1" t="s">
        <v>164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140</v>
      </c>
      <c r="BF23" s="1" t="s">
        <v>199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202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165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166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201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167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168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200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90" zoomScaleNormal="90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188</v>
      </c>
      <c r="C1" s="80" t="s" vm="1">
        <v>259</v>
      </c>
    </row>
    <row r="2" spans="2:81">
      <c r="B2" s="58" t="s">
        <v>187</v>
      </c>
      <c r="C2" s="80" t="s">
        <v>260</v>
      </c>
    </row>
    <row r="3" spans="2:81">
      <c r="B3" s="58" t="s">
        <v>189</v>
      </c>
      <c r="C3" s="80" t="s">
        <v>261</v>
      </c>
      <c r="E3" s="2"/>
    </row>
    <row r="4" spans="2:81">
      <c r="B4" s="58" t="s">
        <v>190</v>
      </c>
      <c r="C4" s="80">
        <v>9453</v>
      </c>
    </row>
    <row r="6" spans="2:81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124</v>
      </c>
      <c r="C8" s="31" t="s">
        <v>46</v>
      </c>
      <c r="D8" s="14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65</v>
      </c>
      <c r="O8" s="31" t="s">
        <v>62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33" t="s">
        <v>246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52</v>
      </c>
      <c r="C11" s="123"/>
      <c r="D11" s="123"/>
      <c r="E11" s="123"/>
      <c r="F11" s="123"/>
      <c r="G11" s="123"/>
      <c r="H11" s="124">
        <v>3.7999999999977803</v>
      </c>
      <c r="I11" s="123"/>
      <c r="J11" s="123"/>
      <c r="K11" s="128">
        <v>7.3000000000061046E-3</v>
      </c>
      <c r="L11" s="124"/>
      <c r="M11" s="123"/>
      <c r="N11" s="124">
        <v>360.33463618600001</v>
      </c>
      <c r="O11" s="123"/>
      <c r="P11" s="125">
        <v>1</v>
      </c>
      <c r="Q11" s="125">
        <f>N11/'סכום נכסי הקרן'!$C$42</f>
        <v>3.2023802579188142E-3</v>
      </c>
      <c r="R11" s="143"/>
      <c r="S11" s="143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26" t="s">
        <v>240</v>
      </c>
      <c r="C12" s="123"/>
      <c r="D12" s="123"/>
      <c r="E12" s="123"/>
      <c r="F12" s="123"/>
      <c r="G12" s="123"/>
      <c r="H12" s="124">
        <v>3.7999999999977803</v>
      </c>
      <c r="I12" s="123"/>
      <c r="J12" s="123"/>
      <c r="K12" s="128">
        <v>7.3000000000061046E-3</v>
      </c>
      <c r="L12" s="124"/>
      <c r="M12" s="123"/>
      <c r="N12" s="124">
        <v>360.33463618600001</v>
      </c>
      <c r="O12" s="123"/>
      <c r="P12" s="125">
        <v>1</v>
      </c>
      <c r="Q12" s="125">
        <f>N12/'סכום נכסי הקרן'!$C$42</f>
        <v>3.2023802579188142E-3</v>
      </c>
      <c r="R12" s="143"/>
      <c r="S12" s="143"/>
    </row>
    <row r="13" spans="2:81" s="102" customFormat="1">
      <c r="B13" s="127" t="s">
        <v>51</v>
      </c>
      <c r="C13" s="123"/>
      <c r="D13" s="123"/>
      <c r="E13" s="123"/>
      <c r="F13" s="123"/>
      <c r="G13" s="123"/>
      <c r="H13" s="124">
        <v>3.7999999999977803</v>
      </c>
      <c r="I13" s="123"/>
      <c r="J13" s="123"/>
      <c r="K13" s="128">
        <v>7.3000000000061046E-3</v>
      </c>
      <c r="L13" s="124"/>
      <c r="M13" s="123"/>
      <c r="N13" s="124">
        <v>360.33463618600001</v>
      </c>
      <c r="O13" s="123"/>
      <c r="P13" s="125">
        <v>1</v>
      </c>
      <c r="Q13" s="125">
        <f>N13/'סכום נכסי הקרן'!$C$42</f>
        <v>3.2023802579188142E-3</v>
      </c>
      <c r="R13" s="143"/>
      <c r="S13" s="143"/>
    </row>
    <row r="14" spans="2:81">
      <c r="B14" s="89" t="s">
        <v>1366</v>
      </c>
      <c r="C14" s="86" t="s">
        <v>1367</v>
      </c>
      <c r="D14" s="99" t="s">
        <v>1368</v>
      </c>
      <c r="E14" s="86" t="s">
        <v>322</v>
      </c>
      <c r="F14" s="86" t="s">
        <v>371</v>
      </c>
      <c r="G14" s="86"/>
      <c r="H14" s="96">
        <v>3.7999999999977803</v>
      </c>
      <c r="I14" s="99" t="s">
        <v>173</v>
      </c>
      <c r="J14" s="100">
        <v>6.1999999999999998E-3</v>
      </c>
      <c r="K14" s="100">
        <v>7.3000000000061046E-3</v>
      </c>
      <c r="L14" s="96">
        <v>357191.359834</v>
      </c>
      <c r="M14" s="108">
        <v>100.88</v>
      </c>
      <c r="N14" s="96">
        <v>360.33463618600001</v>
      </c>
      <c r="O14" s="97">
        <v>7.5776153659173019E-5</v>
      </c>
      <c r="P14" s="97">
        <v>1</v>
      </c>
      <c r="Q14" s="97">
        <f>N14/'סכום נכסי הקרן'!$C$42</f>
        <v>3.2023802579188142E-3</v>
      </c>
      <c r="R14" s="144"/>
      <c r="S14" s="144"/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  <c r="R15" s="144"/>
      <c r="S15" s="144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44"/>
      <c r="S16" s="144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258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120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241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188</v>
      </c>
      <c r="C1" s="80" t="s" vm="1">
        <v>259</v>
      </c>
    </row>
    <row r="2" spans="2:72">
      <c r="B2" s="58" t="s">
        <v>187</v>
      </c>
      <c r="C2" s="80" t="s">
        <v>260</v>
      </c>
    </row>
    <row r="3" spans="2:72">
      <c r="B3" s="58" t="s">
        <v>189</v>
      </c>
      <c r="C3" s="80" t="s">
        <v>261</v>
      </c>
    </row>
    <row r="4" spans="2:72">
      <c r="B4" s="58" t="s">
        <v>190</v>
      </c>
      <c r="C4" s="80">
        <v>9453</v>
      </c>
    </row>
    <row r="6" spans="2:72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93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124</v>
      </c>
      <c r="C8" s="31" t="s">
        <v>46</v>
      </c>
      <c r="D8" s="31" t="s">
        <v>15</v>
      </c>
      <c r="E8" s="31" t="s">
        <v>69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243</v>
      </c>
      <c r="L8" s="31" t="s">
        <v>242</v>
      </c>
      <c r="M8" s="31" t="s">
        <v>117</v>
      </c>
      <c r="N8" s="31" t="s">
        <v>62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250</v>
      </c>
      <c r="L9" s="33"/>
      <c r="M9" s="33" t="s">
        <v>246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241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188</v>
      </c>
      <c r="C1" s="80" t="s" vm="1">
        <v>259</v>
      </c>
    </row>
    <row r="2" spans="2:65">
      <c r="B2" s="58" t="s">
        <v>187</v>
      </c>
      <c r="C2" s="80" t="s">
        <v>260</v>
      </c>
    </row>
    <row r="3" spans="2:65">
      <c r="B3" s="58" t="s">
        <v>189</v>
      </c>
      <c r="C3" s="80" t="s">
        <v>261</v>
      </c>
    </row>
    <row r="4" spans="2:65">
      <c r="B4" s="58" t="s">
        <v>190</v>
      </c>
      <c r="C4" s="80">
        <v>9453</v>
      </c>
    </row>
    <row r="6" spans="2:65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94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3" t="s">
        <v>19</v>
      </c>
      <c r="N8" s="31" t="s">
        <v>243</v>
      </c>
      <c r="O8" s="31" t="s">
        <v>242</v>
      </c>
      <c r="P8" s="31" t="s">
        <v>117</v>
      </c>
      <c r="Q8" s="31" t="s">
        <v>62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194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188</v>
      </c>
      <c r="C1" s="80" t="s" vm="1">
        <v>259</v>
      </c>
    </row>
    <row r="2" spans="2:81">
      <c r="B2" s="58" t="s">
        <v>187</v>
      </c>
      <c r="C2" s="80" t="s">
        <v>260</v>
      </c>
    </row>
    <row r="3" spans="2:81">
      <c r="B3" s="58" t="s">
        <v>189</v>
      </c>
      <c r="C3" s="80" t="s">
        <v>261</v>
      </c>
    </row>
    <row r="4" spans="2:81">
      <c r="B4" s="58" t="s">
        <v>190</v>
      </c>
      <c r="C4" s="80">
        <v>9453</v>
      </c>
    </row>
    <row r="6" spans="2:81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81" ht="26.25" customHeight="1">
      <c r="B7" s="170" t="s">
        <v>95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81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3" t="s">
        <v>19</v>
      </c>
      <c r="N8" s="73" t="s">
        <v>243</v>
      </c>
      <c r="O8" s="31" t="s">
        <v>242</v>
      </c>
      <c r="P8" s="31" t="s">
        <v>117</v>
      </c>
      <c r="Q8" s="31" t="s">
        <v>62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21" t="s">
        <v>194</v>
      </c>
      <c r="T10" s="5"/>
      <c r="BZ10" s="1"/>
    </row>
    <row r="11" spans="2:81" s="4" customFormat="1" ht="18" customHeight="1">
      <c r="B11" s="131" t="s">
        <v>54</v>
      </c>
      <c r="C11" s="84"/>
      <c r="D11" s="84"/>
      <c r="E11" s="84"/>
      <c r="F11" s="84"/>
      <c r="G11" s="84"/>
      <c r="H11" s="84"/>
      <c r="I11" s="84"/>
      <c r="J11" s="95">
        <v>7.2120369828490434</v>
      </c>
      <c r="K11" s="84"/>
      <c r="L11" s="84"/>
      <c r="M11" s="94">
        <v>2.5062497540112475E-2</v>
      </c>
      <c r="N11" s="93"/>
      <c r="O11" s="95"/>
      <c r="P11" s="93">
        <v>503.63074999999992</v>
      </c>
      <c r="Q11" s="84"/>
      <c r="R11" s="94">
        <v>1</v>
      </c>
      <c r="S11" s="94">
        <f>P11/'סכום נכסי הקרן'!$C$42</f>
        <v>4.4758871590915581E-3</v>
      </c>
      <c r="T11" s="145"/>
      <c r="U11" s="142"/>
      <c r="BZ11" s="102"/>
      <c r="CC11" s="102"/>
    </row>
    <row r="12" spans="2:81" s="102" customFormat="1" ht="17.25" customHeight="1">
      <c r="B12" s="132" t="s">
        <v>240</v>
      </c>
      <c r="C12" s="84"/>
      <c r="D12" s="84"/>
      <c r="E12" s="84"/>
      <c r="F12" s="84"/>
      <c r="G12" s="84"/>
      <c r="H12" s="84"/>
      <c r="I12" s="84"/>
      <c r="J12" s="95">
        <v>7.2120369828490434</v>
      </c>
      <c r="K12" s="84"/>
      <c r="L12" s="84"/>
      <c r="M12" s="94">
        <v>2.5062497540112475E-2</v>
      </c>
      <c r="N12" s="93"/>
      <c r="O12" s="95"/>
      <c r="P12" s="93">
        <v>503.63074999999992</v>
      </c>
      <c r="Q12" s="84"/>
      <c r="R12" s="94">
        <v>1</v>
      </c>
      <c r="S12" s="94">
        <f>P12/'סכום נכסי הקרן'!$C$42</f>
        <v>4.4758871590915581E-3</v>
      </c>
      <c r="T12" s="143"/>
      <c r="U12" s="143"/>
    </row>
    <row r="13" spans="2:81">
      <c r="B13" s="109" t="s">
        <v>63</v>
      </c>
      <c r="C13" s="84"/>
      <c r="D13" s="84"/>
      <c r="E13" s="84"/>
      <c r="F13" s="84"/>
      <c r="G13" s="84"/>
      <c r="H13" s="84"/>
      <c r="I13" s="84"/>
      <c r="J13" s="95">
        <v>8.2306485758343122</v>
      </c>
      <c r="K13" s="84"/>
      <c r="L13" s="84"/>
      <c r="M13" s="94">
        <v>2.1267130307527613E-2</v>
      </c>
      <c r="N13" s="93"/>
      <c r="O13" s="95"/>
      <c r="P13" s="93">
        <v>350.61404999999996</v>
      </c>
      <c r="Q13" s="84"/>
      <c r="R13" s="94">
        <v>0.69617284091569076</v>
      </c>
      <c r="S13" s="94">
        <f>P13/'סכום נכסי הקרן'!$C$42</f>
        <v>3.1159910791628302E-3</v>
      </c>
      <c r="T13" s="144"/>
      <c r="U13" s="144"/>
    </row>
    <row r="14" spans="2:81">
      <c r="B14" s="110" t="s">
        <v>1369</v>
      </c>
      <c r="C14" s="86" t="s">
        <v>1370</v>
      </c>
      <c r="D14" s="99" t="s">
        <v>1371</v>
      </c>
      <c r="E14" s="86" t="s">
        <v>1372</v>
      </c>
      <c r="F14" s="99" t="s">
        <v>579</v>
      </c>
      <c r="G14" s="86" t="s">
        <v>322</v>
      </c>
      <c r="H14" s="86" t="s">
        <v>371</v>
      </c>
      <c r="I14" s="114">
        <v>42797</v>
      </c>
      <c r="J14" s="98">
        <v>8.34</v>
      </c>
      <c r="K14" s="99" t="s">
        <v>173</v>
      </c>
      <c r="L14" s="100">
        <v>4.9000000000000002E-2</v>
      </c>
      <c r="M14" s="97">
        <v>2.3200000000000002E-2</v>
      </c>
      <c r="N14" s="96">
        <v>9775</v>
      </c>
      <c r="O14" s="98">
        <v>148.15</v>
      </c>
      <c r="P14" s="96">
        <v>14.48166</v>
      </c>
      <c r="Q14" s="97">
        <v>4.9793798556951163E-6</v>
      </c>
      <c r="R14" s="97">
        <v>2.8754519059846925E-2</v>
      </c>
      <c r="S14" s="97">
        <f>P14/'סכום נכסי הקרן'!$C$42</f>
        <v>1.2870198262582232E-4</v>
      </c>
      <c r="T14" s="144"/>
      <c r="U14" s="144"/>
    </row>
    <row r="15" spans="2:81">
      <c r="B15" s="110" t="s">
        <v>1373</v>
      </c>
      <c r="C15" s="86" t="s">
        <v>1374</v>
      </c>
      <c r="D15" s="99" t="s">
        <v>1371</v>
      </c>
      <c r="E15" s="86" t="s">
        <v>1372</v>
      </c>
      <c r="F15" s="99" t="s">
        <v>579</v>
      </c>
      <c r="G15" s="86" t="s">
        <v>322</v>
      </c>
      <c r="H15" s="86" t="s">
        <v>371</v>
      </c>
      <c r="I15" s="114">
        <v>42852</v>
      </c>
      <c r="J15" s="98">
        <v>11.25</v>
      </c>
      <c r="K15" s="99" t="s">
        <v>173</v>
      </c>
      <c r="L15" s="100">
        <v>4.0999999999999995E-2</v>
      </c>
      <c r="M15" s="97">
        <v>2.8300000000000006E-2</v>
      </c>
      <c r="N15" s="96">
        <v>171235.33</v>
      </c>
      <c r="O15" s="98">
        <v>120.95</v>
      </c>
      <c r="P15" s="96">
        <v>207.10915</v>
      </c>
      <c r="Q15" s="97">
        <v>3.9296342105524157E-5</v>
      </c>
      <c r="R15" s="97">
        <v>0.41123213783113927</v>
      </c>
      <c r="S15" s="97">
        <f>P15/'סכום נכסי הקרן'!$C$42</f>
        <v>1.8406286451241659E-3</v>
      </c>
      <c r="T15" s="144"/>
      <c r="U15" s="144"/>
    </row>
    <row r="16" spans="2:81">
      <c r="B16" s="110" t="s">
        <v>1375</v>
      </c>
      <c r="C16" s="86" t="s">
        <v>1376</v>
      </c>
      <c r="D16" s="99" t="s">
        <v>1371</v>
      </c>
      <c r="E16" s="86" t="s">
        <v>1377</v>
      </c>
      <c r="F16" s="99" t="s">
        <v>579</v>
      </c>
      <c r="G16" s="86" t="s">
        <v>322</v>
      </c>
      <c r="H16" s="86" t="s">
        <v>169</v>
      </c>
      <c r="I16" s="114">
        <v>42796</v>
      </c>
      <c r="J16" s="98">
        <v>7.8299999999999992</v>
      </c>
      <c r="K16" s="99" t="s">
        <v>173</v>
      </c>
      <c r="L16" s="100">
        <v>2.1400000000000002E-2</v>
      </c>
      <c r="M16" s="97">
        <v>1.9199999999999998E-2</v>
      </c>
      <c r="N16" s="96">
        <v>18000</v>
      </c>
      <c r="O16" s="98">
        <v>104.14</v>
      </c>
      <c r="P16" s="96">
        <v>18.745200000000001</v>
      </c>
      <c r="Q16" s="97">
        <v>6.9325158099874451E-5</v>
      </c>
      <c r="R16" s="97">
        <v>3.7220126054654135E-2</v>
      </c>
      <c r="S16" s="97">
        <f>P16/'סכום נכסי הקרן'!$C$42</f>
        <v>1.6659308426779558E-4</v>
      </c>
      <c r="T16" s="144"/>
      <c r="U16" s="144"/>
    </row>
    <row r="17" spans="2:21">
      <c r="B17" s="110" t="s">
        <v>1378</v>
      </c>
      <c r="C17" s="86" t="s">
        <v>1379</v>
      </c>
      <c r="D17" s="99" t="s">
        <v>1371</v>
      </c>
      <c r="E17" s="86" t="s">
        <v>440</v>
      </c>
      <c r="F17" s="99" t="s">
        <v>441</v>
      </c>
      <c r="G17" s="86" t="s">
        <v>356</v>
      </c>
      <c r="H17" s="86" t="s">
        <v>371</v>
      </c>
      <c r="I17" s="114">
        <v>42768</v>
      </c>
      <c r="J17" s="98">
        <v>1.0699999999999998</v>
      </c>
      <c r="K17" s="99" t="s">
        <v>173</v>
      </c>
      <c r="L17" s="100">
        <v>6.8499999999999991E-2</v>
      </c>
      <c r="M17" s="97">
        <v>1.3999999999999999E-2</v>
      </c>
      <c r="N17" s="96">
        <v>1700</v>
      </c>
      <c r="O17" s="98">
        <v>122.65</v>
      </c>
      <c r="P17" s="96">
        <v>2.0850500000000003</v>
      </c>
      <c r="Q17" s="97">
        <v>3.3659967013232327E-6</v>
      </c>
      <c r="R17" s="97">
        <v>4.140037120449855E-3</v>
      </c>
      <c r="S17" s="97">
        <f>P17/'סכום נכסי הקרן'!$C$42</f>
        <v>1.8530338985583893E-5</v>
      </c>
      <c r="T17" s="144"/>
      <c r="U17" s="144"/>
    </row>
    <row r="18" spans="2:21">
      <c r="B18" s="110" t="s">
        <v>1380</v>
      </c>
      <c r="C18" s="86" t="s">
        <v>1381</v>
      </c>
      <c r="D18" s="99" t="s">
        <v>1371</v>
      </c>
      <c r="E18" s="86" t="s">
        <v>1382</v>
      </c>
      <c r="F18" s="99" t="s">
        <v>579</v>
      </c>
      <c r="G18" s="86" t="s">
        <v>356</v>
      </c>
      <c r="H18" s="86" t="s">
        <v>169</v>
      </c>
      <c r="I18" s="114">
        <v>42835</v>
      </c>
      <c r="J18" s="98">
        <v>4.3</v>
      </c>
      <c r="K18" s="99" t="s">
        <v>173</v>
      </c>
      <c r="L18" s="100">
        <v>5.5999999999999994E-2</v>
      </c>
      <c r="M18" s="97">
        <v>9.3999999999999986E-3</v>
      </c>
      <c r="N18" s="96">
        <v>2310.14</v>
      </c>
      <c r="O18" s="98">
        <v>146.83000000000001</v>
      </c>
      <c r="P18" s="96">
        <v>3.3919800000000002</v>
      </c>
      <c r="Q18" s="97">
        <v>2.8173638740387237E-6</v>
      </c>
      <c r="R18" s="97">
        <v>6.7350534096657141E-3</v>
      </c>
      <c r="S18" s="97">
        <f>P18/'סכום נכסי הקרן'!$C$42</f>
        <v>3.0145339072118585E-5</v>
      </c>
      <c r="T18" s="144"/>
      <c r="U18" s="144"/>
    </row>
    <row r="19" spans="2:21">
      <c r="B19" s="110" t="s">
        <v>1383</v>
      </c>
      <c r="C19" s="86" t="s">
        <v>1384</v>
      </c>
      <c r="D19" s="99" t="s">
        <v>1371</v>
      </c>
      <c r="E19" s="86" t="s">
        <v>440</v>
      </c>
      <c r="F19" s="99" t="s">
        <v>441</v>
      </c>
      <c r="G19" s="86" t="s">
        <v>385</v>
      </c>
      <c r="H19" s="86" t="s">
        <v>169</v>
      </c>
      <c r="I19" s="114">
        <v>42935</v>
      </c>
      <c r="J19" s="98">
        <v>2.59</v>
      </c>
      <c r="K19" s="99" t="s">
        <v>173</v>
      </c>
      <c r="L19" s="100">
        <v>0.06</v>
      </c>
      <c r="M19" s="97">
        <v>8.0000000000000002E-3</v>
      </c>
      <c r="N19" s="96">
        <v>84592</v>
      </c>
      <c r="O19" s="98">
        <v>123.89</v>
      </c>
      <c r="P19" s="96">
        <v>104.80100999999999</v>
      </c>
      <c r="Q19" s="97">
        <v>2.2858076796322116E-5</v>
      </c>
      <c r="R19" s="97">
        <v>0.20809096743993494</v>
      </c>
      <c r="S19" s="97">
        <f>P19/'סכום נכסי הקרן'!$C$42</f>
        <v>9.3139168908734421E-4</v>
      </c>
      <c r="T19" s="144"/>
      <c r="U19" s="144"/>
    </row>
    <row r="20" spans="2:21">
      <c r="B20" s="111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44"/>
      <c r="U20" s="144"/>
    </row>
    <row r="21" spans="2:21">
      <c r="B21" s="109" t="s">
        <v>64</v>
      </c>
      <c r="C21" s="84"/>
      <c r="D21" s="84"/>
      <c r="E21" s="84"/>
      <c r="F21" s="84"/>
      <c r="G21" s="84"/>
      <c r="H21" s="84"/>
      <c r="I21" s="84"/>
      <c r="J21" s="95">
        <v>5.0443472430806997</v>
      </c>
      <c r="K21" s="84"/>
      <c r="L21" s="84"/>
      <c r="M21" s="94">
        <v>3.34726474632972E-2</v>
      </c>
      <c r="N21" s="93"/>
      <c r="O21" s="95"/>
      <c r="P21" s="93">
        <v>145.49772999999999</v>
      </c>
      <c r="Q21" s="84"/>
      <c r="R21" s="94">
        <v>0.28889762986076606</v>
      </c>
      <c r="S21" s="94">
        <f>P21/'סכום נכסי הקרן'!$C$42</f>
        <v>1.2930731917857887E-3</v>
      </c>
      <c r="T21" s="144"/>
      <c r="U21" s="144"/>
    </row>
    <row r="22" spans="2:21">
      <c r="B22" s="110" t="s">
        <v>1385</v>
      </c>
      <c r="C22" s="86" t="s">
        <v>1386</v>
      </c>
      <c r="D22" s="99" t="s">
        <v>1371</v>
      </c>
      <c r="E22" s="86" t="s">
        <v>1377</v>
      </c>
      <c r="F22" s="99" t="s">
        <v>579</v>
      </c>
      <c r="G22" s="86" t="s">
        <v>322</v>
      </c>
      <c r="H22" s="86" t="s">
        <v>169</v>
      </c>
      <c r="I22" s="114">
        <v>42796</v>
      </c>
      <c r="J22" s="98">
        <v>7.23</v>
      </c>
      <c r="K22" s="99" t="s">
        <v>173</v>
      </c>
      <c r="L22" s="100">
        <v>3.7400000000000003E-2</v>
      </c>
      <c r="M22" s="97">
        <v>3.5700000000000003E-2</v>
      </c>
      <c r="N22" s="96">
        <v>18000</v>
      </c>
      <c r="O22" s="98">
        <v>102.52</v>
      </c>
      <c r="P22" s="96">
        <v>18.453599999999998</v>
      </c>
      <c r="Q22" s="97">
        <v>3.4947520473422413E-5</v>
      </c>
      <c r="R22" s="97">
        <v>3.6641130431372591E-2</v>
      </c>
      <c r="S22" s="97">
        <f>P22/'סכום נכסי הקרן'!$C$42</f>
        <v>1.6400156519237949E-4</v>
      </c>
      <c r="T22" s="144"/>
      <c r="U22" s="144"/>
    </row>
    <row r="23" spans="2:21">
      <c r="B23" s="110" t="s">
        <v>1387</v>
      </c>
      <c r="C23" s="86" t="s">
        <v>1388</v>
      </c>
      <c r="D23" s="99" t="s">
        <v>1371</v>
      </c>
      <c r="E23" s="86" t="s">
        <v>1377</v>
      </c>
      <c r="F23" s="99" t="s">
        <v>579</v>
      </c>
      <c r="G23" s="86" t="s">
        <v>322</v>
      </c>
      <c r="H23" s="86" t="s">
        <v>169</v>
      </c>
      <c r="I23" s="114">
        <v>42796</v>
      </c>
      <c r="J23" s="98">
        <v>3.96</v>
      </c>
      <c r="K23" s="99" t="s">
        <v>173</v>
      </c>
      <c r="L23" s="100">
        <v>2.5000000000000001E-2</v>
      </c>
      <c r="M23" s="97">
        <v>2.23E-2</v>
      </c>
      <c r="N23" s="96">
        <v>41397</v>
      </c>
      <c r="O23" s="98">
        <v>101.83</v>
      </c>
      <c r="P23" s="96">
        <v>42.15457</v>
      </c>
      <c r="Q23" s="97">
        <v>5.7076007588625888E-5</v>
      </c>
      <c r="R23" s="97">
        <v>8.3701342699984083E-2</v>
      </c>
      <c r="S23" s="97">
        <f>P23/'סכום נכסי הקרן'!$C$42</f>
        <v>3.7463776498958067E-4</v>
      </c>
      <c r="T23" s="144"/>
      <c r="U23" s="144"/>
    </row>
    <row r="24" spans="2:21">
      <c r="B24" s="110" t="s">
        <v>1389</v>
      </c>
      <c r="C24" s="86" t="s">
        <v>1390</v>
      </c>
      <c r="D24" s="99" t="s">
        <v>1371</v>
      </c>
      <c r="E24" s="86" t="s">
        <v>1391</v>
      </c>
      <c r="F24" s="99" t="s">
        <v>370</v>
      </c>
      <c r="G24" s="86" t="s">
        <v>385</v>
      </c>
      <c r="H24" s="86" t="s">
        <v>169</v>
      </c>
      <c r="I24" s="114">
        <v>42936</v>
      </c>
      <c r="J24" s="98">
        <v>5.3999999999999995</v>
      </c>
      <c r="K24" s="99" t="s">
        <v>173</v>
      </c>
      <c r="L24" s="100">
        <v>3.1E-2</v>
      </c>
      <c r="M24" s="97">
        <v>3.4699999999999995E-2</v>
      </c>
      <c r="N24" s="96">
        <v>33770.839999999997</v>
      </c>
      <c r="O24" s="98">
        <v>98.29</v>
      </c>
      <c r="P24" s="96">
        <v>33.193359999999998</v>
      </c>
      <c r="Q24" s="97">
        <v>4.7564563380281683E-5</v>
      </c>
      <c r="R24" s="97">
        <v>6.5908128127601426E-2</v>
      </c>
      <c r="S24" s="97">
        <f>P24/'סכום נכסי הקרן'!$C$42</f>
        <v>2.9499734436609236E-4</v>
      </c>
      <c r="T24" s="144"/>
      <c r="U24" s="144"/>
    </row>
    <row r="25" spans="2:21">
      <c r="B25" s="110" t="s">
        <v>1392</v>
      </c>
      <c r="C25" s="86" t="s">
        <v>1393</v>
      </c>
      <c r="D25" s="99" t="s">
        <v>1371</v>
      </c>
      <c r="E25" s="86" t="s">
        <v>1394</v>
      </c>
      <c r="F25" s="99" t="s">
        <v>370</v>
      </c>
      <c r="G25" s="86" t="s">
        <v>583</v>
      </c>
      <c r="H25" s="86" t="s">
        <v>371</v>
      </c>
      <c r="I25" s="114">
        <v>43312</v>
      </c>
      <c r="J25" s="98">
        <v>4.92</v>
      </c>
      <c r="K25" s="99" t="s">
        <v>173</v>
      </c>
      <c r="L25" s="100">
        <v>3.5499999999999997E-2</v>
      </c>
      <c r="M25" s="97">
        <v>4.1000000000000009E-2</v>
      </c>
      <c r="N25" s="96">
        <v>53000</v>
      </c>
      <c r="O25" s="98">
        <v>97.54</v>
      </c>
      <c r="P25" s="96">
        <v>51.696199999999997</v>
      </c>
      <c r="Q25" s="97">
        <v>1.65625E-4</v>
      </c>
      <c r="R25" s="97">
        <v>0.10264702860180798</v>
      </c>
      <c r="S25" s="97">
        <f>P25/'סכום נכסי הקרן'!$C$42</f>
        <v>4.5943651723773623E-4</v>
      </c>
      <c r="T25" s="144"/>
      <c r="U25" s="144"/>
    </row>
    <row r="26" spans="2:21">
      <c r="B26" s="111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  <c r="T26" s="144"/>
      <c r="U26" s="144"/>
    </row>
    <row r="27" spans="2:21">
      <c r="B27" s="109" t="s">
        <v>48</v>
      </c>
      <c r="C27" s="84"/>
      <c r="D27" s="84"/>
      <c r="E27" s="84"/>
      <c r="F27" s="84"/>
      <c r="G27" s="84"/>
      <c r="H27" s="84"/>
      <c r="I27" s="84"/>
      <c r="J27" s="95">
        <v>1.66</v>
      </c>
      <c r="K27" s="84"/>
      <c r="L27" s="84"/>
      <c r="M27" s="94">
        <v>3.9300000000000002E-2</v>
      </c>
      <c r="N27" s="93"/>
      <c r="O27" s="95"/>
      <c r="P27" s="93">
        <v>7.5189700000000004</v>
      </c>
      <c r="Q27" s="84"/>
      <c r="R27" s="94">
        <v>1.4929529223543243E-2</v>
      </c>
      <c r="S27" s="94">
        <f>P27/'סכום נכסי הקרן'!$C$42</f>
        <v>6.6822888142939365E-5</v>
      </c>
      <c r="T27" s="144"/>
      <c r="U27" s="144"/>
    </row>
    <row r="28" spans="2:21">
      <c r="B28" s="110" t="s">
        <v>1395</v>
      </c>
      <c r="C28" s="86" t="s">
        <v>1396</v>
      </c>
      <c r="D28" s="99" t="s">
        <v>1371</v>
      </c>
      <c r="E28" s="86" t="s">
        <v>905</v>
      </c>
      <c r="F28" s="99" t="s">
        <v>199</v>
      </c>
      <c r="G28" s="86" t="s">
        <v>486</v>
      </c>
      <c r="H28" s="86" t="s">
        <v>371</v>
      </c>
      <c r="I28" s="114">
        <v>42954</v>
      </c>
      <c r="J28" s="98">
        <v>1.66</v>
      </c>
      <c r="K28" s="99" t="s">
        <v>172</v>
      </c>
      <c r="L28" s="100">
        <v>3.7000000000000005E-2</v>
      </c>
      <c r="M28" s="97">
        <v>3.9300000000000002E-2</v>
      </c>
      <c r="N28" s="96">
        <v>1991</v>
      </c>
      <c r="O28" s="98">
        <v>100.76</v>
      </c>
      <c r="P28" s="96">
        <v>7.5189700000000004</v>
      </c>
      <c r="Q28" s="97">
        <v>2.962621272543301E-5</v>
      </c>
      <c r="R28" s="97">
        <v>1.4929529223543243E-2</v>
      </c>
      <c r="S28" s="97">
        <f>P28/'סכום נכסי הקרן'!$C$42</f>
        <v>6.6822888142939365E-5</v>
      </c>
      <c r="T28" s="144"/>
      <c r="U28" s="144"/>
    </row>
    <row r="29" spans="2:21">
      <c r="B29" s="112"/>
      <c r="C29" s="113"/>
      <c r="D29" s="113"/>
      <c r="E29" s="113"/>
      <c r="F29" s="113"/>
      <c r="G29" s="113"/>
      <c r="H29" s="113"/>
      <c r="I29" s="113"/>
      <c r="J29" s="115"/>
      <c r="K29" s="113"/>
      <c r="L29" s="113"/>
      <c r="M29" s="116"/>
      <c r="N29" s="117"/>
      <c r="O29" s="115"/>
      <c r="P29" s="113"/>
      <c r="Q29" s="113"/>
      <c r="R29" s="116"/>
      <c r="S29" s="113"/>
    </row>
    <row r="30" spans="2:2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1">
      <c r="B32" s="101" t="s">
        <v>258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120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241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249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1 B36:B128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188</v>
      </c>
      <c r="C1" s="80" t="s" vm="1">
        <v>259</v>
      </c>
    </row>
    <row r="2" spans="2:98">
      <c r="B2" s="58" t="s">
        <v>187</v>
      </c>
      <c r="C2" s="80" t="s">
        <v>260</v>
      </c>
    </row>
    <row r="3" spans="2:98">
      <c r="B3" s="58" t="s">
        <v>189</v>
      </c>
      <c r="C3" s="80" t="s">
        <v>261</v>
      </c>
    </row>
    <row r="4" spans="2:98">
      <c r="B4" s="58" t="s">
        <v>190</v>
      </c>
      <c r="C4" s="80">
        <v>9453</v>
      </c>
    </row>
    <row r="6" spans="2:98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8" ht="26.25" customHeight="1">
      <c r="B7" s="170" t="s">
        <v>96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8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108</v>
      </c>
      <c r="H8" s="31" t="s">
        <v>243</v>
      </c>
      <c r="I8" s="31" t="s">
        <v>242</v>
      </c>
      <c r="J8" s="31" t="s">
        <v>117</v>
      </c>
      <c r="K8" s="31" t="s">
        <v>62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250</v>
      </c>
      <c r="I9" s="33"/>
      <c r="J9" s="33" t="s">
        <v>246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8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8" t="s">
        <v>188</v>
      </c>
      <c r="C1" s="80" t="s" vm="1">
        <v>259</v>
      </c>
    </row>
    <row r="2" spans="2:45">
      <c r="B2" s="58" t="s">
        <v>187</v>
      </c>
      <c r="C2" s="80" t="s">
        <v>260</v>
      </c>
    </row>
    <row r="3" spans="2:45">
      <c r="B3" s="58" t="s">
        <v>189</v>
      </c>
      <c r="C3" s="80" t="s">
        <v>261</v>
      </c>
    </row>
    <row r="4" spans="2:45">
      <c r="B4" s="58" t="s">
        <v>190</v>
      </c>
      <c r="C4" s="80">
        <v>9453</v>
      </c>
    </row>
    <row r="6" spans="2:45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5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5" s="3" customFormat="1" ht="78.75">
      <c r="B8" s="23" t="s">
        <v>124</v>
      </c>
      <c r="C8" s="31" t="s">
        <v>46</v>
      </c>
      <c r="D8" s="31" t="s">
        <v>108</v>
      </c>
      <c r="E8" s="31" t="s">
        <v>109</v>
      </c>
      <c r="F8" s="31" t="s">
        <v>243</v>
      </c>
      <c r="G8" s="31" t="s">
        <v>242</v>
      </c>
      <c r="H8" s="31" t="s">
        <v>117</v>
      </c>
      <c r="I8" s="31" t="s">
        <v>62</v>
      </c>
      <c r="J8" s="31" t="s">
        <v>191</v>
      </c>
      <c r="K8" s="32" t="s">
        <v>193</v>
      </c>
      <c r="AS8" s="1"/>
    </row>
    <row r="9" spans="2:45" s="3" customFormat="1" ht="21" customHeight="1">
      <c r="B9" s="16"/>
      <c r="C9" s="17"/>
      <c r="D9" s="17"/>
      <c r="E9" s="33" t="s">
        <v>22</v>
      </c>
      <c r="F9" s="33" t="s">
        <v>250</v>
      </c>
      <c r="G9" s="33"/>
      <c r="H9" s="33" t="s">
        <v>246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AS10" s="1"/>
    </row>
    <row r="11" spans="2:45" s="4" customFormat="1" ht="18" customHeight="1">
      <c r="B11" s="122" t="s">
        <v>1397</v>
      </c>
      <c r="C11" s="123"/>
      <c r="D11" s="123"/>
      <c r="E11" s="123"/>
      <c r="F11" s="124"/>
      <c r="G11" s="129"/>
      <c r="H11" s="124">
        <v>156.52534</v>
      </c>
      <c r="I11" s="123"/>
      <c r="J11" s="125">
        <v>1</v>
      </c>
      <c r="K11" s="125">
        <f>H11/'סכום נכסי הקרן'!$C$42</f>
        <v>1.3910782043758058E-3</v>
      </c>
      <c r="L11" s="146"/>
      <c r="M11" s="3"/>
      <c r="AS11" s="102"/>
    </row>
    <row r="12" spans="2:45" s="102" customFormat="1" ht="21" customHeight="1">
      <c r="B12" s="126" t="s">
        <v>1398</v>
      </c>
      <c r="C12" s="123"/>
      <c r="D12" s="123"/>
      <c r="E12" s="123"/>
      <c r="F12" s="124"/>
      <c r="G12" s="129"/>
      <c r="H12" s="124">
        <v>156.52534</v>
      </c>
      <c r="I12" s="123"/>
      <c r="J12" s="125">
        <v>1</v>
      </c>
      <c r="K12" s="125">
        <f>H12/'סכום נכסי הקרן'!$C$42</f>
        <v>1.3910782043758058E-3</v>
      </c>
      <c r="L12" s="146"/>
      <c r="M12" s="3"/>
    </row>
    <row r="13" spans="2:45">
      <c r="B13" s="104" t="s">
        <v>238</v>
      </c>
      <c r="C13" s="84"/>
      <c r="D13" s="84"/>
      <c r="E13" s="84"/>
      <c r="F13" s="93"/>
      <c r="G13" s="95"/>
      <c r="H13" s="93">
        <v>156.52534</v>
      </c>
      <c r="I13" s="84"/>
      <c r="J13" s="94">
        <v>1</v>
      </c>
      <c r="K13" s="94">
        <f>H13/'סכום נכסי הקרן'!$C$42</f>
        <v>1.3910782043758058E-3</v>
      </c>
      <c r="L13" s="146"/>
    </row>
    <row r="14" spans="2:45">
      <c r="B14" s="89" t="s">
        <v>1399</v>
      </c>
      <c r="C14" s="86">
        <v>5304</v>
      </c>
      <c r="D14" s="99" t="s">
        <v>174</v>
      </c>
      <c r="E14" s="114">
        <v>43080</v>
      </c>
      <c r="F14" s="96">
        <v>9997.93</v>
      </c>
      <c r="G14" s="98">
        <v>106.6037</v>
      </c>
      <c r="H14" s="96">
        <v>45.740559999999995</v>
      </c>
      <c r="I14" s="97">
        <v>1.04454E-5</v>
      </c>
      <c r="J14" s="97">
        <v>0.29222463276553173</v>
      </c>
      <c r="K14" s="97">
        <f>H14/'סכום נכסי הקרן'!$C$42</f>
        <v>4.0650731742185515E-4</v>
      </c>
      <c r="L14" s="146"/>
    </row>
    <row r="15" spans="2:45">
      <c r="B15" s="89" t="s">
        <v>1400</v>
      </c>
      <c r="C15" s="86">
        <v>5303</v>
      </c>
      <c r="D15" s="99" t="s">
        <v>174</v>
      </c>
      <c r="E15" s="114">
        <v>43034</v>
      </c>
      <c r="F15" s="96">
        <v>24809.97</v>
      </c>
      <c r="G15" s="98">
        <v>104.04819999999999</v>
      </c>
      <c r="H15" s="96">
        <v>110.78478</v>
      </c>
      <c r="I15" s="97">
        <v>6.0378034682080921E-5</v>
      </c>
      <c r="J15" s="97">
        <v>0.70777536723446821</v>
      </c>
      <c r="K15" s="97">
        <f>H15/'סכום נכסי הקרן'!$C$42</f>
        <v>9.8457088695395054E-4</v>
      </c>
      <c r="L15" s="146"/>
    </row>
    <row r="16" spans="2:45">
      <c r="B16" s="85"/>
      <c r="C16" s="86"/>
      <c r="D16" s="86"/>
      <c r="E16" s="86"/>
      <c r="F16" s="96"/>
      <c r="G16" s="98"/>
      <c r="H16" s="86"/>
      <c r="I16" s="86"/>
      <c r="J16" s="97"/>
      <c r="K16" s="86"/>
      <c r="L16" s="146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46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2">
      <c r="B19" s="101" t="s">
        <v>120</v>
      </c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2">
      <c r="B20" s="101" t="s">
        <v>241</v>
      </c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2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X39:XFD41 D1:XFD38 D42:XFD1048576 D39:V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188</v>
      </c>
      <c r="C1" s="80" t="s" vm="1">
        <v>259</v>
      </c>
    </row>
    <row r="2" spans="2:59">
      <c r="B2" s="58" t="s">
        <v>187</v>
      </c>
      <c r="C2" s="80" t="s">
        <v>260</v>
      </c>
    </row>
    <row r="3" spans="2:59">
      <c r="B3" s="58" t="s">
        <v>189</v>
      </c>
      <c r="C3" s="80" t="s">
        <v>261</v>
      </c>
    </row>
    <row r="4" spans="2:59">
      <c r="B4" s="58" t="s">
        <v>190</v>
      </c>
      <c r="C4" s="80">
        <v>9453</v>
      </c>
    </row>
    <row r="6" spans="2:59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104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78.75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62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8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8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91</v>
      </c>
      <c r="C6" s="14" t="s">
        <v>46</v>
      </c>
      <c r="E6" s="14" t="s">
        <v>125</v>
      </c>
      <c r="I6" s="14" t="s">
        <v>15</v>
      </c>
      <c r="J6" s="14" t="s">
        <v>69</v>
      </c>
      <c r="M6" s="14" t="s">
        <v>108</v>
      </c>
      <c r="Q6" s="14" t="s">
        <v>17</v>
      </c>
      <c r="R6" s="14" t="s">
        <v>19</v>
      </c>
      <c r="U6" s="14" t="s">
        <v>65</v>
      </c>
      <c r="W6" s="15" t="s">
        <v>61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93</v>
      </c>
      <c r="C8" s="31" t="s">
        <v>46</v>
      </c>
      <c r="D8" s="31" t="s">
        <v>128</v>
      </c>
      <c r="I8" s="31" t="s">
        <v>15</v>
      </c>
      <c r="J8" s="31" t="s">
        <v>69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65</v>
      </c>
      <c r="V8" s="31" t="s">
        <v>62</v>
      </c>
      <c r="W8" s="32" t="s">
        <v>119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128</v>
      </c>
      <c r="E9" s="43" t="s">
        <v>125</v>
      </c>
      <c r="G9" s="14" t="s">
        <v>68</v>
      </c>
      <c r="I9" s="14" t="s">
        <v>15</v>
      </c>
      <c r="J9" s="14" t="s">
        <v>69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65</v>
      </c>
      <c r="V9" s="14" t="s">
        <v>62</v>
      </c>
      <c r="W9" s="40" t="s">
        <v>119</v>
      </c>
    </row>
    <row r="10" spans="2:25" ht="31.5">
      <c r="B10" s="50" t="str">
        <f>'אג"ח קונצרני'!B7:U7</f>
        <v>3. אג"ח קונצרני</v>
      </c>
      <c r="C10" s="31" t="s">
        <v>46</v>
      </c>
      <c r="D10" s="14" t="s">
        <v>128</v>
      </c>
      <c r="E10" s="43" t="s">
        <v>125</v>
      </c>
      <c r="G10" s="31" t="s">
        <v>68</v>
      </c>
      <c r="I10" s="31" t="s">
        <v>15</v>
      </c>
      <c r="J10" s="31" t="s">
        <v>69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65</v>
      </c>
      <c r="V10" s="14" t="s">
        <v>62</v>
      </c>
      <c r="W10" s="32" t="s">
        <v>119</v>
      </c>
    </row>
    <row r="11" spans="2:25" ht="31.5">
      <c r="B11" s="50" t="str">
        <f>מניות!B7</f>
        <v>4. מניות</v>
      </c>
      <c r="C11" s="31" t="s">
        <v>46</v>
      </c>
      <c r="D11" s="14" t="s">
        <v>128</v>
      </c>
      <c r="E11" s="43" t="s">
        <v>125</v>
      </c>
      <c r="H11" s="31" t="s">
        <v>108</v>
      </c>
      <c r="S11" s="31" t="s">
        <v>0</v>
      </c>
      <c r="T11" s="14" t="s">
        <v>112</v>
      </c>
      <c r="U11" s="14" t="s">
        <v>65</v>
      </c>
      <c r="V11" s="14" t="s">
        <v>62</v>
      </c>
      <c r="W11" s="15" t="s">
        <v>119</v>
      </c>
    </row>
    <row r="12" spans="2:25" ht="31.5">
      <c r="B12" s="50" t="str">
        <f>'תעודות סל'!B7:N7</f>
        <v>5. תעודות סל</v>
      </c>
      <c r="C12" s="31" t="s">
        <v>46</v>
      </c>
      <c r="D12" s="14" t="s">
        <v>128</v>
      </c>
      <c r="E12" s="43" t="s">
        <v>125</v>
      </c>
      <c r="H12" s="31" t="s">
        <v>108</v>
      </c>
      <c r="S12" s="31" t="s">
        <v>0</v>
      </c>
      <c r="T12" s="31" t="s">
        <v>112</v>
      </c>
      <c r="U12" s="31" t="s">
        <v>65</v>
      </c>
      <c r="V12" s="31" t="s">
        <v>62</v>
      </c>
      <c r="W12" s="32" t="s">
        <v>119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128</v>
      </c>
      <c r="G13" s="31" t="s">
        <v>68</v>
      </c>
      <c r="H13" s="31" t="s">
        <v>108</v>
      </c>
      <c r="S13" s="31" t="s">
        <v>0</v>
      </c>
      <c r="T13" s="31" t="s">
        <v>112</v>
      </c>
      <c r="U13" s="31" t="s">
        <v>65</v>
      </c>
      <c r="V13" s="31" t="s">
        <v>62</v>
      </c>
      <c r="W13" s="32" t="s">
        <v>119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128</v>
      </c>
      <c r="G14" s="31" t="s">
        <v>68</v>
      </c>
      <c r="H14" s="31" t="s">
        <v>108</v>
      </c>
      <c r="S14" s="31" t="s">
        <v>0</v>
      </c>
      <c r="T14" s="31" t="s">
        <v>112</v>
      </c>
      <c r="U14" s="31" t="s">
        <v>65</v>
      </c>
      <c r="V14" s="31" t="s">
        <v>62</v>
      </c>
      <c r="W14" s="32" t="s">
        <v>119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128</v>
      </c>
      <c r="G15" s="31" t="s">
        <v>68</v>
      </c>
      <c r="H15" s="31" t="s">
        <v>108</v>
      </c>
      <c r="S15" s="31" t="s">
        <v>0</v>
      </c>
      <c r="T15" s="31" t="s">
        <v>112</v>
      </c>
      <c r="U15" s="31" t="s">
        <v>65</v>
      </c>
      <c r="V15" s="31" t="s">
        <v>62</v>
      </c>
      <c r="W15" s="32" t="s">
        <v>119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128</v>
      </c>
      <c r="G16" s="31" t="s">
        <v>68</v>
      </c>
      <c r="H16" s="31" t="s">
        <v>108</v>
      </c>
      <c r="S16" s="31" t="s">
        <v>0</v>
      </c>
      <c r="T16" s="32" t="s">
        <v>112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53</v>
      </c>
      <c r="I17" s="31" t="s">
        <v>15</v>
      </c>
      <c r="J17" s="31" t="s">
        <v>69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65</v>
      </c>
      <c r="V17" s="31" t="s">
        <v>62</v>
      </c>
      <c r="W17" s="32" t="s">
        <v>119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62</v>
      </c>
      <c r="W19" s="32" t="s">
        <v>119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126</v>
      </c>
      <c r="E20" s="43" t="s">
        <v>125</v>
      </c>
      <c r="G20" s="31" t="s">
        <v>68</v>
      </c>
      <c r="I20" s="31" t="s">
        <v>15</v>
      </c>
      <c r="J20" s="31" t="s">
        <v>69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62</v>
      </c>
      <c r="W20" s="32" t="s">
        <v>119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126</v>
      </c>
      <c r="E21" s="43" t="s">
        <v>125</v>
      </c>
      <c r="G21" s="31" t="s">
        <v>68</v>
      </c>
      <c r="I21" s="31" t="s">
        <v>15</v>
      </c>
      <c r="J21" s="31" t="s">
        <v>69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62</v>
      </c>
      <c r="W21" s="32" t="s">
        <v>119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126</v>
      </c>
      <c r="E22" s="43" t="s">
        <v>125</v>
      </c>
      <c r="G22" s="31" t="s">
        <v>68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62</v>
      </c>
      <c r="W22" s="32" t="s">
        <v>119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62</v>
      </c>
      <c r="W23" s="32" t="s">
        <v>119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62</v>
      </c>
      <c r="W24" s="32" t="s">
        <v>119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68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62</v>
      </c>
      <c r="W25" s="32" t="s">
        <v>119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119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53</v>
      </c>
      <c r="I27" s="31" t="s">
        <v>15</v>
      </c>
      <c r="J27" s="31" t="s">
        <v>69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62</v>
      </c>
      <c r="W27" s="32" t="s">
        <v>119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119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125</v>
      </c>
      <c r="I29" s="31" t="s">
        <v>15</v>
      </c>
      <c r="J29" s="31" t="s">
        <v>69</v>
      </c>
      <c r="L29" s="31" t="s">
        <v>18</v>
      </c>
      <c r="M29" s="31" t="s">
        <v>108</v>
      </c>
      <c r="O29" s="51" t="s">
        <v>55</v>
      </c>
      <c r="P29" s="52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119</v>
      </c>
    </row>
    <row r="30" spans="2:25" ht="63">
      <c r="B30" s="54" t="str">
        <f>'זכויות מקרקעין'!B6</f>
        <v>1. ו. זכויות במקרקעין:</v>
      </c>
      <c r="C30" s="14" t="s">
        <v>57</v>
      </c>
      <c r="N30" s="51" t="s">
        <v>92</v>
      </c>
      <c r="P30" s="52" t="s">
        <v>58</v>
      </c>
      <c r="U30" s="31" t="s">
        <v>117</v>
      </c>
      <c r="V30" s="15" t="s">
        <v>61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56</v>
      </c>
      <c r="U31" s="31" t="s">
        <v>117</v>
      </c>
      <c r="V31" s="15" t="s">
        <v>61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188</v>
      </c>
      <c r="C1" s="80" t="s" vm="1">
        <v>259</v>
      </c>
    </row>
    <row r="2" spans="2:54">
      <c r="B2" s="58" t="s">
        <v>187</v>
      </c>
      <c r="C2" s="80" t="s">
        <v>260</v>
      </c>
    </row>
    <row r="3" spans="2:54">
      <c r="B3" s="58" t="s">
        <v>189</v>
      </c>
      <c r="C3" s="80" t="s">
        <v>261</v>
      </c>
    </row>
    <row r="4" spans="2:54">
      <c r="B4" s="58" t="s">
        <v>190</v>
      </c>
      <c r="C4" s="80">
        <v>9453</v>
      </c>
    </row>
    <row r="6" spans="2:54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105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62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188</v>
      </c>
      <c r="C1" s="80" t="s" vm="1">
        <v>259</v>
      </c>
    </row>
    <row r="2" spans="2:51">
      <c r="B2" s="58" t="s">
        <v>187</v>
      </c>
      <c r="C2" s="80" t="s">
        <v>260</v>
      </c>
    </row>
    <row r="3" spans="2:51">
      <c r="B3" s="58" t="s">
        <v>189</v>
      </c>
      <c r="C3" s="80" t="s">
        <v>261</v>
      </c>
    </row>
    <row r="4" spans="2:51">
      <c r="B4" s="58" t="s">
        <v>190</v>
      </c>
      <c r="C4" s="80">
        <v>9453</v>
      </c>
    </row>
    <row r="6" spans="2:51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106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2" customFormat="1" ht="18" customHeight="1">
      <c r="B11" s="81" t="s">
        <v>50</v>
      </c>
      <c r="C11" s="82"/>
      <c r="D11" s="82"/>
      <c r="E11" s="82"/>
      <c r="F11" s="82"/>
      <c r="G11" s="90"/>
      <c r="H11" s="92"/>
      <c r="I11" s="90">
        <v>-1236.15201</v>
      </c>
      <c r="J11" s="91">
        <v>1</v>
      </c>
      <c r="K11" s="91">
        <f>I11/'סכום נכסי הקרן'!$C$42</f>
        <v>-1.0985979129042896E-2</v>
      </c>
      <c r="AW11" s="144"/>
    </row>
    <row r="12" spans="2:51" s="144" customFormat="1" ht="19.5" customHeight="1">
      <c r="B12" s="83" t="s">
        <v>35</v>
      </c>
      <c r="C12" s="84"/>
      <c r="D12" s="84"/>
      <c r="E12" s="84"/>
      <c r="F12" s="84"/>
      <c r="G12" s="93"/>
      <c r="H12" s="95"/>
      <c r="I12" s="93">
        <v>-1236.15201</v>
      </c>
      <c r="J12" s="94">
        <v>1</v>
      </c>
      <c r="K12" s="94">
        <f>I12/'סכום נכסי הקרן'!$C$42</f>
        <v>-1.0985979129042896E-2</v>
      </c>
    </row>
    <row r="13" spans="2:51" s="144" customFormat="1">
      <c r="B13" s="104" t="s">
        <v>1401</v>
      </c>
      <c r="C13" s="84"/>
      <c r="D13" s="84"/>
      <c r="E13" s="84"/>
      <c r="F13" s="84"/>
      <c r="G13" s="93"/>
      <c r="H13" s="95"/>
      <c r="I13" s="93">
        <v>-1277.0549499999997</v>
      </c>
      <c r="J13" s="94">
        <v>1.0330889240717245</v>
      </c>
      <c r="K13" s="94">
        <f>I13/'סכום נכסי הקרן'!$C$42</f>
        <v>-1.1349493358297347E-2</v>
      </c>
    </row>
    <row r="14" spans="2:51" s="144" customFormat="1">
      <c r="B14" s="89" t="s">
        <v>1402</v>
      </c>
      <c r="C14" s="86" t="s">
        <v>1403</v>
      </c>
      <c r="D14" s="99" t="s">
        <v>1404</v>
      </c>
      <c r="E14" s="99" t="s">
        <v>172</v>
      </c>
      <c r="F14" s="114">
        <v>43258</v>
      </c>
      <c r="G14" s="96">
        <v>594269</v>
      </c>
      <c r="H14" s="98">
        <v>-6.8257000000000003</v>
      </c>
      <c r="I14" s="96">
        <v>-40.56324</v>
      </c>
      <c r="J14" s="97">
        <v>3.2814119680960596E-2</v>
      </c>
      <c r="K14" s="97">
        <f>I14/'סכום נכסי הקרן'!$C$42</f>
        <v>-3.6049523395294882E-4</v>
      </c>
    </row>
    <row r="15" spans="2:51" s="144" customFormat="1">
      <c r="B15" s="89" t="s">
        <v>1402</v>
      </c>
      <c r="C15" s="86" t="s">
        <v>1405</v>
      </c>
      <c r="D15" s="99" t="s">
        <v>1404</v>
      </c>
      <c r="E15" s="99" t="s">
        <v>172</v>
      </c>
      <c r="F15" s="114">
        <v>43396</v>
      </c>
      <c r="G15" s="96">
        <v>541425</v>
      </c>
      <c r="H15" s="98">
        <v>-2.8586</v>
      </c>
      <c r="I15" s="96">
        <v>-15.477349999999999</v>
      </c>
      <c r="J15" s="97">
        <v>1.2520587981732117E-2</v>
      </c>
      <c r="K15" s="97">
        <f>I15/'סכום נכסי הקרן'!$C$42</f>
        <v>-1.3755091825065434E-4</v>
      </c>
    </row>
    <row r="16" spans="2:51" s="152" customFormat="1">
      <c r="B16" s="89" t="s">
        <v>1402</v>
      </c>
      <c r="C16" s="86" t="s">
        <v>1406</v>
      </c>
      <c r="D16" s="99" t="s">
        <v>1404</v>
      </c>
      <c r="E16" s="99" t="s">
        <v>172</v>
      </c>
      <c r="F16" s="114">
        <v>43255</v>
      </c>
      <c r="G16" s="96">
        <v>11480057.16</v>
      </c>
      <c r="H16" s="98">
        <v>-6.9934000000000003</v>
      </c>
      <c r="I16" s="96">
        <v>-802.84114999999997</v>
      </c>
      <c r="J16" s="97">
        <v>0.64946798088367785</v>
      </c>
      <c r="K16" s="97">
        <f>I16/'סכום נכסי הקרן'!$C$42</f>
        <v>-7.1350416829697146E-3</v>
      </c>
      <c r="AW16" s="144"/>
      <c r="AY16" s="144"/>
    </row>
    <row r="17" spans="2:51" s="152" customFormat="1">
      <c r="B17" s="89" t="s">
        <v>1402</v>
      </c>
      <c r="C17" s="86" t="s">
        <v>1407</v>
      </c>
      <c r="D17" s="99" t="s">
        <v>1404</v>
      </c>
      <c r="E17" s="99" t="s">
        <v>172</v>
      </c>
      <c r="F17" s="114">
        <v>43404</v>
      </c>
      <c r="G17" s="96">
        <v>1829550</v>
      </c>
      <c r="H17" s="98">
        <v>-1.466</v>
      </c>
      <c r="I17" s="96">
        <v>-26.82142</v>
      </c>
      <c r="J17" s="97">
        <v>2.1697509515840208E-2</v>
      </c>
      <c r="K17" s="97">
        <f>I17/'סכום נכסי הקרן'!$C$42</f>
        <v>-2.3836838669323012E-4</v>
      </c>
      <c r="AW17" s="144"/>
      <c r="AY17" s="144"/>
    </row>
    <row r="18" spans="2:51" s="152" customFormat="1">
      <c r="B18" s="89" t="s">
        <v>1402</v>
      </c>
      <c r="C18" s="86" t="s">
        <v>1408</v>
      </c>
      <c r="D18" s="99" t="s">
        <v>1404</v>
      </c>
      <c r="E18" s="99" t="s">
        <v>172</v>
      </c>
      <c r="F18" s="114">
        <v>43339</v>
      </c>
      <c r="G18" s="96">
        <v>534450</v>
      </c>
      <c r="H18" s="98">
        <v>-4.1559999999999997</v>
      </c>
      <c r="I18" s="96">
        <v>-22.211980000000001</v>
      </c>
      <c r="J18" s="97">
        <v>1.7968647723187379E-2</v>
      </c>
      <c r="K18" s="97">
        <f>I18/'סכום נכסי הקרן'!$C$42</f>
        <v>-1.9740318886406067E-4</v>
      </c>
      <c r="AW18" s="144"/>
      <c r="AY18" s="144"/>
    </row>
    <row r="19" spans="2:51" s="144" customFormat="1">
      <c r="B19" s="89" t="s">
        <v>1402</v>
      </c>
      <c r="C19" s="86" t="s">
        <v>1409</v>
      </c>
      <c r="D19" s="99" t="s">
        <v>1404</v>
      </c>
      <c r="E19" s="99" t="s">
        <v>172</v>
      </c>
      <c r="F19" s="114">
        <v>43299</v>
      </c>
      <c r="G19" s="96">
        <v>709660</v>
      </c>
      <c r="H19" s="98">
        <v>-4.1914999999999996</v>
      </c>
      <c r="I19" s="96">
        <v>-29.7455</v>
      </c>
      <c r="J19" s="97">
        <v>2.4062979115327409E-2</v>
      </c>
      <c r="K19" s="97">
        <f>I19/'סכום נכסי הקרן'!$C$42</f>
        <v>-2.6435538634358199E-4</v>
      </c>
    </row>
    <row r="20" spans="2:51" s="144" customFormat="1">
      <c r="B20" s="89" t="s">
        <v>1402</v>
      </c>
      <c r="C20" s="86" t="s">
        <v>1410</v>
      </c>
      <c r="D20" s="99" t="s">
        <v>1404</v>
      </c>
      <c r="E20" s="99" t="s">
        <v>172</v>
      </c>
      <c r="F20" s="114">
        <v>43390</v>
      </c>
      <c r="G20" s="96">
        <v>541290</v>
      </c>
      <c r="H20" s="98">
        <v>-3.4847999999999999</v>
      </c>
      <c r="I20" s="96">
        <v>-18.863139999999998</v>
      </c>
      <c r="J20" s="97">
        <v>1.5259563425375168E-2</v>
      </c>
      <c r="K20" s="97">
        <f>I20/'סכום נכסי הקרן'!$C$42</f>
        <v>-1.6764124530947789E-4</v>
      </c>
    </row>
    <row r="21" spans="2:51" s="144" customFormat="1">
      <c r="B21" s="89" t="s">
        <v>1402</v>
      </c>
      <c r="C21" s="86" t="s">
        <v>1411</v>
      </c>
      <c r="D21" s="99" t="s">
        <v>1404</v>
      </c>
      <c r="E21" s="99" t="s">
        <v>172</v>
      </c>
      <c r="F21" s="114">
        <v>43264</v>
      </c>
      <c r="G21" s="96">
        <v>349650</v>
      </c>
      <c r="H21" s="98">
        <v>-6.1345000000000001</v>
      </c>
      <c r="I21" s="96">
        <v>-21.449390000000001</v>
      </c>
      <c r="J21" s="97">
        <v>1.7351741393034664E-2</v>
      </c>
      <c r="K21" s="97">
        <f>I21/'סכום נכסי הקרן'!$C$42</f>
        <v>-1.9062586879642853E-4</v>
      </c>
    </row>
    <row r="22" spans="2:51" s="144" customFormat="1">
      <c r="B22" s="89" t="s">
        <v>1402</v>
      </c>
      <c r="C22" s="86" t="s">
        <v>1412</v>
      </c>
      <c r="D22" s="99" t="s">
        <v>1404</v>
      </c>
      <c r="E22" s="99" t="s">
        <v>172</v>
      </c>
      <c r="F22" s="114">
        <v>43370</v>
      </c>
      <c r="G22" s="96">
        <v>353950</v>
      </c>
      <c r="H22" s="98">
        <v>-4.8467000000000002</v>
      </c>
      <c r="I22" s="96">
        <v>-17.154949999999999</v>
      </c>
      <c r="J22" s="97">
        <v>1.3877702629792269E-2</v>
      </c>
      <c r="K22" s="97">
        <f>I22/'סכום נכסי הקרן'!$C$42</f>
        <v>-1.5246015144996158E-4</v>
      </c>
    </row>
    <row r="23" spans="2:51" s="144" customFormat="1">
      <c r="B23" s="89" t="s">
        <v>1402</v>
      </c>
      <c r="C23" s="86" t="s">
        <v>1413</v>
      </c>
      <c r="D23" s="99" t="s">
        <v>1404</v>
      </c>
      <c r="E23" s="99" t="s">
        <v>172</v>
      </c>
      <c r="F23" s="114">
        <v>43116</v>
      </c>
      <c r="G23" s="96">
        <v>333600</v>
      </c>
      <c r="H23" s="98">
        <v>-11.9377</v>
      </c>
      <c r="I23" s="96">
        <v>-39.824080000000002</v>
      </c>
      <c r="J23" s="97">
        <v>3.2216167330424032E-2</v>
      </c>
      <c r="K23" s="97">
        <f>I23/'סכום נכסי הקרן'!$C$42</f>
        <v>-3.5392614190979198E-4</v>
      </c>
    </row>
    <row r="24" spans="2:51" s="144" customFormat="1">
      <c r="B24" s="89" t="s">
        <v>1402</v>
      </c>
      <c r="C24" s="86" t="s">
        <v>1414</v>
      </c>
      <c r="D24" s="99" t="s">
        <v>1404</v>
      </c>
      <c r="E24" s="99" t="s">
        <v>172</v>
      </c>
      <c r="F24" s="114">
        <v>43298</v>
      </c>
      <c r="G24" s="96">
        <v>1049440</v>
      </c>
      <c r="H24" s="98">
        <v>4.2706999999999997</v>
      </c>
      <c r="I24" s="96">
        <v>44.818019999999997</v>
      </c>
      <c r="J24" s="97">
        <v>-3.6256075011357219E-2</v>
      </c>
      <c r="K24" s="97">
        <f>I24/'סכום נכסי הקרן'!$C$42</f>
        <v>3.9830848337578406E-4</v>
      </c>
    </row>
    <row r="25" spans="2:51" s="144" customFormat="1">
      <c r="B25" s="89" t="s">
        <v>1402</v>
      </c>
      <c r="C25" s="86" t="s">
        <v>1415</v>
      </c>
      <c r="D25" s="99" t="s">
        <v>1404</v>
      </c>
      <c r="E25" s="99" t="s">
        <v>172</v>
      </c>
      <c r="F25" s="114">
        <v>43269</v>
      </c>
      <c r="G25" s="96">
        <v>1695360</v>
      </c>
      <c r="H25" s="98">
        <v>-4.8723000000000001</v>
      </c>
      <c r="I25" s="96">
        <v>-82.60342</v>
      </c>
      <c r="J25" s="97">
        <v>6.682302769543691E-2</v>
      </c>
      <c r="K25" s="97">
        <f>I25/'סכום נכסי הקרן'!$C$42</f>
        <v>-7.3411638760152525E-4</v>
      </c>
    </row>
    <row r="26" spans="2:51" s="144" customFormat="1">
      <c r="B26" s="89" t="s">
        <v>1402</v>
      </c>
      <c r="C26" s="86" t="s">
        <v>1416</v>
      </c>
      <c r="D26" s="99" t="s">
        <v>1404</v>
      </c>
      <c r="E26" s="99" t="s">
        <v>172</v>
      </c>
      <c r="F26" s="114">
        <v>43402</v>
      </c>
      <c r="G26" s="96">
        <v>479744</v>
      </c>
      <c r="H26" s="98">
        <v>1.7365999999999999</v>
      </c>
      <c r="I26" s="96">
        <v>8.3311799999999998</v>
      </c>
      <c r="J26" s="97">
        <v>-6.7396080195671077E-3</v>
      </c>
      <c r="K26" s="97">
        <f>I26/'סכום נכסי הקרן'!$C$42</f>
        <v>7.4041193040894364E-5</v>
      </c>
    </row>
    <row r="27" spans="2:51" s="144" customFormat="1">
      <c r="B27" s="89" t="s">
        <v>1402</v>
      </c>
      <c r="C27" s="86" t="s">
        <v>1417</v>
      </c>
      <c r="D27" s="99" t="s">
        <v>1404</v>
      </c>
      <c r="E27" s="99" t="s">
        <v>172</v>
      </c>
      <c r="F27" s="114">
        <v>43110</v>
      </c>
      <c r="G27" s="96">
        <v>234759</v>
      </c>
      <c r="H27" s="98">
        <v>-11.347099999999999</v>
      </c>
      <c r="I27" s="96">
        <v>-26.638369999999998</v>
      </c>
      <c r="J27" s="97">
        <v>2.154942902208281E-2</v>
      </c>
      <c r="K27" s="97">
        <f>I27/'סכום נכסי הקרן'!$C$42</f>
        <v>-2.3674157747939297E-4</v>
      </c>
    </row>
    <row r="28" spans="2:51" s="144" customFormat="1">
      <c r="B28" s="89" t="s">
        <v>1402</v>
      </c>
      <c r="C28" s="86" t="s">
        <v>1418</v>
      </c>
      <c r="D28" s="99" t="s">
        <v>1404</v>
      </c>
      <c r="E28" s="99" t="s">
        <v>172</v>
      </c>
      <c r="F28" s="114">
        <v>43132</v>
      </c>
      <c r="G28" s="96">
        <v>1140870</v>
      </c>
      <c r="H28" s="98">
        <v>-11.2874</v>
      </c>
      <c r="I28" s="96">
        <v>-128.77462</v>
      </c>
      <c r="J28" s="97">
        <v>0.10417377390342147</v>
      </c>
      <c r="K28" s="97">
        <f>I28/'סכום נכסי הקרן'!$C$42</f>
        <v>-1.1444509058966218E-3</v>
      </c>
    </row>
    <row r="29" spans="2:51" s="144" customFormat="1">
      <c r="B29" s="89" t="s">
        <v>1402</v>
      </c>
      <c r="C29" s="86" t="s">
        <v>1419</v>
      </c>
      <c r="D29" s="99" t="s">
        <v>1404</v>
      </c>
      <c r="E29" s="99" t="s">
        <v>172</v>
      </c>
      <c r="F29" s="114">
        <v>43412</v>
      </c>
      <c r="G29" s="96">
        <v>544305</v>
      </c>
      <c r="H29" s="98">
        <v>-2.9119000000000002</v>
      </c>
      <c r="I29" s="96">
        <v>-15.849399999999999</v>
      </c>
      <c r="J29" s="97">
        <v>1.2821562293135776E-2</v>
      </c>
      <c r="K29" s="97">
        <f>I29/'סכום נכסי הקרן'!$C$42</f>
        <v>-1.40857415754113E-4</v>
      </c>
    </row>
    <row r="30" spans="2:51" s="144" customFormat="1">
      <c r="B30" s="89" t="s">
        <v>1402</v>
      </c>
      <c r="C30" s="86" t="s">
        <v>1420</v>
      </c>
      <c r="D30" s="99" t="s">
        <v>1404</v>
      </c>
      <c r="E30" s="99" t="s">
        <v>172</v>
      </c>
      <c r="F30" s="114">
        <v>43307</v>
      </c>
      <c r="G30" s="96">
        <v>1063590</v>
      </c>
      <c r="H30" s="98">
        <v>-4.2653999999999996</v>
      </c>
      <c r="I30" s="96">
        <v>-45.366379999999999</v>
      </c>
      <c r="J30" s="97">
        <v>3.6699677412650893E-2</v>
      </c>
      <c r="K30" s="97">
        <f>I30/'סכום נכסי הקרן'!$C$42</f>
        <v>-4.0318189009798963E-4</v>
      </c>
    </row>
    <row r="31" spans="2:51" s="144" customFormat="1">
      <c r="B31" s="89" t="s">
        <v>1402</v>
      </c>
      <c r="C31" s="86" t="s">
        <v>1421</v>
      </c>
      <c r="D31" s="99" t="s">
        <v>1404</v>
      </c>
      <c r="E31" s="99" t="s">
        <v>172</v>
      </c>
      <c r="F31" s="114">
        <v>43418</v>
      </c>
      <c r="G31" s="96">
        <v>530801.5</v>
      </c>
      <c r="H31" s="98">
        <v>-2.0125999999999999</v>
      </c>
      <c r="I31" s="96">
        <v>-10.683020000000001</v>
      </c>
      <c r="J31" s="97">
        <v>8.6421572052453322E-3</v>
      </c>
      <c r="K31" s="97">
        <f>I31/'סכום נכסי הקרן'!$C$42</f>
        <v>-9.4942558686732904E-5</v>
      </c>
    </row>
    <row r="32" spans="2:51" s="144" customFormat="1">
      <c r="B32" s="89" t="s">
        <v>1402</v>
      </c>
      <c r="C32" s="86" t="s">
        <v>1422</v>
      </c>
      <c r="D32" s="99" t="s">
        <v>1404</v>
      </c>
      <c r="E32" s="99" t="s">
        <v>172</v>
      </c>
      <c r="F32" s="114">
        <v>43430</v>
      </c>
      <c r="G32" s="96">
        <v>862040</v>
      </c>
      <c r="H32" s="98">
        <v>0.89829999999999999</v>
      </c>
      <c r="I32" s="96">
        <v>7.7434700000000003</v>
      </c>
      <c r="J32" s="97">
        <v>-6.2641729636470841E-3</v>
      </c>
      <c r="K32" s="97">
        <f>I32/'סכום נכסי הקרן'!$C$42</f>
        <v>6.8818073439341648E-5</v>
      </c>
    </row>
    <row r="33" spans="2:11" s="144" customFormat="1">
      <c r="B33" s="89" t="s">
        <v>1402</v>
      </c>
      <c r="C33" s="86" t="s">
        <v>1423</v>
      </c>
      <c r="D33" s="99" t="s">
        <v>1404</v>
      </c>
      <c r="E33" s="99" t="s">
        <v>172</v>
      </c>
      <c r="F33" s="114">
        <v>43437</v>
      </c>
      <c r="G33" s="96">
        <v>277335</v>
      </c>
      <c r="H33" s="98">
        <v>-0.98950000000000005</v>
      </c>
      <c r="I33" s="96">
        <v>-2.7443599999999999</v>
      </c>
      <c r="J33" s="97">
        <v>2.2200829491835715E-3</v>
      </c>
      <c r="K33" s="97">
        <f>I33/'סכום נכסי הקרן'!$C$42</f>
        <v>-2.4389784944474717E-5</v>
      </c>
    </row>
    <row r="34" spans="2:11" s="144" customFormat="1">
      <c r="B34" s="89" t="s">
        <v>1402</v>
      </c>
      <c r="C34" s="86" t="s">
        <v>1424</v>
      </c>
      <c r="D34" s="99" t="s">
        <v>1404</v>
      </c>
      <c r="E34" s="99" t="s">
        <v>172</v>
      </c>
      <c r="F34" s="114">
        <v>43444</v>
      </c>
      <c r="G34" s="96">
        <v>839552</v>
      </c>
      <c r="H34" s="98">
        <v>0.50549999999999995</v>
      </c>
      <c r="I34" s="96">
        <v>4.2441499999999994</v>
      </c>
      <c r="J34" s="97">
        <v>-3.4333560643565182E-3</v>
      </c>
      <c r="K34" s="97">
        <f>I34/'סכום נכסי הקרן'!$C$42</f>
        <v>3.7718778065593563E-5</v>
      </c>
    </row>
    <row r="35" spans="2:11" s="144" customFormat="1">
      <c r="B35" s="89" t="s">
        <v>1402</v>
      </c>
      <c r="C35" s="86" t="s">
        <v>1425</v>
      </c>
      <c r="D35" s="99" t="s">
        <v>1404</v>
      </c>
      <c r="E35" s="99" t="s">
        <v>172</v>
      </c>
      <c r="F35" s="114">
        <v>43454</v>
      </c>
      <c r="G35" s="96">
        <v>187400</v>
      </c>
      <c r="H35" s="98">
        <v>-0.16600000000000001</v>
      </c>
      <c r="I35" s="96">
        <v>-0.31101999999999996</v>
      </c>
      <c r="J35" s="97">
        <v>2.5160336065788538E-4</v>
      </c>
      <c r="K35" s="97">
        <f>I35/'סכום נכסי הקרן'!$C$42</f>
        <v>-2.7641092689845814E-6</v>
      </c>
    </row>
    <row r="36" spans="2:11" s="144" customFormat="1">
      <c r="B36" s="89" t="s">
        <v>1402</v>
      </c>
      <c r="C36" s="86" t="s">
        <v>1426</v>
      </c>
      <c r="D36" s="99" t="s">
        <v>1404</v>
      </c>
      <c r="E36" s="99" t="s">
        <v>172</v>
      </c>
      <c r="F36" s="114">
        <v>43460</v>
      </c>
      <c r="G36" s="96">
        <v>1006554.4</v>
      </c>
      <c r="H36" s="98">
        <v>0.56940000000000002</v>
      </c>
      <c r="I36" s="96">
        <v>5.73102</v>
      </c>
      <c r="J36" s="97">
        <v>-4.6361773905136475E-3</v>
      </c>
      <c r="K36" s="97">
        <f>I36/'סכום נכסי הקרן'!$C$42</f>
        <v>5.0932948050723483E-5</v>
      </c>
    </row>
    <row r="37" spans="2:11" s="144" customFormat="1">
      <c r="B37" s="85"/>
      <c r="C37" s="86"/>
      <c r="D37" s="86"/>
      <c r="E37" s="86"/>
      <c r="F37" s="86"/>
      <c r="G37" s="96"/>
      <c r="H37" s="98"/>
      <c r="I37" s="86"/>
      <c r="J37" s="97"/>
      <c r="K37" s="86"/>
    </row>
    <row r="38" spans="2:11" s="144" customFormat="1">
      <c r="B38" s="104" t="s">
        <v>237</v>
      </c>
      <c r="C38" s="84"/>
      <c r="D38" s="84"/>
      <c r="E38" s="84"/>
      <c r="F38" s="84"/>
      <c r="G38" s="93"/>
      <c r="H38" s="95"/>
      <c r="I38" s="93">
        <v>42.466029999999996</v>
      </c>
      <c r="J38" s="94">
        <v>-3.4353404481379274E-2</v>
      </c>
      <c r="K38" s="94">
        <f>I38/'סכום נכסי הקרן'!$C$42</f>
        <v>3.7740578464400134E-4</v>
      </c>
    </row>
    <row r="39" spans="2:11" s="144" customFormat="1">
      <c r="B39" s="89" t="s">
        <v>1427</v>
      </c>
      <c r="C39" s="86" t="s">
        <v>1428</v>
      </c>
      <c r="D39" s="99" t="s">
        <v>1404</v>
      </c>
      <c r="E39" s="99" t="s">
        <v>174</v>
      </c>
      <c r="F39" s="114">
        <v>43319</v>
      </c>
      <c r="G39" s="96">
        <v>231204.75</v>
      </c>
      <c r="H39" s="98">
        <v>2.2122000000000002</v>
      </c>
      <c r="I39" s="96">
        <v>5.1147099999999996</v>
      </c>
      <c r="J39" s="97">
        <v>-4.1376060214471516E-3</v>
      </c>
      <c r="K39" s="97">
        <f>I39/'סכום נכסי הקרן'!$C$42</f>
        <v>4.5455653395820614E-5</v>
      </c>
    </row>
    <row r="40" spans="2:11" s="144" customFormat="1">
      <c r="B40" s="89" t="s">
        <v>1427</v>
      </c>
      <c r="C40" s="86" t="s">
        <v>1429</v>
      </c>
      <c r="D40" s="99" t="s">
        <v>1404</v>
      </c>
      <c r="E40" s="99" t="s">
        <v>174</v>
      </c>
      <c r="F40" s="114">
        <v>43390</v>
      </c>
      <c r="G40" s="96">
        <v>37977.730000000003</v>
      </c>
      <c r="H40" s="98">
        <v>1.4565999999999999</v>
      </c>
      <c r="I40" s="96">
        <v>0.55316999999999994</v>
      </c>
      <c r="J40" s="97">
        <v>-4.4749350850466999E-4</v>
      </c>
      <c r="K40" s="97">
        <f>I40/'סכום נכסי הקרן'!$C$42</f>
        <v>4.916154344814484E-6</v>
      </c>
    </row>
    <row r="41" spans="2:11" s="144" customFormat="1">
      <c r="B41" s="89" t="s">
        <v>1427</v>
      </c>
      <c r="C41" s="86" t="s">
        <v>1430</v>
      </c>
      <c r="D41" s="99" t="s">
        <v>1404</v>
      </c>
      <c r="E41" s="99" t="s">
        <v>174</v>
      </c>
      <c r="F41" s="114">
        <v>43306</v>
      </c>
      <c r="G41" s="96">
        <v>971702.69</v>
      </c>
      <c r="H41" s="98">
        <v>3.2675000000000001</v>
      </c>
      <c r="I41" s="96">
        <v>31.750779999999999</v>
      </c>
      <c r="J41" s="97">
        <v>-2.5685174430934266E-2</v>
      </c>
      <c r="K41" s="97">
        <f>I41/'סכום נכסי הקרן'!$C$42</f>
        <v>2.8217679022407008E-4</v>
      </c>
    </row>
    <row r="42" spans="2:11" s="144" customFormat="1">
      <c r="B42" s="89" t="s">
        <v>1427</v>
      </c>
      <c r="C42" s="86" t="s">
        <v>1431</v>
      </c>
      <c r="D42" s="99" t="s">
        <v>1404</v>
      </c>
      <c r="E42" s="99" t="s">
        <v>172</v>
      </c>
      <c r="F42" s="114">
        <v>43286</v>
      </c>
      <c r="G42" s="96">
        <v>12026.36</v>
      </c>
      <c r="H42" s="98">
        <v>0.60870000000000002</v>
      </c>
      <c r="I42" s="96">
        <v>7.3200000000000001E-2</v>
      </c>
      <c r="J42" s="97">
        <v>-5.9216018262996635E-5</v>
      </c>
      <c r="K42" s="97">
        <f>I42/'סכום נכסי הקרן'!$C$42</f>
        <v>6.5054594074230394E-7</v>
      </c>
    </row>
    <row r="43" spans="2:11" s="144" customFormat="1">
      <c r="B43" s="89" t="s">
        <v>1427</v>
      </c>
      <c r="C43" s="86" t="s">
        <v>1432</v>
      </c>
      <c r="D43" s="99" t="s">
        <v>1404</v>
      </c>
      <c r="E43" s="99" t="s">
        <v>174</v>
      </c>
      <c r="F43" s="114">
        <v>43327</v>
      </c>
      <c r="G43" s="96">
        <v>210288.4</v>
      </c>
      <c r="H43" s="98">
        <v>9.5100000000000004E-2</v>
      </c>
      <c r="I43" s="96">
        <v>0.19994000000000001</v>
      </c>
      <c r="J43" s="97">
        <v>-1.6174386190578616E-4</v>
      </c>
      <c r="K43" s="97">
        <f>I43/'סכום נכסי הקרן'!$C$42</f>
        <v>1.7769146911477631E-6</v>
      </c>
    </row>
    <row r="44" spans="2:11" s="144" customFormat="1">
      <c r="B44" s="89" t="s">
        <v>1427</v>
      </c>
      <c r="C44" s="86" t="s">
        <v>1433</v>
      </c>
      <c r="D44" s="99" t="s">
        <v>1404</v>
      </c>
      <c r="E44" s="99" t="s">
        <v>174</v>
      </c>
      <c r="F44" s="114">
        <v>43383</v>
      </c>
      <c r="G44" s="96">
        <v>86548.67</v>
      </c>
      <c r="H44" s="98">
        <v>1.093</v>
      </c>
      <c r="I44" s="96">
        <v>0.94599999999999995</v>
      </c>
      <c r="J44" s="97">
        <v>-7.6527805022943735E-4</v>
      </c>
      <c r="K44" s="97">
        <f>I44/'סכום נכסי הקרן'!$C$42</f>
        <v>8.4073286877352385E-6</v>
      </c>
    </row>
    <row r="45" spans="2:11" s="144" customFormat="1">
      <c r="B45" s="89" t="s">
        <v>1427</v>
      </c>
      <c r="C45" s="86" t="s">
        <v>1434</v>
      </c>
      <c r="D45" s="99" t="s">
        <v>1404</v>
      </c>
      <c r="E45" s="99" t="s">
        <v>172</v>
      </c>
      <c r="F45" s="114">
        <v>43339</v>
      </c>
      <c r="G45" s="96">
        <v>11938.5</v>
      </c>
      <c r="H45" s="98">
        <v>0.1065</v>
      </c>
      <c r="I45" s="96">
        <v>1.272E-2</v>
      </c>
      <c r="J45" s="97">
        <v>-1.0289996616192858E-5</v>
      </c>
      <c r="K45" s="97">
        <f>I45/'סכום נכסי הקרן'!$C$42</f>
        <v>1.1304568806341676E-7</v>
      </c>
    </row>
    <row r="46" spans="2:11" s="144" customFormat="1">
      <c r="B46" s="89" t="s">
        <v>1427</v>
      </c>
      <c r="C46" s="86" t="s">
        <v>1435</v>
      </c>
      <c r="D46" s="99" t="s">
        <v>1404</v>
      </c>
      <c r="E46" s="99" t="s">
        <v>174</v>
      </c>
      <c r="F46" s="114">
        <v>43335</v>
      </c>
      <c r="G46" s="96">
        <v>219687.15</v>
      </c>
      <c r="H46" s="98">
        <v>1.9867999999999999</v>
      </c>
      <c r="I46" s="96">
        <v>4.3648100000000003</v>
      </c>
      <c r="J46" s="97">
        <v>-3.5309654190506879E-3</v>
      </c>
      <c r="K46" s="97">
        <f>I46/'סכום נכסי הקרן'!$C$42</f>
        <v>3.8791112399063061E-5</v>
      </c>
    </row>
    <row r="47" spans="2:11" s="144" customFormat="1">
      <c r="B47" s="89" t="s">
        <v>1427</v>
      </c>
      <c r="C47" s="86" t="s">
        <v>1436</v>
      </c>
      <c r="D47" s="99" t="s">
        <v>1404</v>
      </c>
      <c r="E47" s="99" t="s">
        <v>174</v>
      </c>
      <c r="F47" s="114">
        <v>43425</v>
      </c>
      <c r="G47" s="96">
        <v>203421.84</v>
      </c>
      <c r="H47" s="98">
        <v>-9.4999999999999998E-3</v>
      </c>
      <c r="I47" s="96">
        <v>-1.934E-2</v>
      </c>
      <c r="J47" s="97">
        <v>1.5645325043802661E-5</v>
      </c>
      <c r="K47" s="97">
        <f>I47/'סכום נכסי הקרן'!$C$42</f>
        <v>-1.7187921439830817E-7</v>
      </c>
    </row>
    <row r="48" spans="2:11" s="144" customFormat="1">
      <c r="B48" s="89" t="s">
        <v>1427</v>
      </c>
      <c r="C48" s="86" t="s">
        <v>1437</v>
      </c>
      <c r="D48" s="99" t="s">
        <v>1404</v>
      </c>
      <c r="E48" s="99" t="s">
        <v>174</v>
      </c>
      <c r="F48" s="114">
        <v>43438</v>
      </c>
      <c r="G48" s="96">
        <v>188830.4</v>
      </c>
      <c r="H48" s="98">
        <v>0.17349999999999999</v>
      </c>
      <c r="I48" s="96">
        <v>0.32766000000000001</v>
      </c>
      <c r="J48" s="97">
        <v>-2.6506448830674153E-4</v>
      </c>
      <c r="K48" s="97">
        <f>I48/'סכום נכסי הקרן'!$C$42</f>
        <v>2.9119929363882969E-6</v>
      </c>
    </row>
    <row r="49" spans="2:11" s="144" customFormat="1">
      <c r="B49" s="89" t="s">
        <v>1427</v>
      </c>
      <c r="C49" s="86" t="s">
        <v>1438</v>
      </c>
      <c r="D49" s="99" t="s">
        <v>1404</v>
      </c>
      <c r="E49" s="99" t="s">
        <v>174</v>
      </c>
      <c r="F49" s="114">
        <v>43447</v>
      </c>
      <c r="G49" s="96">
        <v>147742.10999999999</v>
      </c>
      <c r="H49" s="98">
        <v>-0.58050000000000002</v>
      </c>
      <c r="I49" s="96">
        <v>-0.85762000000000005</v>
      </c>
      <c r="J49" s="97">
        <v>6.9378198883485219E-4</v>
      </c>
      <c r="K49" s="97">
        <f>I49/'סכום נכסי הקרן'!$C$42</f>
        <v>-7.6218744494455569E-6</v>
      </c>
    </row>
    <row r="50" spans="2:11" s="144" customFormat="1">
      <c r="B50" s="85"/>
      <c r="C50" s="86"/>
      <c r="D50" s="86"/>
      <c r="E50" s="86"/>
      <c r="F50" s="86"/>
      <c r="G50" s="96"/>
      <c r="H50" s="98"/>
      <c r="I50" s="86"/>
      <c r="J50" s="97"/>
      <c r="K50" s="86"/>
    </row>
    <row r="51" spans="2:11" s="144" customFormat="1">
      <c r="B51" s="104" t="s">
        <v>236</v>
      </c>
      <c r="C51" s="84"/>
      <c r="D51" s="84"/>
      <c r="E51" s="84"/>
      <c r="F51" s="84"/>
      <c r="G51" s="93"/>
      <c r="H51" s="95"/>
      <c r="I51" s="93">
        <v>-1.5630899999999999</v>
      </c>
      <c r="J51" s="94">
        <v>1.2644804096544728E-3</v>
      </c>
      <c r="K51" s="94">
        <f>I51/'סכום נכסי הקרן'!$C$42</f>
        <v>-1.3891555389547648E-5</v>
      </c>
    </row>
    <row r="52" spans="2:11" s="144" customFormat="1">
      <c r="B52" s="89" t="s">
        <v>1487</v>
      </c>
      <c r="C52" s="86" t="s">
        <v>1439</v>
      </c>
      <c r="D52" s="99" t="s">
        <v>1404</v>
      </c>
      <c r="E52" s="99" t="s">
        <v>173</v>
      </c>
      <c r="F52" s="114">
        <v>43108</v>
      </c>
      <c r="G52" s="96">
        <v>72.2</v>
      </c>
      <c r="H52" s="98">
        <v>991.34950000000003</v>
      </c>
      <c r="I52" s="96">
        <v>-1.5630899999999999</v>
      </c>
      <c r="J52" s="97">
        <v>1.2644804096544728E-3</v>
      </c>
      <c r="K52" s="97">
        <f>I52/'סכום נכסי הקרן'!$C$42</f>
        <v>-1.3891555389547648E-5</v>
      </c>
    </row>
    <row r="53" spans="2:11" s="144" customFormat="1">
      <c r="B53" s="147"/>
    </row>
    <row r="54" spans="2:11" s="144" customFormat="1">
      <c r="B54" s="147"/>
    </row>
    <row r="55" spans="2:11" s="144" customFormat="1">
      <c r="B55" s="147"/>
    </row>
    <row r="56" spans="2:11" s="144" customFormat="1">
      <c r="B56" s="151" t="s">
        <v>258</v>
      </c>
    </row>
    <row r="57" spans="2:11" s="144" customFormat="1">
      <c r="B57" s="151" t="s">
        <v>120</v>
      </c>
    </row>
    <row r="58" spans="2:11" s="144" customFormat="1">
      <c r="B58" s="151" t="s">
        <v>241</v>
      </c>
    </row>
    <row r="59" spans="2:11" s="144" customFormat="1">
      <c r="B59" s="151" t="s">
        <v>249</v>
      </c>
    </row>
    <row r="60" spans="2:11" s="144" customFormat="1">
      <c r="B60" s="147"/>
    </row>
    <row r="61" spans="2:11" s="144" customFormat="1">
      <c r="B61" s="147"/>
    </row>
    <row r="62" spans="2:11" s="144" customFormat="1">
      <c r="B62" s="147"/>
    </row>
    <row r="63" spans="2:11" s="144" customFormat="1">
      <c r="B63" s="147"/>
    </row>
    <row r="64" spans="2:11" s="144" customFormat="1">
      <c r="B64" s="147"/>
    </row>
    <row r="65" spans="2:2" s="144" customFormat="1">
      <c r="B65" s="147"/>
    </row>
    <row r="66" spans="2:2" s="144" customFormat="1">
      <c r="B66" s="147"/>
    </row>
    <row r="67" spans="2:2" s="144" customFormat="1">
      <c r="B67" s="147"/>
    </row>
    <row r="68" spans="2:2" s="144" customFormat="1">
      <c r="B68" s="147"/>
    </row>
    <row r="69" spans="2:2" s="144" customFormat="1">
      <c r="B69" s="147"/>
    </row>
    <row r="70" spans="2:2" s="144" customFormat="1">
      <c r="B70" s="147"/>
    </row>
    <row r="71" spans="2:2" s="144" customFormat="1">
      <c r="B71" s="147"/>
    </row>
    <row r="72" spans="2:2" s="144" customFormat="1">
      <c r="B72" s="147"/>
    </row>
    <row r="73" spans="2:2" s="144" customFormat="1">
      <c r="B73" s="147"/>
    </row>
    <row r="74" spans="2:2" s="144" customFormat="1">
      <c r="B74" s="147"/>
    </row>
    <row r="75" spans="2:2" s="144" customFormat="1">
      <c r="B75" s="147"/>
    </row>
    <row r="76" spans="2:2" s="144" customFormat="1">
      <c r="B76" s="147"/>
    </row>
    <row r="77" spans="2:2" s="144" customFormat="1">
      <c r="B77" s="147"/>
    </row>
    <row r="78" spans="2:2" s="144" customFormat="1">
      <c r="B78" s="147"/>
    </row>
    <row r="79" spans="2:2" s="144" customFormat="1">
      <c r="B79" s="147"/>
    </row>
    <row r="80" spans="2:2" s="144" customFormat="1">
      <c r="B80" s="147"/>
    </row>
    <row r="81" spans="2:4" s="144" customFormat="1">
      <c r="B81" s="147"/>
    </row>
    <row r="82" spans="2:4" s="144" customFormat="1">
      <c r="B82" s="147"/>
    </row>
    <row r="83" spans="2:4" s="144" customFormat="1">
      <c r="B83" s="147"/>
    </row>
    <row r="84" spans="2:4" s="144" customFormat="1">
      <c r="B84" s="147"/>
    </row>
    <row r="85" spans="2:4" s="144" customFormat="1">
      <c r="B85" s="147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188</v>
      </c>
      <c r="C1" s="80" t="s" vm="1">
        <v>259</v>
      </c>
    </row>
    <row r="2" spans="2:78">
      <c r="B2" s="58" t="s">
        <v>187</v>
      </c>
      <c r="C2" s="80" t="s">
        <v>260</v>
      </c>
    </row>
    <row r="3" spans="2:78">
      <c r="B3" s="58" t="s">
        <v>189</v>
      </c>
      <c r="C3" s="80" t="s">
        <v>261</v>
      </c>
    </row>
    <row r="4" spans="2:78">
      <c r="B4" s="58" t="s">
        <v>190</v>
      </c>
      <c r="C4" s="80">
        <v>9453</v>
      </c>
    </row>
    <row r="6" spans="2:78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107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124</v>
      </c>
      <c r="C8" s="31" t="s">
        <v>46</v>
      </c>
      <c r="D8" s="31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117</v>
      </c>
      <c r="O8" s="31" t="s">
        <v>62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250</v>
      </c>
      <c r="M9" s="17"/>
      <c r="N9" s="17" t="s">
        <v>246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S60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13.140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8" t="s">
        <v>188</v>
      </c>
      <c r="C1" s="80" t="s" vm="1">
        <v>259</v>
      </c>
    </row>
    <row r="2" spans="2:45">
      <c r="B2" s="58" t="s">
        <v>187</v>
      </c>
      <c r="C2" s="80" t="s">
        <v>260</v>
      </c>
    </row>
    <row r="3" spans="2:45">
      <c r="B3" s="58" t="s">
        <v>189</v>
      </c>
      <c r="C3" s="80" t="s">
        <v>261</v>
      </c>
    </row>
    <row r="4" spans="2:45">
      <c r="B4" s="58" t="s">
        <v>190</v>
      </c>
      <c r="C4" s="80">
        <v>9453</v>
      </c>
    </row>
    <row r="6" spans="2:45" ht="26.25" customHeight="1">
      <c r="B6" s="170" t="s">
        <v>220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45" s="3" customFormat="1" ht="63">
      <c r="B7" s="23" t="s">
        <v>124</v>
      </c>
      <c r="C7" s="31" t="s">
        <v>232</v>
      </c>
      <c r="D7" s="31" t="s">
        <v>46</v>
      </c>
      <c r="E7" s="31" t="s">
        <v>125</v>
      </c>
      <c r="F7" s="31" t="s">
        <v>15</v>
      </c>
      <c r="G7" s="31" t="s">
        <v>109</v>
      </c>
      <c r="H7" s="31" t="s">
        <v>69</v>
      </c>
      <c r="I7" s="31" t="s">
        <v>18</v>
      </c>
      <c r="J7" s="31" t="s">
        <v>108</v>
      </c>
      <c r="K7" s="14" t="s">
        <v>36</v>
      </c>
      <c r="L7" s="73" t="s">
        <v>19</v>
      </c>
      <c r="M7" s="31" t="s">
        <v>243</v>
      </c>
      <c r="N7" s="31" t="s">
        <v>242</v>
      </c>
      <c r="O7" s="31" t="s">
        <v>117</v>
      </c>
      <c r="P7" s="31" t="s">
        <v>191</v>
      </c>
      <c r="Q7" s="32" t="s">
        <v>193</v>
      </c>
      <c r="R7" s="1"/>
      <c r="AR7" s="3" t="s">
        <v>171</v>
      </c>
      <c r="AS7" s="3" t="s">
        <v>173</v>
      </c>
    </row>
    <row r="8" spans="2:45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250</v>
      </c>
      <c r="N8" s="17"/>
      <c r="O8" s="17" t="s">
        <v>246</v>
      </c>
      <c r="P8" s="33" t="s">
        <v>20</v>
      </c>
      <c r="Q8" s="18" t="s">
        <v>20</v>
      </c>
      <c r="R8" s="1"/>
      <c r="AR8" s="3" t="s">
        <v>169</v>
      </c>
      <c r="AS8" s="3" t="s">
        <v>172</v>
      </c>
    </row>
    <row r="9" spans="2:4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121</v>
      </c>
      <c r="R9" s="1"/>
      <c r="AR9" s="4" t="s">
        <v>170</v>
      </c>
      <c r="AS9" s="4" t="s">
        <v>174</v>
      </c>
    </row>
    <row r="10" spans="2:45" s="142" customFormat="1" ht="18" customHeight="1">
      <c r="B10" s="81" t="s">
        <v>41</v>
      </c>
      <c r="C10" s="82"/>
      <c r="D10" s="82"/>
      <c r="E10" s="82"/>
      <c r="F10" s="82"/>
      <c r="G10" s="82"/>
      <c r="H10" s="82"/>
      <c r="I10" s="90">
        <v>5.4527788216289137</v>
      </c>
      <c r="J10" s="82"/>
      <c r="K10" s="82"/>
      <c r="L10" s="105">
        <v>4.2778340634487676E-2</v>
      </c>
      <c r="M10" s="90"/>
      <c r="N10" s="92"/>
      <c r="O10" s="90">
        <f>O11+O51</f>
        <v>1859.0010900000002</v>
      </c>
      <c r="P10" s="91">
        <f>O10/$O$10</f>
        <v>1</v>
      </c>
      <c r="Q10" s="91">
        <f>O10/'סכום נכסי הקרן'!$C$42</f>
        <v>1.6521388154849981E-2</v>
      </c>
      <c r="R10" s="144"/>
      <c r="AR10" s="144" t="s">
        <v>28</v>
      </c>
      <c r="AS10" s="142" t="s">
        <v>175</v>
      </c>
    </row>
    <row r="11" spans="2:45" s="144" customFormat="1" ht="21.75" customHeight="1">
      <c r="B11" s="83" t="s">
        <v>39</v>
      </c>
      <c r="C11" s="84"/>
      <c r="D11" s="84"/>
      <c r="E11" s="84"/>
      <c r="F11" s="84"/>
      <c r="G11" s="84"/>
      <c r="H11" s="84"/>
      <c r="I11" s="93">
        <v>5.2722948132850176</v>
      </c>
      <c r="J11" s="84"/>
      <c r="K11" s="84"/>
      <c r="L11" s="106">
        <v>4.1257853201292612E-2</v>
      </c>
      <c r="M11" s="93"/>
      <c r="N11" s="95"/>
      <c r="O11" s="93">
        <f>O12+O19</f>
        <v>1535.6719900000003</v>
      </c>
      <c r="P11" s="94">
        <f t="shared" ref="P11:P17" si="0">O11/$O$10</f>
        <v>0.82607374372222675</v>
      </c>
      <c r="Q11" s="94">
        <f>O11/'סכום נכסי הקרן'!$C$42</f>
        <v>1.3647884964564976E-2</v>
      </c>
      <c r="AS11" s="144" t="s">
        <v>181</v>
      </c>
    </row>
    <row r="12" spans="2:45" s="144" customFormat="1">
      <c r="B12" s="104" t="s">
        <v>37</v>
      </c>
      <c r="C12" s="84"/>
      <c r="D12" s="84"/>
      <c r="E12" s="84"/>
      <c r="F12" s="84"/>
      <c r="G12" s="84"/>
      <c r="H12" s="84"/>
      <c r="I12" s="93">
        <v>8.8441848341716014</v>
      </c>
      <c r="J12" s="84"/>
      <c r="K12" s="84"/>
      <c r="L12" s="106">
        <v>3.4465817309944163E-2</v>
      </c>
      <c r="M12" s="93"/>
      <c r="N12" s="95"/>
      <c r="O12" s="93">
        <f>SUM(O13:O17)</f>
        <v>709.21342000000004</v>
      </c>
      <c r="P12" s="94">
        <f t="shared" si="0"/>
        <v>0.38150242289529801</v>
      </c>
      <c r="Q12" s="94">
        <f>O12/'סכום נכסי הקרן'!$C$42</f>
        <v>6.3029496106689446E-3</v>
      </c>
      <c r="AS12" s="144" t="s">
        <v>176</v>
      </c>
    </row>
    <row r="13" spans="2:45" s="144" customFormat="1">
      <c r="B13" s="89" t="s">
        <v>1488</v>
      </c>
      <c r="C13" s="99" t="s">
        <v>1468</v>
      </c>
      <c r="D13" s="86">
        <v>6028</v>
      </c>
      <c r="E13" s="86"/>
      <c r="F13" s="86" t="s">
        <v>1467</v>
      </c>
      <c r="G13" s="114">
        <v>43100</v>
      </c>
      <c r="H13" s="86"/>
      <c r="I13" s="96">
        <v>9.3099999999999987</v>
      </c>
      <c r="J13" s="99" t="s">
        <v>173</v>
      </c>
      <c r="K13" s="100">
        <v>4.7800000000000002E-2</v>
      </c>
      <c r="L13" s="100">
        <v>4.7800000000000002E-2</v>
      </c>
      <c r="M13" s="96">
        <v>50663.11</v>
      </c>
      <c r="N13" s="98">
        <v>101.36</v>
      </c>
      <c r="O13" s="96">
        <v>51.352129999999995</v>
      </c>
      <c r="P13" s="97">
        <f t="shared" si="0"/>
        <v>2.7623507203000074E-2</v>
      </c>
      <c r="Q13" s="97">
        <f>O13/'סכום נכסי הקרן'!$C$42</f>
        <v>4.5637868469905853E-4</v>
      </c>
      <c r="AS13" s="144" t="s">
        <v>177</v>
      </c>
    </row>
    <row r="14" spans="2:45" s="144" customFormat="1">
      <c r="B14" s="89" t="s">
        <v>1488</v>
      </c>
      <c r="C14" s="99" t="s">
        <v>1468</v>
      </c>
      <c r="D14" s="86">
        <v>6027</v>
      </c>
      <c r="E14" s="86"/>
      <c r="F14" s="86" t="s">
        <v>1467</v>
      </c>
      <c r="G14" s="114">
        <v>43100</v>
      </c>
      <c r="H14" s="86"/>
      <c r="I14" s="96">
        <v>9.7199999999999989</v>
      </c>
      <c r="J14" s="99" t="s">
        <v>173</v>
      </c>
      <c r="K14" s="100">
        <v>3.4499999999999996E-2</v>
      </c>
      <c r="L14" s="100">
        <v>3.4499999999999996E-2</v>
      </c>
      <c r="M14" s="96">
        <v>190037.89</v>
      </c>
      <c r="N14" s="98">
        <v>99.81</v>
      </c>
      <c r="O14" s="96">
        <f>189.67682-0.01</f>
        <v>189.66682</v>
      </c>
      <c r="P14" s="97">
        <f t="shared" si="0"/>
        <v>0.10202620160916634</v>
      </c>
      <c r="Q14" s="97">
        <f>O14/'סכום נכסי הקרן'!$C$42</f>
        <v>1.6856144787500168E-3</v>
      </c>
      <c r="AS14" s="144" t="s">
        <v>178</v>
      </c>
    </row>
    <row r="15" spans="2:45" s="144" customFormat="1">
      <c r="B15" s="89" t="s">
        <v>1488</v>
      </c>
      <c r="C15" s="99" t="s">
        <v>1468</v>
      </c>
      <c r="D15" s="86">
        <v>6026</v>
      </c>
      <c r="E15" s="86"/>
      <c r="F15" s="86" t="s">
        <v>1467</v>
      </c>
      <c r="G15" s="114">
        <v>43100</v>
      </c>
      <c r="H15" s="86"/>
      <c r="I15" s="96">
        <v>7.7600000000000007</v>
      </c>
      <c r="J15" s="99" t="s">
        <v>173</v>
      </c>
      <c r="K15" s="100">
        <v>3.5900000000000001E-2</v>
      </c>
      <c r="L15" s="100">
        <v>3.5900000000000001E-2</v>
      </c>
      <c r="M15" s="96">
        <v>260872.03</v>
      </c>
      <c r="N15" s="98">
        <v>101.65</v>
      </c>
      <c r="O15" s="96">
        <v>265.17642000000001</v>
      </c>
      <c r="P15" s="97">
        <f t="shared" si="0"/>
        <v>0.14264457478074957</v>
      </c>
      <c r="Q15" s="97">
        <f>O15/'סכום נכסי הקרן'!$C$42</f>
        <v>2.3566863881362885E-3</v>
      </c>
      <c r="AS15" s="144" t="s">
        <v>180</v>
      </c>
    </row>
    <row r="16" spans="2:45" s="144" customFormat="1">
      <c r="B16" s="89" t="s">
        <v>1488</v>
      </c>
      <c r="C16" s="99" t="s">
        <v>1468</v>
      </c>
      <c r="D16" s="86">
        <v>6025</v>
      </c>
      <c r="E16" s="86"/>
      <c r="F16" s="86" t="s">
        <v>1467</v>
      </c>
      <c r="G16" s="114">
        <v>43100</v>
      </c>
      <c r="H16" s="86"/>
      <c r="I16" s="96">
        <v>9.6600000000000019</v>
      </c>
      <c r="J16" s="99" t="s">
        <v>173</v>
      </c>
      <c r="K16" s="100">
        <v>3.4799999999999998E-2</v>
      </c>
      <c r="L16" s="100">
        <v>3.4799999999999998E-2</v>
      </c>
      <c r="M16" s="96">
        <v>107160.9</v>
      </c>
      <c r="N16" s="98">
        <v>105.75</v>
      </c>
      <c r="O16" s="96">
        <f>113.32265-0.01</f>
        <v>113.31264999999999</v>
      </c>
      <c r="P16" s="97">
        <f t="shared" si="0"/>
        <v>6.0953514556572948E-2</v>
      </c>
      <c r="Q16" s="97">
        <f>O16/'סכום נכסי הקרן'!$C$42</f>
        <v>1.0070366733914403E-3</v>
      </c>
      <c r="AS16" s="144" t="s">
        <v>179</v>
      </c>
    </row>
    <row r="17" spans="1:45" s="144" customFormat="1">
      <c r="B17" s="89" t="s">
        <v>1488</v>
      </c>
      <c r="C17" s="99" t="s">
        <v>1468</v>
      </c>
      <c r="D17" s="86">
        <v>6024</v>
      </c>
      <c r="E17" s="86"/>
      <c r="F17" s="86" t="s">
        <v>1467</v>
      </c>
      <c r="G17" s="114">
        <v>43100</v>
      </c>
      <c r="H17" s="86"/>
      <c r="I17" s="96">
        <v>8.9</v>
      </c>
      <c r="J17" s="99" t="s">
        <v>173</v>
      </c>
      <c r="K17" s="100">
        <v>2.2100000000000005E-2</v>
      </c>
      <c r="L17" s="100">
        <v>2.2100000000000005E-2</v>
      </c>
      <c r="M17" s="96">
        <v>84909.51</v>
      </c>
      <c r="N17" s="98">
        <v>105.66</v>
      </c>
      <c r="O17" s="96">
        <f>89.7154-0.01</f>
        <v>89.705399999999997</v>
      </c>
      <c r="P17" s="97">
        <f t="shared" si="0"/>
        <v>4.8254624745809042E-2</v>
      </c>
      <c r="Q17" s="97">
        <f>O17/'סכום נכסי הקרן'!$C$42</f>
        <v>7.9723338569214028E-4</v>
      </c>
      <c r="AS17" s="144" t="s">
        <v>182</v>
      </c>
    </row>
    <row r="18" spans="1:45" s="144" customForma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  <c r="AS18" s="144" t="s">
        <v>183</v>
      </c>
    </row>
    <row r="19" spans="1:45" s="144" customFormat="1">
      <c r="B19" s="104" t="s">
        <v>38</v>
      </c>
      <c r="C19" s="84"/>
      <c r="D19" s="84"/>
      <c r="E19" s="84"/>
      <c r="F19" s="84"/>
      <c r="G19" s="84"/>
      <c r="H19" s="84"/>
      <c r="I19" s="93">
        <v>2.2068948237523527</v>
      </c>
      <c r="J19" s="84"/>
      <c r="K19" s="84"/>
      <c r="L19" s="106">
        <v>4.7086785959159869E-2</v>
      </c>
      <c r="M19" s="93"/>
      <c r="N19" s="95"/>
      <c r="O19" s="93">
        <f>SUM(O20:O49)</f>
        <v>826.45857000000012</v>
      </c>
      <c r="P19" s="94">
        <f t="shared" ref="P19:P49" si="1">O19/$O$10</f>
        <v>0.44457132082692863</v>
      </c>
      <c r="Q19" s="94">
        <f>O19/'סכום נכסי הקרן'!$C$42</f>
        <v>7.3449353538960292E-3</v>
      </c>
      <c r="AS19" s="144" t="s">
        <v>184</v>
      </c>
    </row>
    <row r="20" spans="1:45" s="144" customFormat="1">
      <c r="A20" s="153"/>
      <c r="B20" s="89" t="s">
        <v>1489</v>
      </c>
      <c r="C20" s="99" t="s">
        <v>1468</v>
      </c>
      <c r="D20" s="86">
        <v>507852</v>
      </c>
      <c r="E20" s="86"/>
      <c r="F20" s="86" t="s">
        <v>1469</v>
      </c>
      <c r="G20" s="114">
        <v>43185</v>
      </c>
      <c r="H20" s="86" t="s">
        <v>1466</v>
      </c>
      <c r="I20" s="96">
        <v>1.21</v>
      </c>
      <c r="J20" s="99" t="s">
        <v>172</v>
      </c>
      <c r="K20" s="100">
        <v>3.9134000000000002E-2</v>
      </c>
      <c r="L20" s="100">
        <v>4.24E-2</v>
      </c>
      <c r="M20" s="96">
        <v>133062</v>
      </c>
      <c r="N20" s="98">
        <v>99.73</v>
      </c>
      <c r="O20" s="96">
        <v>497.36983000000004</v>
      </c>
      <c r="P20" s="97">
        <f t="shared" si="1"/>
        <v>0.26754681999675428</v>
      </c>
      <c r="Q20" s="97">
        <f>O20/'סכום נכסי הקרן'!$C$42</f>
        <v>4.4202448627621562E-3</v>
      </c>
      <c r="AS20" s="144" t="s">
        <v>185</v>
      </c>
    </row>
    <row r="21" spans="1:45" s="144" customFormat="1">
      <c r="A21" s="153"/>
      <c r="B21" s="89" t="s">
        <v>1490</v>
      </c>
      <c r="C21" s="99" t="s">
        <v>1470</v>
      </c>
      <c r="D21" s="86">
        <v>11898601</v>
      </c>
      <c r="E21" s="86"/>
      <c r="F21" s="86" t="s">
        <v>486</v>
      </c>
      <c r="G21" s="114">
        <v>43276</v>
      </c>
      <c r="H21" s="86" t="s">
        <v>371</v>
      </c>
      <c r="I21" s="96">
        <v>10.61</v>
      </c>
      <c r="J21" s="99" t="s">
        <v>173</v>
      </c>
      <c r="K21" s="100">
        <v>3.56E-2</v>
      </c>
      <c r="L21" s="100">
        <v>4.8299999999999989E-2</v>
      </c>
      <c r="M21" s="96">
        <v>6866.9</v>
      </c>
      <c r="N21" s="98">
        <v>88.38</v>
      </c>
      <c r="O21" s="96">
        <v>6.0689599999999997</v>
      </c>
      <c r="P21" s="97">
        <f t="shared" si="1"/>
        <v>3.2646349873845415E-3</v>
      </c>
      <c r="Q21" s="97">
        <f>O21/'סכום נכסי הקרן'!$C$42</f>
        <v>5.3936301810483784E-5</v>
      </c>
      <c r="AS21" s="144" t="s">
        <v>186</v>
      </c>
    </row>
    <row r="22" spans="1:45" s="144" customFormat="1">
      <c r="A22" s="153"/>
      <c r="B22" s="89" t="s">
        <v>1490</v>
      </c>
      <c r="C22" s="99" t="s">
        <v>1470</v>
      </c>
      <c r="D22" s="86">
        <v>11898600</v>
      </c>
      <c r="E22" s="86"/>
      <c r="F22" s="86" t="s">
        <v>486</v>
      </c>
      <c r="G22" s="114">
        <v>43222</v>
      </c>
      <c r="H22" s="86" t="s">
        <v>371</v>
      </c>
      <c r="I22" s="96">
        <v>10.61</v>
      </c>
      <c r="J22" s="99" t="s">
        <v>173</v>
      </c>
      <c r="K22" s="100">
        <v>3.5200000000000002E-2</v>
      </c>
      <c r="L22" s="100">
        <v>4.8300000000000003E-2</v>
      </c>
      <c r="M22" s="96">
        <v>32840.71</v>
      </c>
      <c r="N22" s="98">
        <v>88.76</v>
      </c>
      <c r="O22" s="96">
        <v>29.14941</v>
      </c>
      <c r="P22" s="97">
        <f t="shared" si="1"/>
        <v>1.5680146804002142E-2</v>
      </c>
      <c r="Q22" s="97">
        <f>O22/'סכום נכסי הקרן'!$C$42</f>
        <v>2.5905779167394974E-4</v>
      </c>
      <c r="AS22" s="144" t="s">
        <v>28</v>
      </c>
    </row>
    <row r="23" spans="1:45" s="144" customFormat="1">
      <c r="A23" s="153"/>
      <c r="B23" s="89" t="s">
        <v>1490</v>
      </c>
      <c r="C23" s="99" t="s">
        <v>1470</v>
      </c>
      <c r="D23" s="86">
        <v>11898602</v>
      </c>
      <c r="E23" s="86"/>
      <c r="F23" s="86" t="s">
        <v>486</v>
      </c>
      <c r="G23" s="114">
        <v>43431</v>
      </c>
      <c r="H23" s="86" t="s">
        <v>371</v>
      </c>
      <c r="I23" s="96">
        <v>10.55</v>
      </c>
      <c r="J23" s="99" t="s">
        <v>173</v>
      </c>
      <c r="K23" s="100">
        <v>3.9599999999999996E-2</v>
      </c>
      <c r="L23" s="100">
        <v>4.7199999999999999E-2</v>
      </c>
      <c r="M23" s="96">
        <v>6837.72</v>
      </c>
      <c r="N23" s="98">
        <v>93.11</v>
      </c>
      <c r="O23" s="96">
        <v>6.3666</v>
      </c>
      <c r="P23" s="97">
        <f t="shared" si="1"/>
        <v>3.4247424782306067E-3</v>
      </c>
      <c r="Q23" s="97">
        <f>O23/'סכום נכסי הקרן'!$C$42</f>
        <v>5.6581499813250716E-5</v>
      </c>
    </row>
    <row r="24" spans="1:45" s="144" customFormat="1">
      <c r="A24" s="153"/>
      <c r="B24" s="89" t="s">
        <v>1491</v>
      </c>
      <c r="C24" s="140" t="s">
        <v>1470</v>
      </c>
      <c r="D24" s="86">
        <v>90840002</v>
      </c>
      <c r="E24" s="86"/>
      <c r="F24" s="86" t="s">
        <v>583</v>
      </c>
      <c r="G24" s="114">
        <v>43011</v>
      </c>
      <c r="H24" s="86" t="s">
        <v>169</v>
      </c>
      <c r="I24" s="96">
        <v>9.24</v>
      </c>
      <c r="J24" s="99" t="s">
        <v>173</v>
      </c>
      <c r="K24" s="100">
        <v>3.9E-2</v>
      </c>
      <c r="L24" s="100">
        <v>5.1299999999999998E-2</v>
      </c>
      <c r="M24" s="96">
        <v>734.39</v>
      </c>
      <c r="N24" s="98">
        <v>91.28</v>
      </c>
      <c r="O24" s="96">
        <v>0.67036000000000007</v>
      </c>
      <c r="P24" s="97">
        <f t="shared" si="1"/>
        <v>3.6060226301427292E-4</v>
      </c>
      <c r="Q24" s="97">
        <f>O24/'סכום נכסי הקרן'!$C$42</f>
        <v>5.9576499567761057E-6</v>
      </c>
    </row>
    <row r="25" spans="1:45" s="144" customFormat="1">
      <c r="A25" s="153"/>
      <c r="B25" s="89" t="s">
        <v>1491</v>
      </c>
      <c r="C25" s="99" t="s">
        <v>1470</v>
      </c>
      <c r="D25" s="86">
        <v>90840004</v>
      </c>
      <c r="E25" s="86"/>
      <c r="F25" s="86" t="s">
        <v>583</v>
      </c>
      <c r="G25" s="114">
        <v>43104</v>
      </c>
      <c r="H25" s="86" t="s">
        <v>169</v>
      </c>
      <c r="I25" s="96">
        <v>9.24</v>
      </c>
      <c r="J25" s="99" t="s">
        <v>173</v>
      </c>
      <c r="K25" s="100">
        <v>3.8199999999999998E-2</v>
      </c>
      <c r="L25" s="100">
        <v>5.5E-2</v>
      </c>
      <c r="M25" s="96">
        <v>1308.04</v>
      </c>
      <c r="N25" s="98">
        <v>85.85</v>
      </c>
      <c r="O25" s="96">
        <v>1.12296</v>
      </c>
      <c r="P25" s="97">
        <f t="shared" si="1"/>
        <v>6.0406634834194741E-4</v>
      </c>
      <c r="Q25" s="97">
        <f>O25/'סכום נכסי הקרן'!$C$42</f>
        <v>9.9800146122401315E-6</v>
      </c>
    </row>
    <row r="26" spans="1:45" s="144" customFormat="1">
      <c r="A26" s="153"/>
      <c r="B26" s="89" t="s">
        <v>1491</v>
      </c>
      <c r="C26" s="99" t="s">
        <v>1470</v>
      </c>
      <c r="D26" s="86">
        <v>90840006</v>
      </c>
      <c r="E26" s="86"/>
      <c r="F26" s="86" t="s">
        <v>583</v>
      </c>
      <c r="G26" s="114">
        <v>43194</v>
      </c>
      <c r="H26" s="86" t="s">
        <v>169</v>
      </c>
      <c r="I26" s="96">
        <v>9.2999999999999989</v>
      </c>
      <c r="J26" s="99" t="s">
        <v>173</v>
      </c>
      <c r="K26" s="100">
        <v>3.7900000000000003E-2</v>
      </c>
      <c r="L26" s="100">
        <v>5.0099999999999999E-2</v>
      </c>
      <c r="M26" s="96">
        <v>844.71</v>
      </c>
      <c r="N26" s="98">
        <v>89.61</v>
      </c>
      <c r="O26" s="96">
        <v>0.75694000000000006</v>
      </c>
      <c r="P26" s="97">
        <f t="shared" si="1"/>
        <v>4.0717566228000435E-4</v>
      </c>
      <c r="Q26" s="97">
        <f>O26/'סכום נכסי הקרן'!$C$42</f>
        <v>6.72710716373606E-6</v>
      </c>
    </row>
    <row r="27" spans="1:45" s="144" customFormat="1">
      <c r="A27" s="153"/>
      <c r="B27" s="89" t="s">
        <v>1491</v>
      </c>
      <c r="C27" s="99" t="s">
        <v>1470</v>
      </c>
      <c r="D27" s="86">
        <v>90840008</v>
      </c>
      <c r="E27" s="86"/>
      <c r="F27" s="86" t="s">
        <v>583</v>
      </c>
      <c r="G27" s="114">
        <v>43285</v>
      </c>
      <c r="H27" s="86" t="s">
        <v>169</v>
      </c>
      <c r="I27" s="96">
        <v>9.27</v>
      </c>
      <c r="J27" s="99" t="s">
        <v>173</v>
      </c>
      <c r="K27" s="100">
        <v>4.0099999999999997E-2</v>
      </c>
      <c r="L27" s="100">
        <v>5.0299999999999991E-2</v>
      </c>
      <c r="M27" s="96">
        <v>1119.55</v>
      </c>
      <c r="N27" s="98">
        <v>90.3</v>
      </c>
      <c r="O27" s="96">
        <v>1.01095</v>
      </c>
      <c r="P27" s="97">
        <f t="shared" si="1"/>
        <v>5.4381355957139322E-4</v>
      </c>
      <c r="Q27" s="97">
        <f>O27/'סכום נכסי הקרן'!$C$42</f>
        <v>8.9845549015496203E-6</v>
      </c>
    </row>
    <row r="28" spans="1:45" s="144" customFormat="1">
      <c r="A28" s="153"/>
      <c r="B28" s="89" t="s">
        <v>1491</v>
      </c>
      <c r="C28" s="99" t="s">
        <v>1470</v>
      </c>
      <c r="D28" s="86">
        <v>90840010</v>
      </c>
      <c r="E28" s="86"/>
      <c r="F28" s="86" t="s">
        <v>583</v>
      </c>
      <c r="G28" s="114">
        <v>43377</v>
      </c>
      <c r="H28" s="86" t="s">
        <v>169</v>
      </c>
      <c r="I28" s="96">
        <v>9.25</v>
      </c>
      <c r="J28" s="99" t="s">
        <v>173</v>
      </c>
      <c r="K28" s="100">
        <v>3.9699999999999999E-2</v>
      </c>
      <c r="L28" s="100">
        <v>5.2199999999999996E-2</v>
      </c>
      <c r="M28" s="96">
        <v>2240.9899999999998</v>
      </c>
      <c r="N28" s="98">
        <v>88.32</v>
      </c>
      <c r="O28" s="96">
        <v>1.97925</v>
      </c>
      <c r="P28" s="97">
        <f t="shared" si="1"/>
        <v>1.0646846904215639E-3</v>
      </c>
      <c r="Q28" s="97">
        <f>O28/'סכום נכסי הקרן'!$C$42</f>
        <v>1.7590069032980944E-5</v>
      </c>
    </row>
    <row r="29" spans="1:45" s="144" customFormat="1">
      <c r="A29" s="153"/>
      <c r="B29" s="89" t="s">
        <v>1491</v>
      </c>
      <c r="C29" s="99" t="s">
        <v>1470</v>
      </c>
      <c r="D29" s="86">
        <v>90840000</v>
      </c>
      <c r="E29" s="86"/>
      <c r="F29" s="86" t="s">
        <v>583</v>
      </c>
      <c r="G29" s="114">
        <v>42935</v>
      </c>
      <c r="H29" s="86" t="s">
        <v>169</v>
      </c>
      <c r="I29" s="96">
        <v>10.63</v>
      </c>
      <c r="J29" s="99" t="s">
        <v>173</v>
      </c>
      <c r="K29" s="100">
        <v>4.0800000000000003E-2</v>
      </c>
      <c r="L29" s="100">
        <v>4.6399999999999997E-2</v>
      </c>
      <c r="M29" s="96">
        <v>3421.58</v>
      </c>
      <c r="N29" s="98">
        <v>94.19</v>
      </c>
      <c r="O29" s="96">
        <v>3.2227899999999998</v>
      </c>
      <c r="P29" s="97">
        <f t="shared" si="1"/>
        <v>1.7336138302102876E-3</v>
      </c>
      <c r="Q29" s="97">
        <f>O29/'סכום נכסי הקרן'!$C$42</f>
        <v>2.8641706999520349E-5</v>
      </c>
    </row>
    <row r="30" spans="1:45" s="144" customFormat="1">
      <c r="A30" s="153"/>
      <c r="B30" s="89" t="s">
        <v>1492</v>
      </c>
      <c r="C30" s="99" t="s">
        <v>1468</v>
      </c>
      <c r="D30" s="86">
        <v>523632</v>
      </c>
      <c r="E30" s="86"/>
      <c r="F30" s="86" t="s">
        <v>1471</v>
      </c>
      <c r="G30" s="114">
        <v>43321</v>
      </c>
      <c r="H30" s="86" t="s">
        <v>1466</v>
      </c>
      <c r="I30" s="96">
        <v>1.7999999999999998</v>
      </c>
      <c r="J30" s="99" t="s">
        <v>173</v>
      </c>
      <c r="K30" s="100">
        <v>2.3980000000000001E-2</v>
      </c>
      <c r="L30" s="100">
        <v>3.0100000000000002E-2</v>
      </c>
      <c r="M30" s="96">
        <v>49656.65</v>
      </c>
      <c r="N30" s="98">
        <v>99.31</v>
      </c>
      <c r="O30" s="96">
        <v>49.314019999999999</v>
      </c>
      <c r="P30" s="97">
        <f t="shared" si="1"/>
        <v>2.6527160347173326E-2</v>
      </c>
      <c r="Q30" s="97">
        <f>O30/'סכום נכסי הקרן'!$C$42</f>
        <v>4.3826551274159551E-4</v>
      </c>
    </row>
    <row r="31" spans="1:45" s="144" customFormat="1">
      <c r="A31" s="153"/>
      <c r="B31" s="89" t="s">
        <v>1492</v>
      </c>
      <c r="C31" s="99" t="s">
        <v>1468</v>
      </c>
      <c r="D31" s="86">
        <v>524747</v>
      </c>
      <c r="E31" s="86"/>
      <c r="F31" s="86" t="s">
        <v>1471</v>
      </c>
      <c r="G31" s="114">
        <v>43343</v>
      </c>
      <c r="H31" s="86" t="s">
        <v>1466</v>
      </c>
      <c r="I31" s="96">
        <v>1.85</v>
      </c>
      <c r="J31" s="99" t="s">
        <v>173</v>
      </c>
      <c r="K31" s="100">
        <v>2.3789999999999999E-2</v>
      </c>
      <c r="L31" s="100">
        <v>3.15E-2</v>
      </c>
      <c r="M31" s="96">
        <v>49656.65</v>
      </c>
      <c r="N31" s="98">
        <v>98.85</v>
      </c>
      <c r="O31" s="96">
        <v>49.085599999999999</v>
      </c>
      <c r="P31" s="97">
        <f t="shared" si="1"/>
        <v>2.6404287907114674E-2</v>
      </c>
      <c r="Q31" s="97">
        <f>O31/'סכום נכסי הקרן'!$C$42</f>
        <v>4.3623548946585293E-4</v>
      </c>
    </row>
    <row r="32" spans="1:45" s="144" customFormat="1">
      <c r="A32" s="153"/>
      <c r="B32" s="89" t="s">
        <v>1493</v>
      </c>
      <c r="C32" s="99" t="s">
        <v>1470</v>
      </c>
      <c r="D32" s="86">
        <v>91102700</v>
      </c>
      <c r="E32" s="86"/>
      <c r="F32" s="86" t="s">
        <v>1472</v>
      </c>
      <c r="G32" s="114">
        <v>43093</v>
      </c>
      <c r="H32" s="86" t="s">
        <v>1466</v>
      </c>
      <c r="I32" s="96">
        <v>4.62</v>
      </c>
      <c r="J32" s="99" t="s">
        <v>173</v>
      </c>
      <c r="K32" s="100">
        <v>2.6089999999999999E-2</v>
      </c>
      <c r="L32" s="100">
        <v>3.85E-2</v>
      </c>
      <c r="M32" s="96">
        <v>4259.8</v>
      </c>
      <c r="N32" s="98">
        <v>95.74</v>
      </c>
      <c r="O32" s="96">
        <v>4.0783300000000002</v>
      </c>
      <c r="P32" s="97">
        <f t="shared" si="1"/>
        <v>2.1938287298153224E-3</v>
      </c>
      <c r="Q32" s="97">
        <f>O32/'סכום נכסי הקרן'!$C$42</f>
        <v>3.6245095990540443E-5</v>
      </c>
    </row>
    <row r="33" spans="1:17" s="144" customFormat="1">
      <c r="A33" s="153"/>
      <c r="B33" s="89" t="s">
        <v>1493</v>
      </c>
      <c r="C33" s="99" t="s">
        <v>1470</v>
      </c>
      <c r="D33" s="86">
        <v>91102701</v>
      </c>
      <c r="E33" s="86"/>
      <c r="F33" s="86" t="s">
        <v>1472</v>
      </c>
      <c r="G33" s="114">
        <v>43374</v>
      </c>
      <c r="H33" s="86" t="s">
        <v>1466</v>
      </c>
      <c r="I33" s="96">
        <v>4.63</v>
      </c>
      <c r="J33" s="99" t="s">
        <v>173</v>
      </c>
      <c r="K33" s="100">
        <v>2.6849999999999999E-2</v>
      </c>
      <c r="L33" s="100">
        <v>3.5300000000000005E-2</v>
      </c>
      <c r="M33" s="96">
        <v>5963.72</v>
      </c>
      <c r="N33" s="98">
        <v>96.42</v>
      </c>
      <c r="O33" s="96">
        <v>5.75021</v>
      </c>
      <c r="P33" s="97">
        <f t="shared" si="1"/>
        <v>3.0931719356872456E-3</v>
      </c>
      <c r="Q33" s="97">
        <f>O33/'סכום נכסי הקרן'!$C$42</f>
        <v>5.1103494179177643E-5</v>
      </c>
    </row>
    <row r="34" spans="1:17" s="144" customFormat="1">
      <c r="A34" s="153"/>
      <c r="B34" s="89" t="s">
        <v>1494</v>
      </c>
      <c r="C34" s="99" t="s">
        <v>1470</v>
      </c>
      <c r="D34" s="86">
        <v>91040003</v>
      </c>
      <c r="E34" s="86"/>
      <c r="F34" s="86" t="s">
        <v>629</v>
      </c>
      <c r="G34" s="114">
        <v>43301</v>
      </c>
      <c r="H34" s="86" t="s">
        <v>371</v>
      </c>
      <c r="I34" s="96">
        <v>1.9900000000000002</v>
      </c>
      <c r="J34" s="99" t="s">
        <v>172</v>
      </c>
      <c r="K34" s="100">
        <v>6.0296000000000002E-2</v>
      </c>
      <c r="L34" s="100">
        <v>7.5300000000000006E-2</v>
      </c>
      <c r="M34" s="96">
        <v>21503.1</v>
      </c>
      <c r="N34" s="98">
        <v>100.11</v>
      </c>
      <c r="O34" s="96">
        <v>80.682259999999999</v>
      </c>
      <c r="P34" s="97">
        <f t="shared" si="1"/>
        <v>4.3400867505677468E-2</v>
      </c>
      <c r="Q34" s="97">
        <f>O34/'סכום נכסי הקרן'!$C$42</f>
        <v>7.1704257831851307E-4</v>
      </c>
    </row>
    <row r="35" spans="1:17" s="144" customFormat="1">
      <c r="A35" s="153"/>
      <c r="B35" s="89" t="s">
        <v>1494</v>
      </c>
      <c r="C35" s="99" t="s">
        <v>1470</v>
      </c>
      <c r="D35" s="86">
        <v>91040005</v>
      </c>
      <c r="E35" s="86"/>
      <c r="F35" s="86" t="s">
        <v>629</v>
      </c>
      <c r="G35" s="114">
        <v>43444</v>
      </c>
      <c r="H35" s="86" t="s">
        <v>371</v>
      </c>
      <c r="I35" s="96">
        <v>1.99</v>
      </c>
      <c r="J35" s="99" t="s">
        <v>172</v>
      </c>
      <c r="K35" s="100">
        <v>6.0296000000000002E-2</v>
      </c>
      <c r="L35" s="100">
        <v>7.6800000000000007E-2</v>
      </c>
      <c r="M35" s="96">
        <v>12058.02</v>
      </c>
      <c r="N35" s="98">
        <v>99.83</v>
      </c>
      <c r="O35" s="96">
        <v>45.116630000000001</v>
      </c>
      <c r="P35" s="97">
        <f t="shared" si="1"/>
        <v>2.4269286469326381E-2</v>
      </c>
      <c r="Q35" s="97">
        <f>O35/'סכום נכסי הקרן'!$C$42</f>
        <v>4.009623020009898E-4</v>
      </c>
    </row>
    <row r="36" spans="1:17" s="144" customFormat="1">
      <c r="A36" s="153"/>
      <c r="B36" s="89" t="s">
        <v>1494</v>
      </c>
      <c r="C36" s="99" t="s">
        <v>1470</v>
      </c>
      <c r="D36" s="86">
        <v>91050024</v>
      </c>
      <c r="E36" s="86"/>
      <c r="F36" s="86" t="s">
        <v>629</v>
      </c>
      <c r="G36" s="114">
        <v>43434</v>
      </c>
      <c r="H36" s="86" t="s">
        <v>371</v>
      </c>
      <c r="I36" s="96">
        <v>1.9900000000000002</v>
      </c>
      <c r="J36" s="99" t="s">
        <v>172</v>
      </c>
      <c r="K36" s="100">
        <v>6.2190000000000002E-2</v>
      </c>
      <c r="L36" s="100">
        <v>7.7100000000000002E-2</v>
      </c>
      <c r="M36" s="96">
        <v>2364.27</v>
      </c>
      <c r="N36" s="98">
        <v>99.83</v>
      </c>
      <c r="O36" s="96">
        <v>8.8462199999999989</v>
      </c>
      <c r="P36" s="97">
        <f t="shared" si="1"/>
        <v>4.7585878499942129E-3</v>
      </c>
      <c r="Q36" s="97">
        <f>O36/'סכום נכסי הקרן'!$C$42</f>
        <v>7.8618476938707425E-5</v>
      </c>
    </row>
    <row r="37" spans="1:17" s="144" customFormat="1">
      <c r="A37" s="153"/>
      <c r="B37" s="89" t="s">
        <v>1494</v>
      </c>
      <c r="C37" s="99" t="s">
        <v>1470</v>
      </c>
      <c r="D37" s="86">
        <v>91050025</v>
      </c>
      <c r="E37" s="86"/>
      <c r="F37" s="86" t="s">
        <v>629</v>
      </c>
      <c r="G37" s="114">
        <v>43430</v>
      </c>
      <c r="H37" s="86" t="s">
        <v>371</v>
      </c>
      <c r="I37" s="96">
        <v>2</v>
      </c>
      <c r="J37" s="99" t="s">
        <v>172</v>
      </c>
      <c r="K37" s="100">
        <v>6.2001000000000001E-2</v>
      </c>
      <c r="L37" s="100">
        <v>7.5300000000000006E-2</v>
      </c>
      <c r="M37" s="96">
        <v>1656.64</v>
      </c>
      <c r="N37" s="98">
        <v>99.55</v>
      </c>
      <c r="O37" s="96">
        <v>6.1811300000000005</v>
      </c>
      <c r="P37" s="97">
        <f t="shared" si="1"/>
        <v>3.324973843883007E-3</v>
      </c>
      <c r="Q37" s="97">
        <f>O37/'סכום נכסי הקרן'!$C$42</f>
        <v>5.4933183479514721E-5</v>
      </c>
    </row>
    <row r="38" spans="1:17" s="144" customFormat="1">
      <c r="A38" s="153"/>
      <c r="B38" s="89" t="s">
        <v>1494</v>
      </c>
      <c r="C38" s="99" t="s">
        <v>1470</v>
      </c>
      <c r="D38" s="86">
        <v>91050026</v>
      </c>
      <c r="E38" s="86"/>
      <c r="F38" s="86" t="s">
        <v>629</v>
      </c>
      <c r="G38" s="114">
        <v>43461</v>
      </c>
      <c r="H38" s="86" t="s">
        <v>371</v>
      </c>
      <c r="I38" s="96">
        <v>2.0099999999999998</v>
      </c>
      <c r="J38" s="99" t="s">
        <v>172</v>
      </c>
      <c r="K38" s="100">
        <v>6.2001000000000001E-2</v>
      </c>
      <c r="L38" s="100">
        <v>6.4699999999999994E-2</v>
      </c>
      <c r="M38" s="96">
        <v>1431.36</v>
      </c>
      <c r="N38" s="98">
        <v>101.02</v>
      </c>
      <c r="O38" s="96">
        <v>5.4194599999999999</v>
      </c>
      <c r="P38" s="97">
        <f t="shared" si="1"/>
        <v>2.9152538043966392E-3</v>
      </c>
      <c r="Q38" s="97">
        <f>O38/'סכום נכסי הקרן'!$C$42</f>
        <v>4.8164039672339979E-5</v>
      </c>
    </row>
    <row r="39" spans="1:17" s="144" customFormat="1">
      <c r="A39" s="153"/>
      <c r="B39" s="89" t="s">
        <v>1495</v>
      </c>
      <c r="C39" s="99" t="s">
        <v>1468</v>
      </c>
      <c r="D39" s="86">
        <v>482154</v>
      </c>
      <c r="E39" s="86"/>
      <c r="F39" s="86" t="s">
        <v>1472</v>
      </c>
      <c r="G39" s="114">
        <v>42978</v>
      </c>
      <c r="H39" s="86" t="s">
        <v>1466</v>
      </c>
      <c r="I39" s="96">
        <v>3.22</v>
      </c>
      <c r="J39" s="99" t="s">
        <v>173</v>
      </c>
      <c r="K39" s="100">
        <v>2.3E-2</v>
      </c>
      <c r="L39" s="100">
        <v>3.1199999999999995E-2</v>
      </c>
      <c r="M39" s="96">
        <v>1942.7</v>
      </c>
      <c r="N39" s="98">
        <v>98.67</v>
      </c>
      <c r="O39" s="96">
        <v>1.9168699999999999</v>
      </c>
      <c r="P39" s="97">
        <f t="shared" si="1"/>
        <v>1.0311290350023409E-3</v>
      </c>
      <c r="Q39" s="97">
        <f>O39/'סכום נכסי הקרן'!$C$42</f>
        <v>1.7035683025009563E-5</v>
      </c>
    </row>
    <row r="40" spans="1:17" s="144" customFormat="1">
      <c r="A40" s="153"/>
      <c r="B40" s="89" t="s">
        <v>1495</v>
      </c>
      <c r="C40" s="99" t="s">
        <v>1468</v>
      </c>
      <c r="D40" s="86">
        <v>482153</v>
      </c>
      <c r="E40" s="86"/>
      <c r="F40" s="86" t="s">
        <v>1472</v>
      </c>
      <c r="G40" s="114">
        <v>42978</v>
      </c>
      <c r="H40" s="86" t="s">
        <v>1466</v>
      </c>
      <c r="I40" s="96">
        <v>3.1700000000000004</v>
      </c>
      <c r="J40" s="99" t="s">
        <v>173</v>
      </c>
      <c r="K40" s="100">
        <v>2.76E-2</v>
      </c>
      <c r="L40" s="100">
        <v>4.1799999999999997E-2</v>
      </c>
      <c r="M40" s="96">
        <v>4532.96</v>
      </c>
      <c r="N40" s="98">
        <v>96.65</v>
      </c>
      <c r="O40" s="96">
        <v>4.3811099999999996</v>
      </c>
      <c r="P40" s="97">
        <f t="shared" si="1"/>
        <v>2.3567011464205216E-3</v>
      </c>
      <c r="Q40" s="97">
        <f>O40/'סכום נכסי הקרן'!$C$42</f>
        <v>3.8935974404993378E-5</v>
      </c>
    </row>
    <row r="41" spans="1:17" s="144" customFormat="1">
      <c r="A41" s="153"/>
      <c r="B41" s="89" t="s">
        <v>1496</v>
      </c>
      <c r="C41" s="99" t="s">
        <v>1470</v>
      </c>
      <c r="D41" s="86">
        <v>90320002</v>
      </c>
      <c r="E41" s="86"/>
      <c r="F41" s="86" t="s">
        <v>629</v>
      </c>
      <c r="G41" s="114">
        <v>43227</v>
      </c>
      <c r="H41" s="86" t="s">
        <v>169</v>
      </c>
      <c r="I41" s="96">
        <v>0.02</v>
      </c>
      <c r="J41" s="99" t="s">
        <v>173</v>
      </c>
      <c r="K41" s="100">
        <v>2.6000000000000002E-2</v>
      </c>
      <c r="L41" s="100">
        <v>4.7899999999999998E-2</v>
      </c>
      <c r="M41" s="96">
        <v>37.75</v>
      </c>
      <c r="N41" s="98">
        <v>100.37</v>
      </c>
      <c r="O41" s="96">
        <v>3.7880000000000004E-2</v>
      </c>
      <c r="P41" s="97">
        <f t="shared" si="1"/>
        <v>2.037653458288182E-5</v>
      </c>
      <c r="Q41" s="97">
        <f>O41/'סכום נכסי הקרן'!$C$42</f>
        <v>3.3664863709451471E-7</v>
      </c>
    </row>
    <row r="42" spans="1:17" s="144" customFormat="1">
      <c r="A42" s="153"/>
      <c r="B42" s="89" t="s">
        <v>1496</v>
      </c>
      <c r="C42" s="99" t="s">
        <v>1470</v>
      </c>
      <c r="D42" s="86">
        <v>90320003</v>
      </c>
      <c r="E42" s="86"/>
      <c r="F42" s="86" t="s">
        <v>629</v>
      </c>
      <c r="G42" s="114">
        <v>43279</v>
      </c>
      <c r="H42" s="86" t="s">
        <v>169</v>
      </c>
      <c r="I42" s="96">
        <v>0.16000000000000003</v>
      </c>
      <c r="J42" s="99" t="s">
        <v>173</v>
      </c>
      <c r="K42" s="100">
        <v>2.6000000000000002E-2</v>
      </c>
      <c r="L42" s="100">
        <v>2.6300000000000004E-2</v>
      </c>
      <c r="M42" s="96">
        <v>163.15</v>
      </c>
      <c r="N42" s="98">
        <v>100.02119999999999</v>
      </c>
      <c r="O42" s="96">
        <v>0.16388999999999998</v>
      </c>
      <c r="P42" s="97">
        <f t="shared" si="1"/>
        <v>8.8160249545630968E-5</v>
      </c>
      <c r="Q42" s="97">
        <f>O42/'סכום נכסי הקרן'!$C$42</f>
        <v>1.4565297025718058E-6</v>
      </c>
    </row>
    <row r="43" spans="1:17" s="144" customFormat="1">
      <c r="A43" s="153"/>
      <c r="B43" s="89" t="s">
        <v>1496</v>
      </c>
      <c r="C43" s="99" t="s">
        <v>1470</v>
      </c>
      <c r="D43" s="86">
        <v>90320004</v>
      </c>
      <c r="E43" s="86"/>
      <c r="F43" s="86" t="s">
        <v>629</v>
      </c>
      <c r="G43" s="114">
        <v>43321</v>
      </c>
      <c r="H43" s="86" t="s">
        <v>169</v>
      </c>
      <c r="I43" s="96">
        <v>0.11000000000000001</v>
      </c>
      <c r="J43" s="99" t="s">
        <v>173</v>
      </c>
      <c r="K43" s="100">
        <v>2.6000000000000002E-2</v>
      </c>
      <c r="L43" s="100">
        <v>3.4500000000000003E-2</v>
      </c>
      <c r="M43" s="96">
        <v>723.4</v>
      </c>
      <c r="N43" s="98">
        <v>100.07</v>
      </c>
      <c r="O43" s="96">
        <v>0.72389999999999999</v>
      </c>
      <c r="P43" s="97">
        <f t="shared" si="1"/>
        <v>3.8940267646642417E-4</v>
      </c>
      <c r="Q43" s="97">
        <f>O43/'סכום נכסי הקרן'!$C$42</f>
        <v>6.4334727664392603E-6</v>
      </c>
    </row>
    <row r="44" spans="1:17" s="144" customFormat="1">
      <c r="A44" s="153"/>
      <c r="B44" s="89" t="s">
        <v>1496</v>
      </c>
      <c r="C44" s="99" t="s">
        <v>1470</v>
      </c>
      <c r="D44" s="86">
        <v>90320001</v>
      </c>
      <c r="E44" s="86"/>
      <c r="F44" s="86" t="s">
        <v>629</v>
      </c>
      <c r="G44" s="114">
        <v>43138</v>
      </c>
      <c r="H44" s="86" t="s">
        <v>169</v>
      </c>
      <c r="I44" s="96">
        <v>0.10000000000000002</v>
      </c>
      <c r="J44" s="99" t="s">
        <v>173</v>
      </c>
      <c r="K44" s="100">
        <v>2.6000000000000002E-2</v>
      </c>
      <c r="L44" s="100">
        <v>5.2300000000000006E-2</v>
      </c>
      <c r="M44" s="96">
        <v>155.66999999999999</v>
      </c>
      <c r="N44" s="98">
        <v>99.91</v>
      </c>
      <c r="O44" s="96">
        <v>0.15553</v>
      </c>
      <c r="P44" s="97">
        <f t="shared" si="1"/>
        <v>8.3663210762291695E-5</v>
      </c>
      <c r="Q44" s="97">
        <f>O44/'סכום נכסי הקרן'!$C$42</f>
        <v>1.3822323792848433E-6</v>
      </c>
    </row>
    <row r="45" spans="1:17" s="144" customFormat="1">
      <c r="A45" s="153"/>
      <c r="B45" s="89" t="s">
        <v>1496</v>
      </c>
      <c r="C45" s="99" t="s">
        <v>1470</v>
      </c>
      <c r="D45" s="86">
        <v>90310002</v>
      </c>
      <c r="E45" s="86"/>
      <c r="F45" s="86" t="s">
        <v>629</v>
      </c>
      <c r="G45" s="114">
        <v>43227</v>
      </c>
      <c r="H45" s="86" t="s">
        <v>169</v>
      </c>
      <c r="I45" s="96">
        <v>9.39</v>
      </c>
      <c r="J45" s="99" t="s">
        <v>173</v>
      </c>
      <c r="K45" s="100">
        <v>2.9805999999999999E-2</v>
      </c>
      <c r="L45" s="100">
        <v>0.04</v>
      </c>
      <c r="M45" s="96">
        <v>819.6</v>
      </c>
      <c r="N45" s="98">
        <v>91.8</v>
      </c>
      <c r="O45" s="96">
        <v>0.75239999999999996</v>
      </c>
      <c r="P45" s="97">
        <f t="shared" si="1"/>
        <v>4.0473349050053537E-4</v>
      </c>
      <c r="Q45" s="97">
        <f>O45/'סכום נכסי הקרן'!$C$42</f>
        <v>6.6867590958266318E-6</v>
      </c>
    </row>
    <row r="46" spans="1:17" s="144" customFormat="1">
      <c r="A46" s="153"/>
      <c r="B46" s="89" t="s">
        <v>1496</v>
      </c>
      <c r="C46" s="99" t="s">
        <v>1470</v>
      </c>
      <c r="D46" s="86">
        <v>90310003</v>
      </c>
      <c r="E46" s="86"/>
      <c r="F46" s="86" t="s">
        <v>629</v>
      </c>
      <c r="G46" s="114">
        <v>43279</v>
      </c>
      <c r="H46" s="86" t="s">
        <v>169</v>
      </c>
      <c r="I46" s="96">
        <v>9.43</v>
      </c>
      <c r="J46" s="99" t="s">
        <v>173</v>
      </c>
      <c r="K46" s="100">
        <v>2.9796999999999997E-2</v>
      </c>
      <c r="L46" s="100">
        <v>3.8699999999999998E-2</v>
      </c>
      <c r="M46" s="96">
        <v>958.55</v>
      </c>
      <c r="N46" s="98">
        <v>92.05</v>
      </c>
      <c r="O46" s="96">
        <v>0.88234000000000001</v>
      </c>
      <c r="P46" s="97">
        <f t="shared" si="1"/>
        <v>4.7463124403009354E-4</v>
      </c>
      <c r="Q46" s="97">
        <f>O46/'סכום נכסי הקרן'!$C$42</f>
        <v>7.8415670130404984E-6</v>
      </c>
    </row>
    <row r="47" spans="1:17" s="144" customFormat="1">
      <c r="A47" s="153"/>
      <c r="B47" s="89" t="s">
        <v>1496</v>
      </c>
      <c r="C47" s="99" t="s">
        <v>1470</v>
      </c>
      <c r="D47" s="86">
        <v>90310004</v>
      </c>
      <c r="E47" s="86"/>
      <c r="F47" s="86" t="s">
        <v>629</v>
      </c>
      <c r="G47" s="114">
        <v>43321</v>
      </c>
      <c r="H47" s="86" t="s">
        <v>169</v>
      </c>
      <c r="I47" s="96">
        <v>9.44</v>
      </c>
      <c r="J47" s="99" t="s">
        <v>173</v>
      </c>
      <c r="K47" s="100">
        <v>3.0529000000000001E-2</v>
      </c>
      <c r="L47" s="100">
        <v>3.7900000000000003E-2</v>
      </c>
      <c r="M47" s="96">
        <v>5365.79</v>
      </c>
      <c r="N47" s="98">
        <v>93.37</v>
      </c>
      <c r="O47" s="96">
        <v>5.0100299999999995</v>
      </c>
      <c r="P47" s="97">
        <f t="shared" si="1"/>
        <v>2.6950118679058971E-3</v>
      </c>
      <c r="Q47" s="97">
        <f>O47/'סכום נכסי הקרן'!$C$42</f>
        <v>4.4525337151600608E-5</v>
      </c>
    </row>
    <row r="48" spans="1:17" s="144" customFormat="1">
      <c r="A48" s="153"/>
      <c r="B48" s="89" t="s">
        <v>1496</v>
      </c>
      <c r="C48" s="99" t="s">
        <v>1470</v>
      </c>
      <c r="D48" s="86">
        <v>90310001</v>
      </c>
      <c r="E48" s="86"/>
      <c r="F48" s="86" t="s">
        <v>629</v>
      </c>
      <c r="G48" s="114">
        <v>43138</v>
      </c>
      <c r="H48" s="86" t="s">
        <v>169</v>
      </c>
      <c r="I48" s="96">
        <v>9.35</v>
      </c>
      <c r="J48" s="99" t="s">
        <v>173</v>
      </c>
      <c r="K48" s="100">
        <v>2.8239999999999998E-2</v>
      </c>
      <c r="L48" s="100">
        <v>4.3100000000000006E-2</v>
      </c>
      <c r="M48" s="96">
        <v>5146.8999999999996</v>
      </c>
      <c r="N48" s="98">
        <v>87.75</v>
      </c>
      <c r="O48" s="96">
        <v>4.5164099999999996</v>
      </c>
      <c r="P48" s="97">
        <f t="shared" si="1"/>
        <v>2.4294821688350915E-3</v>
      </c>
      <c r="Q48" s="97">
        <f>O48/'סכום נכסי הקרן'!$C$42</f>
        <v>4.0138417926611322E-5</v>
      </c>
    </row>
    <row r="49" spans="1:17" s="144" customFormat="1">
      <c r="A49" s="153"/>
      <c r="B49" s="89" t="s">
        <v>1496</v>
      </c>
      <c r="C49" s="99" t="s">
        <v>1470</v>
      </c>
      <c r="D49" s="86">
        <v>90310005</v>
      </c>
      <c r="E49" s="86"/>
      <c r="F49" s="86" t="s">
        <v>629</v>
      </c>
      <c r="G49" s="114">
        <v>43417</v>
      </c>
      <c r="H49" s="86" t="s">
        <v>169</v>
      </c>
      <c r="I49" s="96">
        <v>9.35</v>
      </c>
      <c r="J49" s="99" t="s">
        <v>173</v>
      </c>
      <c r="K49" s="100">
        <v>3.2797E-2</v>
      </c>
      <c r="L49" s="100">
        <v>3.95E-2</v>
      </c>
      <c r="M49" s="96">
        <v>6120.46</v>
      </c>
      <c r="N49" s="98">
        <v>93.56</v>
      </c>
      <c r="O49" s="96">
        <v>5.7263000000000002</v>
      </c>
      <c r="P49" s="97">
        <f t="shared" si="1"/>
        <v>3.0803101895975757E-3</v>
      </c>
      <c r="Q49" s="97">
        <f>O49/'סכום נכסי הקרן'!$C$42</f>
        <v>5.0891000279681082E-5</v>
      </c>
    </row>
    <row r="50" spans="1:17" s="144" customFormat="1">
      <c r="A50" s="153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96"/>
      <c r="N50" s="98"/>
      <c r="O50" s="86"/>
      <c r="P50" s="97"/>
      <c r="Q50" s="86"/>
    </row>
    <row r="51" spans="1:17" s="144" customFormat="1">
      <c r="A51" s="153"/>
      <c r="B51" s="83" t="s">
        <v>40</v>
      </c>
      <c r="C51" s="84"/>
      <c r="D51" s="84"/>
      <c r="E51" s="84"/>
      <c r="F51" s="84"/>
      <c r="G51" s="84"/>
      <c r="H51" s="84"/>
      <c r="I51" s="93">
        <v>6.3100000000000005</v>
      </c>
      <c r="J51" s="84"/>
      <c r="K51" s="84"/>
      <c r="L51" s="106">
        <v>0.05</v>
      </c>
      <c r="M51" s="93"/>
      <c r="N51" s="95"/>
      <c r="O51" s="93">
        <f>O52</f>
        <v>323.32909999999998</v>
      </c>
      <c r="P51" s="94">
        <f t="shared" ref="P51:P53" si="2">O51/$O$10</f>
        <v>0.17392625627777333</v>
      </c>
      <c r="Q51" s="94">
        <f>O51/'סכום נכסי הקרן'!$C$42</f>
        <v>2.8735031902850064E-3</v>
      </c>
    </row>
    <row r="52" spans="1:17" s="144" customFormat="1">
      <c r="A52" s="153"/>
      <c r="B52" s="104" t="s">
        <v>38</v>
      </c>
      <c r="C52" s="84"/>
      <c r="D52" s="84"/>
      <c r="E52" s="84"/>
      <c r="F52" s="84"/>
      <c r="G52" s="84"/>
      <c r="H52" s="84"/>
      <c r="I52" s="93">
        <v>6.3100000000000005</v>
      </c>
      <c r="J52" s="84"/>
      <c r="K52" s="84"/>
      <c r="L52" s="106">
        <v>0.05</v>
      </c>
      <c r="M52" s="93"/>
      <c r="N52" s="95"/>
      <c r="O52" s="93">
        <f>O53</f>
        <v>323.32909999999998</v>
      </c>
      <c r="P52" s="94">
        <f t="shared" si="2"/>
        <v>0.17392625627777333</v>
      </c>
      <c r="Q52" s="94">
        <f>O52/'סכום נכסי הקרן'!$C$42</f>
        <v>2.8735031902850064E-3</v>
      </c>
    </row>
    <row r="53" spans="1:17" s="144" customFormat="1">
      <c r="A53" s="153"/>
      <c r="B53" s="89" t="s">
        <v>1497</v>
      </c>
      <c r="C53" s="99" t="s">
        <v>1468</v>
      </c>
      <c r="D53" s="86">
        <v>508506</v>
      </c>
      <c r="E53" s="86"/>
      <c r="F53" s="86" t="s">
        <v>1473</v>
      </c>
      <c r="G53" s="114">
        <v>43186</v>
      </c>
      <c r="H53" s="86" t="s">
        <v>1466</v>
      </c>
      <c r="I53" s="96">
        <v>6.3100000000000005</v>
      </c>
      <c r="J53" s="99" t="s">
        <v>172</v>
      </c>
      <c r="K53" s="100">
        <v>4.8000000000000001E-2</v>
      </c>
      <c r="L53" s="100">
        <v>0.05</v>
      </c>
      <c r="M53" s="96">
        <v>85855</v>
      </c>
      <c r="N53" s="98">
        <v>100.48</v>
      </c>
      <c r="O53" s="96">
        <v>323.32909999999998</v>
      </c>
      <c r="P53" s="97">
        <f t="shared" si="2"/>
        <v>0.17392625627777333</v>
      </c>
      <c r="Q53" s="97">
        <f>O53/'סכום נכסי הקרן'!$C$42</f>
        <v>2.8735031902850064E-3</v>
      </c>
    </row>
    <row r="54" spans="1:17" s="144" customFormat="1">
      <c r="B54" s="147"/>
      <c r="C54" s="147"/>
      <c r="D54" s="147"/>
      <c r="E54" s="147"/>
    </row>
    <row r="57" spans="1:17">
      <c r="B57" s="101" t="s">
        <v>258</v>
      </c>
    </row>
    <row r="58" spans="1:17">
      <c r="B58" s="101" t="s">
        <v>120</v>
      </c>
    </row>
    <row r="59" spans="1:17">
      <c r="B59" s="101" t="s">
        <v>241</v>
      </c>
    </row>
    <row r="60" spans="1:17">
      <c r="B60" s="101" t="s">
        <v>249</v>
      </c>
    </row>
  </sheetData>
  <sheetProtection sheet="1" objects="1" scenarios="1"/>
  <mergeCells count="1">
    <mergeCell ref="B6:Q6"/>
  </mergeCells>
  <phoneticPr fontId="3" type="noConversion"/>
  <conditionalFormatting sqref="B11:B12 B18:B43">
    <cfRule type="cellIs" dxfId="4" priority="7" operator="equal">
      <formula>"NR3"</formula>
    </cfRule>
  </conditionalFormatting>
  <conditionalFormatting sqref="B13:B17">
    <cfRule type="cellIs" dxfId="3" priority="6" operator="equal">
      <formula>"NR3"</formula>
    </cfRule>
  </conditionalFormatting>
  <dataValidations count="1">
    <dataValidation allowBlank="1" showInputMessage="1" showErrorMessage="1" sqref="D1:Q9 C5:C9 B1:B9 A1:A1048576 R1:XFD53 B54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188</v>
      </c>
      <c r="C1" s="80" t="s" vm="1">
        <v>259</v>
      </c>
    </row>
    <row r="2" spans="2:64">
      <c r="B2" s="58" t="s">
        <v>187</v>
      </c>
      <c r="C2" s="80" t="s">
        <v>260</v>
      </c>
    </row>
    <row r="3" spans="2:64">
      <c r="B3" s="58" t="s">
        <v>189</v>
      </c>
      <c r="C3" s="80" t="s">
        <v>261</v>
      </c>
    </row>
    <row r="4" spans="2:64">
      <c r="B4" s="58" t="s">
        <v>190</v>
      </c>
      <c r="C4" s="80">
        <v>9453</v>
      </c>
    </row>
    <row r="6" spans="2:64" ht="26.25" customHeight="1">
      <c r="B6" s="170" t="s">
        <v>221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78.75">
      <c r="B7" s="61" t="s">
        <v>124</v>
      </c>
      <c r="C7" s="62" t="s">
        <v>46</v>
      </c>
      <c r="D7" s="62" t="s">
        <v>125</v>
      </c>
      <c r="E7" s="62" t="s">
        <v>15</v>
      </c>
      <c r="F7" s="62" t="s">
        <v>69</v>
      </c>
      <c r="G7" s="62" t="s">
        <v>18</v>
      </c>
      <c r="H7" s="62" t="s">
        <v>108</v>
      </c>
      <c r="I7" s="62" t="s">
        <v>55</v>
      </c>
      <c r="J7" s="62" t="s">
        <v>19</v>
      </c>
      <c r="K7" s="62" t="s">
        <v>243</v>
      </c>
      <c r="L7" s="62" t="s">
        <v>242</v>
      </c>
      <c r="M7" s="62" t="s">
        <v>117</v>
      </c>
      <c r="N7" s="62" t="s">
        <v>191</v>
      </c>
      <c r="O7" s="64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250</v>
      </c>
      <c r="L8" s="33"/>
      <c r="M8" s="33" t="s">
        <v>246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241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188</v>
      </c>
      <c r="C1" s="80" t="s" vm="1">
        <v>259</v>
      </c>
    </row>
    <row r="2" spans="2:56">
      <c r="B2" s="58" t="s">
        <v>187</v>
      </c>
      <c r="C2" s="80" t="s">
        <v>260</v>
      </c>
    </row>
    <row r="3" spans="2:56">
      <c r="B3" s="58" t="s">
        <v>189</v>
      </c>
      <c r="C3" s="80" t="s">
        <v>261</v>
      </c>
    </row>
    <row r="4" spans="2:56">
      <c r="B4" s="58" t="s">
        <v>190</v>
      </c>
      <c r="C4" s="80">
        <v>9453</v>
      </c>
    </row>
    <row r="6" spans="2:56" ht="26.25" customHeight="1">
      <c r="B6" s="170" t="s">
        <v>222</v>
      </c>
      <c r="C6" s="171"/>
      <c r="D6" s="171"/>
      <c r="E6" s="171"/>
      <c r="F6" s="171"/>
      <c r="G6" s="171"/>
      <c r="H6" s="171"/>
      <c r="I6" s="171"/>
      <c r="J6" s="172"/>
    </row>
    <row r="7" spans="2:56" s="3" customFormat="1" ht="78.75">
      <c r="B7" s="61" t="s">
        <v>124</v>
      </c>
      <c r="C7" s="63" t="s">
        <v>57</v>
      </c>
      <c r="D7" s="63" t="s">
        <v>92</v>
      </c>
      <c r="E7" s="63" t="s">
        <v>58</v>
      </c>
      <c r="F7" s="63" t="s">
        <v>108</v>
      </c>
      <c r="G7" s="63" t="s">
        <v>233</v>
      </c>
      <c r="H7" s="63" t="s">
        <v>191</v>
      </c>
      <c r="I7" s="65" t="s">
        <v>192</v>
      </c>
      <c r="J7" s="79" t="s">
        <v>253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8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259</v>
      </c>
    </row>
    <row r="2" spans="2:60">
      <c r="B2" s="58" t="s">
        <v>187</v>
      </c>
      <c r="C2" s="80" t="s">
        <v>260</v>
      </c>
    </row>
    <row r="3" spans="2:60">
      <c r="B3" s="58" t="s">
        <v>189</v>
      </c>
      <c r="C3" s="80" t="s">
        <v>261</v>
      </c>
    </row>
    <row r="4" spans="2:60">
      <c r="B4" s="58" t="s">
        <v>190</v>
      </c>
      <c r="C4" s="80">
        <v>9453</v>
      </c>
    </row>
    <row r="6" spans="2:60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1" t="s">
        <v>124</v>
      </c>
      <c r="C7" s="61" t="s">
        <v>125</v>
      </c>
      <c r="D7" s="61" t="s">
        <v>15</v>
      </c>
      <c r="E7" s="61" t="s">
        <v>16</v>
      </c>
      <c r="F7" s="61" t="s">
        <v>60</v>
      </c>
      <c r="G7" s="61" t="s">
        <v>108</v>
      </c>
      <c r="H7" s="61" t="s">
        <v>56</v>
      </c>
      <c r="I7" s="61" t="s">
        <v>117</v>
      </c>
      <c r="J7" s="61" t="s">
        <v>191</v>
      </c>
      <c r="K7" s="61" t="s">
        <v>192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259</v>
      </c>
    </row>
    <row r="2" spans="2:60">
      <c r="B2" s="58" t="s">
        <v>187</v>
      </c>
      <c r="C2" s="80" t="s">
        <v>260</v>
      </c>
    </row>
    <row r="3" spans="2:60">
      <c r="B3" s="58" t="s">
        <v>189</v>
      </c>
      <c r="C3" s="80" t="s">
        <v>261</v>
      </c>
    </row>
    <row r="4" spans="2:60">
      <c r="B4" s="58" t="s">
        <v>190</v>
      </c>
      <c r="C4" s="80">
        <v>9453</v>
      </c>
    </row>
    <row r="6" spans="2:60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1" t="s">
        <v>124</v>
      </c>
      <c r="C7" s="63" t="s">
        <v>46</v>
      </c>
      <c r="D7" s="63" t="s">
        <v>15</v>
      </c>
      <c r="E7" s="63" t="s">
        <v>16</v>
      </c>
      <c r="F7" s="63" t="s">
        <v>60</v>
      </c>
      <c r="G7" s="63" t="s">
        <v>108</v>
      </c>
      <c r="H7" s="63" t="s">
        <v>56</v>
      </c>
      <c r="I7" s="63" t="s">
        <v>117</v>
      </c>
      <c r="J7" s="63" t="s">
        <v>191</v>
      </c>
      <c r="K7" s="65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59</v>
      </c>
      <c r="C10" s="123"/>
      <c r="D10" s="123"/>
      <c r="E10" s="123"/>
      <c r="F10" s="123"/>
      <c r="G10" s="123"/>
      <c r="H10" s="125">
        <v>0</v>
      </c>
      <c r="I10" s="124">
        <v>5.3053147980000013</v>
      </c>
      <c r="J10" s="125">
        <v>1</v>
      </c>
      <c r="K10" s="125">
        <f>I10/'סכום נכסי הקרן'!$C$42</f>
        <v>4.7149603909822092E-5</v>
      </c>
      <c r="L10" s="146"/>
      <c r="M10" s="14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240</v>
      </c>
      <c r="C11" s="123"/>
      <c r="D11" s="123"/>
      <c r="E11" s="123"/>
      <c r="F11" s="123"/>
      <c r="G11" s="123"/>
      <c r="H11" s="125">
        <v>0</v>
      </c>
      <c r="I11" s="124">
        <v>5.3053147980000013</v>
      </c>
      <c r="J11" s="125">
        <v>1</v>
      </c>
      <c r="K11" s="125">
        <f>I11/'סכום נכסי הקרן'!$C$42</f>
        <v>4.7149603909822092E-5</v>
      </c>
      <c r="L11" s="146"/>
      <c r="M11" s="14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1474</v>
      </c>
      <c r="C12" s="86" t="s">
        <v>1475</v>
      </c>
      <c r="D12" s="86" t="s">
        <v>690</v>
      </c>
      <c r="E12" s="86" t="s">
        <v>371</v>
      </c>
      <c r="F12" s="100">
        <v>6.7750000000000005E-2</v>
      </c>
      <c r="G12" s="99" t="s">
        <v>173</v>
      </c>
      <c r="H12" s="154">
        <v>0</v>
      </c>
      <c r="I12" s="96">
        <v>5.3053147980000013</v>
      </c>
      <c r="J12" s="97">
        <v>1</v>
      </c>
      <c r="K12" s="97">
        <f>I12/'סכום נכסי הקרן'!$C$42</f>
        <v>4.7149603909822092E-5</v>
      </c>
      <c r="L12" s="146"/>
      <c r="M12" s="14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46"/>
      <c r="M13" s="14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46"/>
      <c r="M14" s="146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46"/>
      <c r="M15" s="14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H109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34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28515625" style="1" customWidth="1"/>
    <col min="8" max="19" width="5.7109375" style="1" customWidth="1"/>
    <col min="20" max="16384" width="9.140625" style="1"/>
  </cols>
  <sheetData>
    <row r="1" spans="2:34">
      <c r="B1" s="58" t="s">
        <v>188</v>
      </c>
      <c r="C1" s="80" t="s" vm="1">
        <v>259</v>
      </c>
    </row>
    <row r="2" spans="2:34">
      <c r="B2" s="58" t="s">
        <v>187</v>
      </c>
      <c r="C2" s="80" t="s">
        <v>260</v>
      </c>
    </row>
    <row r="3" spans="2:34">
      <c r="B3" s="58" t="s">
        <v>189</v>
      </c>
      <c r="C3" s="80" t="s">
        <v>261</v>
      </c>
    </row>
    <row r="4" spans="2:34">
      <c r="B4" s="58" t="s">
        <v>190</v>
      </c>
      <c r="C4" s="80">
        <v>9453</v>
      </c>
    </row>
    <row r="6" spans="2:34" ht="26.25" customHeight="1">
      <c r="B6" s="170" t="s">
        <v>225</v>
      </c>
      <c r="C6" s="171"/>
      <c r="D6" s="172"/>
    </row>
    <row r="7" spans="2:34" s="3" customFormat="1" ht="31.5">
      <c r="B7" s="61" t="s">
        <v>124</v>
      </c>
      <c r="C7" s="66" t="s">
        <v>114</v>
      </c>
      <c r="D7" s="67" t="s">
        <v>113</v>
      </c>
    </row>
    <row r="8" spans="2:34" s="3" customFormat="1">
      <c r="B8" s="16"/>
      <c r="C8" s="33" t="s">
        <v>246</v>
      </c>
      <c r="D8" s="18" t="s">
        <v>22</v>
      </c>
    </row>
    <row r="9" spans="2:34" s="4" customFormat="1" ht="18" customHeight="1">
      <c r="B9" s="19"/>
      <c r="C9" s="20" t="s">
        <v>1</v>
      </c>
      <c r="D9" s="21" t="s">
        <v>2</v>
      </c>
      <c r="E9" s="3"/>
      <c r="F9" s="3"/>
    </row>
    <row r="10" spans="2:34" s="4" customFormat="1" ht="18" customHeight="1">
      <c r="B10" s="133" t="s">
        <v>1476</v>
      </c>
      <c r="C10" s="139">
        <f>C11+C18</f>
        <v>1884.7731805028648</v>
      </c>
      <c r="D10" s="103"/>
      <c r="E10" s="3"/>
      <c r="F10" s="3"/>
    </row>
    <row r="11" spans="2:34" s="144" customFormat="1">
      <c r="B11" s="134" t="s">
        <v>26</v>
      </c>
      <c r="C11" s="139">
        <f>SUM(C12:C16)</f>
        <v>360.0557</v>
      </c>
      <c r="D11" s="103"/>
      <c r="E11" s="146"/>
      <c r="F11" s="146"/>
    </row>
    <row r="12" spans="2:34" s="144" customFormat="1">
      <c r="B12" s="135" t="s">
        <v>1478</v>
      </c>
      <c r="C12" s="136">
        <v>57.828980000000001</v>
      </c>
      <c r="D12" s="137">
        <v>44246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</row>
    <row r="13" spans="2:34" s="144" customFormat="1">
      <c r="B13" s="135" t="s">
        <v>1479</v>
      </c>
      <c r="C13" s="136">
        <v>33.742049999999999</v>
      </c>
      <c r="D13" s="137">
        <v>46100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</row>
    <row r="14" spans="2:34" s="144" customFormat="1">
      <c r="B14" s="135" t="s">
        <v>1480</v>
      </c>
      <c r="C14" s="136">
        <v>73.135000000000005</v>
      </c>
      <c r="D14" s="137">
        <v>43800</v>
      </c>
      <c r="E14" s="146"/>
      <c r="F14" s="146"/>
    </row>
    <row r="15" spans="2:34" s="144" customFormat="1">
      <c r="B15" s="135" t="s">
        <v>1481</v>
      </c>
      <c r="C15" s="136">
        <v>27.74361</v>
      </c>
      <c r="D15" s="137">
        <v>44739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</row>
    <row r="16" spans="2:34" s="144" customFormat="1">
      <c r="B16" s="135" t="s">
        <v>1477</v>
      </c>
      <c r="C16" s="136">
        <v>167.60605999999999</v>
      </c>
      <c r="D16" s="137">
        <v>44255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</row>
    <row r="17" spans="2:4">
      <c r="B17" s="103"/>
      <c r="C17" s="103"/>
      <c r="D17" s="103"/>
    </row>
    <row r="18" spans="2:4">
      <c r="B18" s="138" t="s">
        <v>1486</v>
      </c>
      <c r="C18" s="139">
        <f>SUM(C19:C23)</f>
        <v>1524.7174805028649</v>
      </c>
      <c r="D18" s="103"/>
    </row>
    <row r="19" spans="2:4">
      <c r="B19" s="135" t="s">
        <v>1485</v>
      </c>
      <c r="C19" s="136">
        <v>421.66388423369534</v>
      </c>
      <c r="D19" s="137">
        <v>47119</v>
      </c>
    </row>
    <row r="20" spans="2:4">
      <c r="B20" s="135" t="s">
        <v>1484</v>
      </c>
      <c r="C20" s="136">
        <v>357.10210275294924</v>
      </c>
      <c r="D20" s="137">
        <v>47119</v>
      </c>
    </row>
    <row r="21" spans="2:4">
      <c r="B21" s="135" t="s">
        <v>1482</v>
      </c>
      <c r="C21" s="136">
        <v>181.23027681199997</v>
      </c>
      <c r="D21" s="137">
        <v>45485</v>
      </c>
    </row>
    <row r="22" spans="2:4">
      <c r="B22" s="135" t="s">
        <v>1400</v>
      </c>
      <c r="C22" s="136">
        <v>114.63374300399997</v>
      </c>
      <c r="D22" s="137">
        <v>45710</v>
      </c>
    </row>
    <row r="23" spans="2:4">
      <c r="B23" s="135" t="s">
        <v>1483</v>
      </c>
      <c r="C23" s="136">
        <v>450.08747370022047</v>
      </c>
      <c r="D23" s="137">
        <v>47107</v>
      </c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 B19:B23">
    <cfRule type="cellIs" dxfId="2" priority="5" operator="equal">
      <formula>"NR3"</formula>
    </cfRule>
  </conditionalFormatting>
  <conditionalFormatting sqref="B12:B16">
    <cfRule type="cellIs" dxfId="1" priority="4" operator="equal">
      <formula>"NR3"</formula>
    </cfRule>
  </conditionalFormatting>
  <conditionalFormatting sqref="B18">
    <cfRule type="cellIs" dxfId="0" priority="2" operator="equal">
      <formula>"NR3"</formula>
    </cfRule>
  </conditionalFormatting>
  <dataValidations count="1">
    <dataValidation allowBlank="1" showInputMessage="1" showErrorMessage="1" sqref="U28:XFD29 A1:A1048576 B26:C1048576 D26:D27 D1:D18 B1:B18 C5:C18 B19:D23 E1:XFD27 D28:S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259</v>
      </c>
    </row>
    <row r="2" spans="2:18">
      <c r="B2" s="58" t="s">
        <v>187</v>
      </c>
      <c r="C2" s="80" t="s">
        <v>260</v>
      </c>
    </row>
    <row r="3" spans="2:18">
      <c r="B3" s="58" t="s">
        <v>189</v>
      </c>
      <c r="C3" s="80" t="s">
        <v>261</v>
      </c>
    </row>
    <row r="4" spans="2:18">
      <c r="B4" s="58" t="s">
        <v>190</v>
      </c>
      <c r="C4" s="80">
        <v>9453</v>
      </c>
    </row>
    <row r="6" spans="2:18" ht="26.25" customHeight="1">
      <c r="B6" s="170" t="s">
        <v>228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62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topLeftCell="A7" zoomScale="90" zoomScaleNormal="90" workbookViewId="0">
      <selection activeCell="N15" sqref="N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188</v>
      </c>
      <c r="C1" s="80" t="s" vm="1">
        <v>259</v>
      </c>
    </row>
    <row r="2" spans="2:15">
      <c r="B2" s="58" t="s">
        <v>187</v>
      </c>
      <c r="C2" s="80" t="s">
        <v>260</v>
      </c>
    </row>
    <row r="3" spans="2:15">
      <c r="B3" s="58" t="s">
        <v>189</v>
      </c>
      <c r="C3" s="80" t="s">
        <v>261</v>
      </c>
    </row>
    <row r="4" spans="2:15">
      <c r="B4" s="58" t="s">
        <v>190</v>
      </c>
      <c r="C4" s="80">
        <v>9453</v>
      </c>
    </row>
    <row r="6" spans="2:15" ht="26.25" customHeight="1">
      <c r="B6" s="159" t="s">
        <v>217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5" s="3" customFormat="1" ht="63">
      <c r="B7" s="13" t="s">
        <v>123</v>
      </c>
      <c r="C7" s="14" t="s">
        <v>46</v>
      </c>
      <c r="D7" s="14" t="s">
        <v>125</v>
      </c>
      <c r="E7" s="14" t="s">
        <v>15</v>
      </c>
      <c r="F7" s="14" t="s">
        <v>69</v>
      </c>
      <c r="G7" s="14" t="s">
        <v>108</v>
      </c>
      <c r="H7" s="14" t="s">
        <v>17</v>
      </c>
      <c r="I7" s="14" t="s">
        <v>19</v>
      </c>
      <c r="J7" s="14" t="s">
        <v>65</v>
      </c>
      <c r="K7" s="14" t="s">
        <v>191</v>
      </c>
      <c r="L7" s="14" t="s">
        <v>192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246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22" t="s">
        <v>45</v>
      </c>
      <c r="C10" s="123"/>
      <c r="D10" s="123"/>
      <c r="E10" s="123"/>
      <c r="F10" s="123"/>
      <c r="G10" s="123"/>
      <c r="H10" s="123"/>
      <c r="I10" s="123"/>
      <c r="J10" s="124">
        <f>J11+J31</f>
        <v>6165.5664923459999</v>
      </c>
      <c r="K10" s="125">
        <f>J10/$J$10</f>
        <v>1</v>
      </c>
      <c r="L10" s="125">
        <f>J10/'סכום נכסי הקרן'!$C$42</f>
        <v>5.4794866857547211E-2</v>
      </c>
      <c r="M10" s="142"/>
      <c r="N10" s="142"/>
      <c r="O10" s="142"/>
    </row>
    <row r="11" spans="2:15" s="102" customFormat="1">
      <c r="B11" s="126" t="s">
        <v>240</v>
      </c>
      <c r="C11" s="123"/>
      <c r="D11" s="123"/>
      <c r="E11" s="123"/>
      <c r="F11" s="123"/>
      <c r="G11" s="123"/>
      <c r="H11" s="123"/>
      <c r="I11" s="123"/>
      <c r="J11" s="124">
        <f>J12+J19</f>
        <v>5603.3664923460001</v>
      </c>
      <c r="K11" s="125">
        <f t="shared" ref="K11:K17" si="0">J11/$J$10</f>
        <v>0.90881616463014048</v>
      </c>
      <c r="L11" s="125">
        <f>J11/'סכום נכסי הקרן'!$C$42</f>
        <v>4.9798460738895253E-2</v>
      </c>
      <c r="M11" s="143"/>
      <c r="N11" s="143"/>
      <c r="O11" s="143"/>
    </row>
    <row r="12" spans="2:15">
      <c r="B12" s="104" t="s">
        <v>42</v>
      </c>
      <c r="C12" s="84"/>
      <c r="D12" s="84"/>
      <c r="E12" s="84"/>
      <c r="F12" s="84"/>
      <c r="G12" s="84"/>
      <c r="H12" s="84"/>
      <c r="I12" s="84"/>
      <c r="J12" s="93">
        <f>SUM(J13:J17)</f>
        <v>5004.063879196</v>
      </c>
      <c r="K12" s="94">
        <f t="shared" si="0"/>
        <v>0.81161461568991244</v>
      </c>
      <c r="L12" s="94">
        <f>J12/'סכום נכסי הקרן'!$C$42</f>
        <v>4.4472314806368096E-2</v>
      </c>
      <c r="M12" s="144"/>
      <c r="N12" s="144"/>
      <c r="O12" s="144"/>
    </row>
    <row r="13" spans="2:15">
      <c r="B13" s="89" t="s">
        <v>1445</v>
      </c>
      <c r="C13" s="86" t="s">
        <v>1446</v>
      </c>
      <c r="D13" s="86">
        <v>12</v>
      </c>
      <c r="E13" s="86" t="s">
        <v>322</v>
      </c>
      <c r="F13" s="86" t="s">
        <v>371</v>
      </c>
      <c r="G13" s="99" t="s">
        <v>173</v>
      </c>
      <c r="H13" s="100">
        <v>0</v>
      </c>
      <c r="I13" s="100">
        <v>0</v>
      </c>
      <c r="J13" s="96">
        <v>183.63064859300002</v>
      </c>
      <c r="K13" s="97">
        <f t="shared" si="0"/>
        <v>2.9783256546006123E-2</v>
      </c>
      <c r="L13" s="97">
        <f>J13/'סכום נכסי הקרן'!$C$42</f>
        <v>1.6319695770225769E-3</v>
      </c>
      <c r="M13" s="144"/>
      <c r="N13" s="144"/>
      <c r="O13" s="144"/>
    </row>
    <row r="14" spans="2:15">
      <c r="B14" s="89" t="s">
        <v>1447</v>
      </c>
      <c r="C14" s="86" t="s">
        <v>1448</v>
      </c>
      <c r="D14" s="86">
        <v>10</v>
      </c>
      <c r="E14" s="86" t="s">
        <v>322</v>
      </c>
      <c r="F14" s="86" t="s">
        <v>371</v>
      </c>
      <c r="G14" s="99" t="s">
        <v>173</v>
      </c>
      <c r="H14" s="100">
        <v>0</v>
      </c>
      <c r="I14" s="100">
        <v>0</v>
      </c>
      <c r="J14" s="96">
        <v>765.67310618699992</v>
      </c>
      <c r="K14" s="97">
        <f t="shared" si="0"/>
        <v>0.12418536190267589</v>
      </c>
      <c r="L14" s="97">
        <f>J14/'סכום נכסי הקרן'!$C$42</f>
        <v>6.8047203711134405E-3</v>
      </c>
      <c r="M14" s="144"/>
      <c r="N14" s="144"/>
      <c r="O14" s="144"/>
    </row>
    <row r="15" spans="2:15">
      <c r="B15" s="89" t="s">
        <v>1447</v>
      </c>
      <c r="C15" s="86" t="s">
        <v>1449</v>
      </c>
      <c r="D15" s="86">
        <v>10</v>
      </c>
      <c r="E15" s="86" t="s">
        <v>322</v>
      </c>
      <c r="F15" s="86" t="s">
        <v>371</v>
      </c>
      <c r="G15" s="99" t="s">
        <v>173</v>
      </c>
      <c r="H15" s="100">
        <v>0</v>
      </c>
      <c r="I15" s="100">
        <v>0</v>
      </c>
      <c r="J15" s="96">
        <v>3932.7168938130003</v>
      </c>
      <c r="K15" s="97">
        <f t="shared" si="0"/>
        <v>0.63785167165014234</v>
      </c>
      <c r="L15" s="97">
        <f>J15/'סכום נכסי הקרן'!$C$42</f>
        <v>3.4950997422933464E-2</v>
      </c>
      <c r="M15" s="144"/>
      <c r="N15" s="155"/>
      <c r="O15" s="144"/>
    </row>
    <row r="16" spans="2:15">
      <c r="B16" s="89" t="s">
        <v>1450</v>
      </c>
      <c r="C16" s="86" t="s">
        <v>1451</v>
      </c>
      <c r="D16" s="86">
        <v>20</v>
      </c>
      <c r="E16" s="86" t="s">
        <v>322</v>
      </c>
      <c r="F16" s="86" t="s">
        <v>371</v>
      </c>
      <c r="G16" s="99" t="s">
        <v>173</v>
      </c>
      <c r="H16" s="100">
        <v>0</v>
      </c>
      <c r="I16" s="100">
        <v>0</v>
      </c>
      <c r="J16" s="96">
        <v>110.524641868</v>
      </c>
      <c r="K16" s="97">
        <f t="shared" si="0"/>
        <v>1.7926113035226603E-2</v>
      </c>
      <c r="L16" s="97">
        <f>J16/'סכום נכסי הקרן'!$C$42</f>
        <v>9.8225897703858324E-4</v>
      </c>
      <c r="M16" s="144"/>
      <c r="N16" s="144"/>
      <c r="O16" s="144"/>
    </row>
    <row r="17" spans="2:15">
      <c r="B17" s="89" t="s">
        <v>1452</v>
      </c>
      <c r="C17" s="86" t="s">
        <v>1453</v>
      </c>
      <c r="D17" s="86">
        <v>11</v>
      </c>
      <c r="E17" s="86" t="s">
        <v>356</v>
      </c>
      <c r="F17" s="86" t="s">
        <v>371</v>
      </c>
      <c r="G17" s="99" t="s">
        <v>173</v>
      </c>
      <c r="H17" s="100">
        <v>0</v>
      </c>
      <c r="I17" s="100">
        <v>0</v>
      </c>
      <c r="J17" s="96">
        <v>11.518588735</v>
      </c>
      <c r="K17" s="97">
        <f t="shared" si="0"/>
        <v>1.8682125558615414E-3</v>
      </c>
      <c r="L17" s="97">
        <f>J17/'סכום נכסי הקרן'!$C$42</f>
        <v>1.0236845826003114E-4</v>
      </c>
      <c r="M17" s="144"/>
      <c r="N17" s="144"/>
      <c r="O17" s="144"/>
    </row>
    <row r="18" spans="2:15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4"/>
      <c r="N18" s="144"/>
      <c r="O18" s="144"/>
    </row>
    <row r="19" spans="2:15">
      <c r="B19" s="104" t="s">
        <v>43</v>
      </c>
      <c r="C19" s="84"/>
      <c r="D19" s="84"/>
      <c r="E19" s="84"/>
      <c r="F19" s="84"/>
      <c r="G19" s="84"/>
      <c r="H19" s="84"/>
      <c r="I19" s="84"/>
      <c r="J19" s="93">
        <f>SUM(J20:J29)</f>
        <v>599.30261314999996</v>
      </c>
      <c r="K19" s="94">
        <f t="shared" ref="K19:K33" si="1">J19/$J$10</f>
        <v>9.7201548940228061E-2</v>
      </c>
      <c r="L19" s="94">
        <f>J19/'סכום נכסי הקרן'!$C$42</f>
        <v>5.3261459325271553E-3</v>
      </c>
      <c r="M19" s="144"/>
      <c r="N19" s="144"/>
      <c r="O19" s="144"/>
    </row>
    <row r="20" spans="2:15">
      <c r="B20" s="89" t="s">
        <v>1445</v>
      </c>
      <c r="C20" s="86" t="s">
        <v>1454</v>
      </c>
      <c r="D20" s="86">
        <v>12</v>
      </c>
      <c r="E20" s="86" t="s">
        <v>322</v>
      </c>
      <c r="F20" s="86" t="s">
        <v>371</v>
      </c>
      <c r="G20" s="99" t="s">
        <v>172</v>
      </c>
      <c r="H20" s="100">
        <v>0</v>
      </c>
      <c r="I20" s="100">
        <v>0</v>
      </c>
      <c r="J20" s="96">
        <v>5.1247550000000008E-3</v>
      </c>
      <c r="K20" s="97">
        <f t="shared" si="1"/>
        <v>8.3118964110790574E-7</v>
      </c>
      <c r="L20" s="97">
        <f>J20/'סכום נכסי הקרן'!$C$42</f>
        <v>4.5544925717880144E-8</v>
      </c>
      <c r="M20" s="144"/>
      <c r="N20" s="144"/>
      <c r="O20" s="144"/>
    </row>
    <row r="21" spans="2:15">
      <c r="B21" s="89" t="s">
        <v>1447</v>
      </c>
      <c r="C21" s="86" t="s">
        <v>1455</v>
      </c>
      <c r="D21" s="86">
        <v>10</v>
      </c>
      <c r="E21" s="86" t="s">
        <v>322</v>
      </c>
      <c r="F21" s="86" t="s">
        <v>371</v>
      </c>
      <c r="G21" s="99" t="s">
        <v>172</v>
      </c>
      <c r="H21" s="100">
        <v>0</v>
      </c>
      <c r="I21" s="100">
        <v>0</v>
      </c>
      <c r="J21" s="96">
        <v>21.530043289000002</v>
      </c>
      <c r="K21" s="97">
        <f t="shared" si="1"/>
        <v>3.4919813638742891E-3</v>
      </c>
      <c r="L21" s="97">
        <f>J21/'סכום נכסי הקרן'!$C$42</f>
        <v>1.913426539025278E-4</v>
      </c>
      <c r="M21" s="144"/>
      <c r="N21" s="144"/>
      <c r="O21" s="144"/>
    </row>
    <row r="22" spans="2:15">
      <c r="B22" s="89" t="s">
        <v>1447</v>
      </c>
      <c r="C22" s="86" t="s">
        <v>1456</v>
      </c>
      <c r="D22" s="86">
        <v>10</v>
      </c>
      <c r="E22" s="86" t="s">
        <v>322</v>
      </c>
      <c r="F22" s="86" t="s">
        <v>371</v>
      </c>
      <c r="G22" s="99" t="s">
        <v>174</v>
      </c>
      <c r="H22" s="100">
        <v>0</v>
      </c>
      <c r="I22" s="100">
        <v>0</v>
      </c>
      <c r="J22" s="96">
        <v>152.52479</v>
      </c>
      <c r="K22" s="97">
        <f t="shared" si="1"/>
        <v>2.4738163182466022E-2</v>
      </c>
      <c r="L22" s="97">
        <f>J22/'סכום נכסי הקרן'!$C$42</f>
        <v>1.355524357883502E-3</v>
      </c>
      <c r="M22" s="144"/>
      <c r="N22" s="144"/>
      <c r="O22" s="144"/>
    </row>
    <row r="23" spans="2:15">
      <c r="B23" s="89" t="s">
        <v>1447</v>
      </c>
      <c r="C23" s="86" t="s">
        <v>1457</v>
      </c>
      <c r="D23" s="86">
        <v>10</v>
      </c>
      <c r="E23" s="86" t="s">
        <v>322</v>
      </c>
      <c r="F23" s="86" t="s">
        <v>371</v>
      </c>
      <c r="G23" s="99" t="s">
        <v>175</v>
      </c>
      <c r="H23" s="100">
        <v>0</v>
      </c>
      <c r="I23" s="100">
        <v>0</v>
      </c>
      <c r="J23" s="96">
        <v>4.0301900000000002</v>
      </c>
      <c r="K23" s="97">
        <f t="shared" si="1"/>
        <v>6.5366094178095739E-4</v>
      </c>
      <c r="L23" s="97">
        <f>J23/'סכום נכסי הקרן'!$C$42</f>
        <v>3.5817264274866476E-5</v>
      </c>
      <c r="M23" s="144"/>
      <c r="N23" s="144"/>
      <c r="O23" s="144"/>
    </row>
    <row r="24" spans="2:15">
      <c r="B24" s="89" t="s">
        <v>1447</v>
      </c>
      <c r="C24" s="86" t="s">
        <v>1458</v>
      </c>
      <c r="D24" s="86">
        <v>10</v>
      </c>
      <c r="E24" s="86" t="s">
        <v>322</v>
      </c>
      <c r="F24" s="86" t="s">
        <v>371</v>
      </c>
      <c r="G24" s="99" t="s">
        <v>172</v>
      </c>
      <c r="H24" s="100">
        <v>0</v>
      </c>
      <c r="I24" s="100">
        <v>0</v>
      </c>
      <c r="J24" s="96">
        <v>418.07995671100002</v>
      </c>
      <c r="K24" s="97">
        <f t="shared" si="1"/>
        <v>6.7808847285972654E-2</v>
      </c>
      <c r="L24" s="97">
        <f>J24/'סכום נכסי הקרן'!$C$42</f>
        <v>3.7155767587986233E-3</v>
      </c>
      <c r="M24" s="144"/>
      <c r="N24" s="155"/>
      <c r="O24" s="144"/>
    </row>
    <row r="25" spans="2:15">
      <c r="B25" s="89" t="s">
        <v>1447</v>
      </c>
      <c r="C25" s="86" t="s">
        <v>1459</v>
      </c>
      <c r="D25" s="86">
        <v>10</v>
      </c>
      <c r="E25" s="86" t="s">
        <v>322</v>
      </c>
      <c r="F25" s="86" t="s">
        <v>371</v>
      </c>
      <c r="G25" s="99" t="s">
        <v>182</v>
      </c>
      <c r="H25" s="100">
        <v>0</v>
      </c>
      <c r="I25" s="100">
        <v>0</v>
      </c>
      <c r="J25" s="96">
        <v>0.13</v>
      </c>
      <c r="K25" s="97">
        <f t="shared" si="1"/>
        <v>2.1084842757171364E-5</v>
      </c>
      <c r="L25" s="97">
        <f>J25/'סכום נכסי הקרן'!$C$42</f>
        <v>1.1553411515915234E-6</v>
      </c>
      <c r="M25" s="144"/>
      <c r="N25" s="144"/>
      <c r="O25" s="144"/>
    </row>
    <row r="26" spans="2:15">
      <c r="B26" s="89" t="s">
        <v>1447</v>
      </c>
      <c r="C26" s="86" t="s">
        <v>1460</v>
      </c>
      <c r="D26" s="86">
        <v>10</v>
      </c>
      <c r="E26" s="86" t="s">
        <v>322</v>
      </c>
      <c r="F26" s="86" t="s">
        <v>371</v>
      </c>
      <c r="G26" s="99" t="s">
        <v>181</v>
      </c>
      <c r="H26" s="100">
        <v>0</v>
      </c>
      <c r="I26" s="100">
        <v>0</v>
      </c>
      <c r="J26" s="96">
        <v>2.3222100000000001</v>
      </c>
      <c r="K26" s="97">
        <f t="shared" si="1"/>
        <v>3.7664178999331473E-4</v>
      </c>
      <c r="L26" s="97">
        <f>J26/'סכום נכסי הקרן'!$C$42</f>
        <v>2.0638036735671936E-5</v>
      </c>
      <c r="M26" s="144"/>
      <c r="N26" s="144"/>
      <c r="O26" s="144"/>
    </row>
    <row r="27" spans="2:15">
      <c r="B27" s="89" t="s">
        <v>1447</v>
      </c>
      <c r="C27" s="86" t="s">
        <v>1461</v>
      </c>
      <c r="D27" s="86">
        <v>10</v>
      </c>
      <c r="E27" s="86" t="s">
        <v>322</v>
      </c>
      <c r="F27" s="86" t="s">
        <v>371</v>
      </c>
      <c r="G27" s="99" t="s">
        <v>176</v>
      </c>
      <c r="H27" s="100">
        <v>0</v>
      </c>
      <c r="I27" s="100">
        <v>0</v>
      </c>
      <c r="J27" s="96">
        <v>0.58877000000000002</v>
      </c>
      <c r="K27" s="97">
        <f t="shared" si="1"/>
        <v>9.5493252847229105E-5</v>
      </c>
      <c r="L27" s="97">
        <f>J27/'סכום נכסי הקרן'!$C$42</f>
        <v>5.2325400755580093E-6</v>
      </c>
      <c r="M27" s="144"/>
      <c r="N27" s="144"/>
      <c r="O27" s="144"/>
    </row>
    <row r="28" spans="2:15">
      <c r="B28" s="89" t="s">
        <v>1450</v>
      </c>
      <c r="C28" s="86" t="s">
        <v>1462</v>
      </c>
      <c r="D28" s="86">
        <v>20</v>
      </c>
      <c r="E28" s="86" t="s">
        <v>322</v>
      </c>
      <c r="F28" s="86" t="s">
        <v>371</v>
      </c>
      <c r="G28" s="99" t="s">
        <v>172</v>
      </c>
      <c r="H28" s="100">
        <v>0</v>
      </c>
      <c r="I28" s="100">
        <v>0</v>
      </c>
      <c r="J28" s="96">
        <v>5.5028689999999998E-2</v>
      </c>
      <c r="K28" s="97">
        <f t="shared" si="1"/>
        <v>8.9251636598702172E-6</v>
      </c>
      <c r="L28" s="97">
        <f>J28/'סכום נכסי הקרן'!$C$42</f>
        <v>4.8905315442440724E-7</v>
      </c>
      <c r="M28" s="144"/>
      <c r="N28" s="144"/>
      <c r="O28" s="144"/>
    </row>
    <row r="29" spans="2:15">
      <c r="B29" s="89" t="s">
        <v>1452</v>
      </c>
      <c r="C29" s="86" t="s">
        <v>1463</v>
      </c>
      <c r="D29" s="86">
        <v>11</v>
      </c>
      <c r="E29" s="86" t="s">
        <v>356</v>
      </c>
      <c r="F29" s="86" t="s">
        <v>371</v>
      </c>
      <c r="G29" s="99" t="s">
        <v>172</v>
      </c>
      <c r="H29" s="100">
        <v>0</v>
      </c>
      <c r="I29" s="100">
        <v>0</v>
      </c>
      <c r="J29" s="96">
        <v>3.6499705E-2</v>
      </c>
      <c r="K29" s="97">
        <f t="shared" si="1"/>
        <v>5.9199272354472415E-6</v>
      </c>
      <c r="L29" s="97">
        <f>J29/'סכום נכסי הקרן'!$C$42</f>
        <v>3.2438162467269913E-7</v>
      </c>
      <c r="M29" s="144"/>
      <c r="N29" s="144"/>
      <c r="O29" s="144"/>
    </row>
    <row r="30" spans="2:15">
      <c r="B30" s="85"/>
      <c r="C30" s="86"/>
      <c r="D30" s="86"/>
      <c r="E30" s="86"/>
      <c r="F30" s="86"/>
      <c r="G30" s="86"/>
      <c r="H30" s="86"/>
      <c r="I30" s="86"/>
      <c r="J30" s="86"/>
      <c r="K30" s="97"/>
      <c r="L30" s="86"/>
      <c r="M30" s="144"/>
      <c r="N30" s="144"/>
      <c r="O30" s="144"/>
    </row>
    <row r="31" spans="2:15" s="102" customFormat="1">
      <c r="B31" s="126" t="s">
        <v>239</v>
      </c>
      <c r="C31" s="123"/>
      <c r="D31" s="123"/>
      <c r="E31" s="123"/>
      <c r="F31" s="123"/>
      <c r="G31" s="123"/>
      <c r="H31" s="123"/>
      <c r="I31" s="123"/>
      <c r="J31" s="124">
        <f>J32</f>
        <v>562.20000000000005</v>
      </c>
      <c r="K31" s="125">
        <f t="shared" si="1"/>
        <v>9.1183835369859551E-2</v>
      </c>
      <c r="L31" s="125">
        <f>J31/'סכום נכסי הקרן'!$C$42</f>
        <v>4.9964061186519582E-3</v>
      </c>
      <c r="M31" s="143"/>
      <c r="N31" s="143"/>
      <c r="O31" s="143"/>
    </row>
    <row r="32" spans="2:15" s="102" customFormat="1">
      <c r="B32" s="127" t="s">
        <v>44</v>
      </c>
      <c r="C32" s="123"/>
      <c r="D32" s="123"/>
      <c r="E32" s="123"/>
      <c r="F32" s="123"/>
      <c r="G32" s="123"/>
      <c r="H32" s="123"/>
      <c r="I32" s="128"/>
      <c r="J32" s="124">
        <f>J33</f>
        <v>562.20000000000005</v>
      </c>
      <c r="K32" s="125">
        <f t="shared" si="1"/>
        <v>9.1183835369859551E-2</v>
      </c>
      <c r="L32" s="125">
        <f>J32/'סכום נכסי הקרן'!$C$42</f>
        <v>4.9964061186519582E-3</v>
      </c>
      <c r="M32" s="143"/>
      <c r="N32" s="143"/>
      <c r="O32" s="143"/>
    </row>
    <row r="33" spans="2:15">
      <c r="B33" s="89" t="s">
        <v>1464</v>
      </c>
      <c r="C33" s="86" t="s">
        <v>1465</v>
      </c>
      <c r="D33" s="86"/>
      <c r="E33" s="86" t="s">
        <v>264</v>
      </c>
      <c r="F33" s="86"/>
      <c r="G33" s="99"/>
      <c r="H33" s="100">
        <v>0</v>
      </c>
      <c r="I33" s="100">
        <v>0</v>
      </c>
      <c r="J33" s="96">
        <f>562200/1000</f>
        <v>562.20000000000005</v>
      </c>
      <c r="K33" s="97">
        <f t="shared" si="1"/>
        <v>9.1183835369859551E-2</v>
      </c>
      <c r="L33" s="97">
        <f>J33/'סכום נכסי הקרן'!$C$42</f>
        <v>4.9964061186519582E-3</v>
      </c>
      <c r="M33" s="144"/>
      <c r="N33" s="144"/>
      <c r="O33" s="144"/>
    </row>
    <row r="34" spans="2:15">
      <c r="B34" s="85"/>
      <c r="C34" s="86"/>
      <c r="D34" s="86"/>
      <c r="E34" s="86"/>
      <c r="F34" s="86"/>
      <c r="G34" s="86"/>
      <c r="H34" s="86"/>
      <c r="I34" s="86"/>
      <c r="J34" s="86"/>
      <c r="K34" s="97"/>
      <c r="L34" s="86"/>
      <c r="M34" s="144"/>
      <c r="N34" s="144"/>
      <c r="O34" s="144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5">
      <c r="B37" s="101" t="s">
        <v>258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5">
      <c r="B38" s="118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</row>
    <row r="131" spans="2:12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</row>
    <row r="132" spans="2:12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</row>
    <row r="133" spans="2:12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259</v>
      </c>
    </row>
    <row r="2" spans="2:18">
      <c r="B2" s="58" t="s">
        <v>187</v>
      </c>
      <c r="C2" s="80" t="s">
        <v>260</v>
      </c>
    </row>
    <row r="3" spans="2:18">
      <c r="B3" s="58" t="s">
        <v>189</v>
      </c>
      <c r="C3" s="80" t="s">
        <v>261</v>
      </c>
    </row>
    <row r="4" spans="2:18">
      <c r="B4" s="58" t="s">
        <v>190</v>
      </c>
      <c r="C4" s="80">
        <v>9453</v>
      </c>
    </row>
    <row r="6" spans="2:18" ht="26.25" customHeight="1">
      <c r="B6" s="170" t="s">
        <v>229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226</v>
      </c>
      <c r="L7" s="31" t="s">
        <v>243</v>
      </c>
      <c r="M7" s="31" t="s">
        <v>227</v>
      </c>
      <c r="N7" s="31" t="s">
        <v>62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259</v>
      </c>
    </row>
    <row r="2" spans="2:18">
      <c r="B2" s="58" t="s">
        <v>187</v>
      </c>
      <c r="C2" s="80" t="s">
        <v>260</v>
      </c>
    </row>
    <row r="3" spans="2:18">
      <c r="B3" s="58" t="s">
        <v>189</v>
      </c>
      <c r="C3" s="80" t="s">
        <v>261</v>
      </c>
    </row>
    <row r="4" spans="2:18">
      <c r="B4" s="58" t="s">
        <v>190</v>
      </c>
      <c r="C4" s="80">
        <v>9453</v>
      </c>
    </row>
    <row r="6" spans="2:18" ht="26.25" customHeight="1">
      <c r="B6" s="170" t="s">
        <v>231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226</v>
      </c>
      <c r="L7" s="31" t="s">
        <v>243</v>
      </c>
      <c r="M7" s="31" t="s">
        <v>227</v>
      </c>
      <c r="N7" s="31" t="s">
        <v>62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188</v>
      </c>
      <c r="C1" s="80" t="s" vm="1">
        <v>259</v>
      </c>
    </row>
    <row r="2" spans="2:53">
      <c r="B2" s="58" t="s">
        <v>187</v>
      </c>
      <c r="C2" s="80" t="s">
        <v>260</v>
      </c>
    </row>
    <row r="3" spans="2:53">
      <c r="B3" s="58" t="s">
        <v>189</v>
      </c>
      <c r="C3" s="80" t="s">
        <v>261</v>
      </c>
    </row>
    <row r="4" spans="2:53">
      <c r="B4" s="58" t="s">
        <v>190</v>
      </c>
      <c r="C4" s="80">
        <v>9453</v>
      </c>
    </row>
    <row r="6" spans="2:53" ht="21.7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</row>
    <row r="7" spans="2:53" ht="27.75" customHeight="1">
      <c r="B7" s="164" t="s">
        <v>93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6"/>
      <c r="AU7" s="3"/>
      <c r="AV7" s="3"/>
    </row>
    <row r="8" spans="2:53" s="3" customFormat="1" ht="66" customHeight="1">
      <c r="B8" s="23" t="s">
        <v>123</v>
      </c>
      <c r="C8" s="31" t="s">
        <v>46</v>
      </c>
      <c r="D8" s="31" t="s">
        <v>128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257</v>
      </c>
      <c r="O8" s="31" t="s">
        <v>65</v>
      </c>
      <c r="P8" s="31" t="s">
        <v>245</v>
      </c>
      <c r="Q8" s="31" t="s">
        <v>191</v>
      </c>
      <c r="R8" s="74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17" t="s">
        <v>246</v>
      </c>
      <c r="O9" s="33" t="s">
        <v>251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2" customFormat="1" ht="18" customHeight="1">
      <c r="B11" s="81" t="s">
        <v>27</v>
      </c>
      <c r="C11" s="82"/>
      <c r="D11" s="82"/>
      <c r="E11" s="82"/>
      <c r="F11" s="82"/>
      <c r="G11" s="82"/>
      <c r="H11" s="90">
        <v>6.0409159370548595</v>
      </c>
      <c r="I11" s="82"/>
      <c r="J11" s="82"/>
      <c r="K11" s="91">
        <v>1.0878371045254133E-2</v>
      </c>
      <c r="L11" s="90"/>
      <c r="M11" s="92"/>
      <c r="N11" s="82"/>
      <c r="O11" s="90">
        <v>18661.976715509001</v>
      </c>
      <c r="P11" s="82"/>
      <c r="Q11" s="91">
        <v>1</v>
      </c>
      <c r="R11" s="91">
        <f>O11/'סכום נכסי הקרן'!$C$42</f>
        <v>0.16585345899592588</v>
      </c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U11" s="144"/>
      <c r="AV11" s="144"/>
      <c r="AW11" s="146"/>
      <c r="BA11" s="144"/>
    </row>
    <row r="12" spans="2:53" s="144" customFormat="1" ht="22.5" customHeight="1">
      <c r="B12" s="83" t="s">
        <v>240</v>
      </c>
      <c r="C12" s="84"/>
      <c r="D12" s="84"/>
      <c r="E12" s="84"/>
      <c r="F12" s="84"/>
      <c r="G12" s="84"/>
      <c r="H12" s="93">
        <v>6.0409159370548595</v>
      </c>
      <c r="I12" s="84"/>
      <c r="J12" s="84"/>
      <c r="K12" s="94">
        <v>1.0878371045254133E-2</v>
      </c>
      <c r="L12" s="93"/>
      <c r="M12" s="95"/>
      <c r="N12" s="84"/>
      <c r="O12" s="93">
        <v>18661.976715509001</v>
      </c>
      <c r="P12" s="84"/>
      <c r="Q12" s="94">
        <v>1</v>
      </c>
      <c r="R12" s="94">
        <f>O12/'סכום נכסי הקרן'!$C$42</f>
        <v>0.16585345899592588</v>
      </c>
      <c r="AW12" s="142"/>
    </row>
    <row r="13" spans="2:53" s="143" customFormat="1">
      <c r="B13" s="127" t="s">
        <v>25</v>
      </c>
      <c r="C13" s="123"/>
      <c r="D13" s="123"/>
      <c r="E13" s="123"/>
      <c r="F13" s="123"/>
      <c r="G13" s="123"/>
      <c r="H13" s="124">
        <v>5.4494429739183587</v>
      </c>
      <c r="I13" s="123"/>
      <c r="J13" s="123"/>
      <c r="K13" s="125">
        <v>1.114459800109193E-3</v>
      </c>
      <c r="L13" s="124"/>
      <c r="M13" s="129"/>
      <c r="N13" s="123"/>
      <c r="O13" s="124">
        <v>7330.6115363869994</v>
      </c>
      <c r="P13" s="123"/>
      <c r="Q13" s="125">
        <v>0.39281002479736826</v>
      </c>
      <c r="R13" s="125">
        <f>O13/'סכום נכסי הקרן'!$C$42</f>
        <v>6.5148901340918941E-2</v>
      </c>
    </row>
    <row r="14" spans="2:53" s="144" customFormat="1">
      <c r="B14" s="87" t="s">
        <v>24</v>
      </c>
      <c r="C14" s="84"/>
      <c r="D14" s="84"/>
      <c r="E14" s="84"/>
      <c r="F14" s="84"/>
      <c r="G14" s="84"/>
      <c r="H14" s="93">
        <v>5.4494429739183587</v>
      </c>
      <c r="I14" s="84"/>
      <c r="J14" s="84"/>
      <c r="K14" s="94">
        <v>1.114459800109193E-3</v>
      </c>
      <c r="L14" s="93"/>
      <c r="M14" s="95"/>
      <c r="N14" s="84"/>
      <c r="O14" s="93">
        <v>7330.6115363869994</v>
      </c>
      <c r="P14" s="84"/>
      <c r="Q14" s="94">
        <v>0.39281002479736826</v>
      </c>
      <c r="R14" s="94">
        <f>O14/'סכום נכסי הקרן'!$C$42</f>
        <v>6.5148901340918941E-2</v>
      </c>
    </row>
    <row r="15" spans="2:53" s="144" customFormat="1">
      <c r="B15" s="88" t="s">
        <v>262</v>
      </c>
      <c r="C15" s="86" t="s">
        <v>263</v>
      </c>
      <c r="D15" s="99" t="s">
        <v>129</v>
      </c>
      <c r="E15" s="86" t="s">
        <v>264</v>
      </c>
      <c r="F15" s="86"/>
      <c r="G15" s="86"/>
      <c r="H15" s="96">
        <v>2.4699999999989508</v>
      </c>
      <c r="I15" s="99" t="s">
        <v>173</v>
      </c>
      <c r="J15" s="100">
        <v>0.04</v>
      </c>
      <c r="K15" s="97">
        <v>-3.8999999999993385E-3</v>
      </c>
      <c r="L15" s="96">
        <v>714531.39254100015</v>
      </c>
      <c r="M15" s="98">
        <v>148.08000000000001</v>
      </c>
      <c r="N15" s="86"/>
      <c r="O15" s="96">
        <v>1058.078081313</v>
      </c>
      <c r="P15" s="97">
        <v>4.5957053142028335E-5</v>
      </c>
      <c r="Q15" s="97">
        <v>5.6696999328784185E-2</v>
      </c>
      <c r="R15" s="97">
        <f>O15/'סכום נכסי הקרן'!$C$42</f>
        <v>9.4033934533685453E-3</v>
      </c>
    </row>
    <row r="16" spans="2:53" s="144" customFormat="1" ht="20.25">
      <c r="B16" s="88" t="s">
        <v>265</v>
      </c>
      <c r="C16" s="86" t="s">
        <v>266</v>
      </c>
      <c r="D16" s="99" t="s">
        <v>129</v>
      </c>
      <c r="E16" s="86" t="s">
        <v>264</v>
      </c>
      <c r="F16" s="86"/>
      <c r="G16" s="86"/>
      <c r="H16" s="96">
        <v>5.1000000000016792</v>
      </c>
      <c r="I16" s="99" t="s">
        <v>173</v>
      </c>
      <c r="J16" s="100">
        <v>0.04</v>
      </c>
      <c r="K16" s="97">
        <v>2.3000000000078379E-3</v>
      </c>
      <c r="L16" s="96">
        <v>235120.34493299999</v>
      </c>
      <c r="M16" s="98">
        <v>151.94</v>
      </c>
      <c r="N16" s="86"/>
      <c r="O16" s="96">
        <v>357.24184536399997</v>
      </c>
      <c r="P16" s="97">
        <v>2.0584156432793336E-5</v>
      </c>
      <c r="Q16" s="97">
        <v>1.91427655714046E-2</v>
      </c>
      <c r="R16" s="97">
        <f>O16/'סכום נכסי הקרן'!$C$42</f>
        <v>3.1748938847655744E-3</v>
      </c>
      <c r="AU16" s="142"/>
    </row>
    <row r="17" spans="2:48" s="144" customFormat="1" ht="20.25">
      <c r="B17" s="88" t="s">
        <v>267</v>
      </c>
      <c r="C17" s="86" t="s">
        <v>268</v>
      </c>
      <c r="D17" s="99" t="s">
        <v>129</v>
      </c>
      <c r="E17" s="86" t="s">
        <v>264</v>
      </c>
      <c r="F17" s="86"/>
      <c r="G17" s="86"/>
      <c r="H17" s="96">
        <v>8.150000000001528</v>
      </c>
      <c r="I17" s="99" t="s">
        <v>173</v>
      </c>
      <c r="J17" s="100">
        <v>7.4999999999999997E-3</v>
      </c>
      <c r="K17" s="97">
        <v>6.4000000000040778E-3</v>
      </c>
      <c r="L17" s="96">
        <v>954688.03025399998</v>
      </c>
      <c r="M17" s="98">
        <v>102.75</v>
      </c>
      <c r="N17" s="86"/>
      <c r="O17" s="96">
        <v>980.94194929000003</v>
      </c>
      <c r="P17" s="97">
        <v>7.2110524095617923E-5</v>
      </c>
      <c r="Q17" s="97">
        <v>5.2563668053169844E-2</v>
      </c>
      <c r="R17" s="97">
        <f>O17/'סכום נכסי הקרן'!$C$42</f>
        <v>8.7178661641318638E-3</v>
      </c>
      <c r="AV17" s="142"/>
    </row>
    <row r="18" spans="2:48" s="144" customFormat="1">
      <c r="B18" s="88" t="s">
        <v>269</v>
      </c>
      <c r="C18" s="86" t="s">
        <v>270</v>
      </c>
      <c r="D18" s="99" t="s">
        <v>129</v>
      </c>
      <c r="E18" s="86" t="s">
        <v>264</v>
      </c>
      <c r="F18" s="86"/>
      <c r="G18" s="86"/>
      <c r="H18" s="96">
        <v>13.48000000000277</v>
      </c>
      <c r="I18" s="99" t="s">
        <v>173</v>
      </c>
      <c r="J18" s="100">
        <v>0.04</v>
      </c>
      <c r="K18" s="97">
        <v>1.2700000000002053E-2</v>
      </c>
      <c r="L18" s="96">
        <v>535162.95336699998</v>
      </c>
      <c r="M18" s="98">
        <v>172.7</v>
      </c>
      <c r="N18" s="86"/>
      <c r="O18" s="96">
        <v>924.22641490299998</v>
      </c>
      <c r="P18" s="97">
        <v>3.299075642320922E-5</v>
      </c>
      <c r="Q18" s="97">
        <v>4.952457228900748E-2</v>
      </c>
      <c r="R18" s="97">
        <f>O18/'סכום נכסי הקרן'!$C$42</f>
        <v>8.2138216194256701E-3</v>
      </c>
      <c r="AU18" s="146"/>
    </row>
    <row r="19" spans="2:48" s="144" customFormat="1">
      <c r="B19" s="88" t="s">
        <v>271</v>
      </c>
      <c r="C19" s="86" t="s">
        <v>272</v>
      </c>
      <c r="D19" s="99" t="s">
        <v>129</v>
      </c>
      <c r="E19" s="86" t="s">
        <v>264</v>
      </c>
      <c r="F19" s="86"/>
      <c r="G19" s="86"/>
      <c r="H19" s="96">
        <v>17.659999999975419</v>
      </c>
      <c r="I19" s="99" t="s">
        <v>173</v>
      </c>
      <c r="J19" s="100">
        <v>2.75E-2</v>
      </c>
      <c r="K19" s="97">
        <v>1.5400000000004526E-2</v>
      </c>
      <c r="L19" s="96">
        <v>99567.617595000003</v>
      </c>
      <c r="M19" s="98">
        <v>133.19999999999999</v>
      </c>
      <c r="N19" s="86"/>
      <c r="O19" s="96">
        <v>132.62406596099999</v>
      </c>
      <c r="P19" s="97">
        <v>5.6332243377068958E-6</v>
      </c>
      <c r="Q19" s="97">
        <v>7.1066462027456609E-3</v>
      </c>
      <c r="R19" s="97">
        <f>O19/'סכום נכסי הקרן'!$C$42</f>
        <v>1.1786618545856298E-3</v>
      </c>
      <c r="AV19" s="146"/>
    </row>
    <row r="20" spans="2:48" s="144" customFormat="1">
      <c r="B20" s="88" t="s">
        <v>273</v>
      </c>
      <c r="C20" s="86" t="s">
        <v>274</v>
      </c>
      <c r="D20" s="99" t="s">
        <v>129</v>
      </c>
      <c r="E20" s="86" t="s">
        <v>264</v>
      </c>
      <c r="F20" s="86"/>
      <c r="G20" s="86"/>
      <c r="H20" s="96">
        <v>4.579999999997046</v>
      </c>
      <c r="I20" s="99" t="s">
        <v>173</v>
      </c>
      <c r="J20" s="100">
        <v>1.7500000000000002E-2</v>
      </c>
      <c r="K20" s="97">
        <v>5.9999999999162253E-4</v>
      </c>
      <c r="L20" s="96">
        <v>409753.02383399999</v>
      </c>
      <c r="M20" s="98">
        <v>110.7</v>
      </c>
      <c r="N20" s="86"/>
      <c r="O20" s="96">
        <v>453.596585973</v>
      </c>
      <c r="P20" s="97">
        <v>2.8611880098009367E-5</v>
      </c>
      <c r="Q20" s="97">
        <v>2.4305923905479927E-2</v>
      </c>
      <c r="R20" s="97">
        <f>O20/'סכום נכסי הקרן'!$C$42</f>
        <v>4.0312215538156095E-3</v>
      </c>
    </row>
    <row r="21" spans="2:48" s="144" customFormat="1">
      <c r="B21" s="88" t="s">
        <v>275</v>
      </c>
      <c r="C21" s="86" t="s">
        <v>276</v>
      </c>
      <c r="D21" s="99" t="s">
        <v>129</v>
      </c>
      <c r="E21" s="86" t="s">
        <v>264</v>
      </c>
      <c r="F21" s="86"/>
      <c r="G21" s="86"/>
      <c r="H21" s="96">
        <v>0.82999999999936747</v>
      </c>
      <c r="I21" s="99" t="s">
        <v>173</v>
      </c>
      <c r="J21" s="100">
        <v>0.03</v>
      </c>
      <c r="K21" s="97">
        <v>-5.1999999999943307E-3</v>
      </c>
      <c r="L21" s="96">
        <v>802031.61800999998</v>
      </c>
      <c r="M21" s="98">
        <v>114.34</v>
      </c>
      <c r="N21" s="86"/>
      <c r="O21" s="96">
        <v>917.04291472599994</v>
      </c>
      <c r="P21" s="97">
        <v>5.2316899408548803E-5</v>
      </c>
      <c r="Q21" s="97">
        <v>4.9139645210461179E-2</v>
      </c>
      <c r="R21" s="97">
        <f>O21/'סכום נכסי הקרן'!$C$42</f>
        <v>8.1499801319875696E-3</v>
      </c>
    </row>
    <row r="22" spans="2:48" s="144" customFormat="1">
      <c r="B22" s="88" t="s">
        <v>277</v>
      </c>
      <c r="C22" s="86" t="s">
        <v>278</v>
      </c>
      <c r="D22" s="99" t="s">
        <v>129</v>
      </c>
      <c r="E22" s="86" t="s">
        <v>264</v>
      </c>
      <c r="F22" s="86"/>
      <c r="G22" s="86"/>
      <c r="H22" s="96">
        <v>1.8300000000006122</v>
      </c>
      <c r="I22" s="99" t="s">
        <v>173</v>
      </c>
      <c r="J22" s="100">
        <v>1E-3</v>
      </c>
      <c r="K22" s="97">
        <v>-4.6999999999994433E-3</v>
      </c>
      <c r="L22" s="96">
        <v>1054022.9983600001</v>
      </c>
      <c r="M22" s="98">
        <v>102.28</v>
      </c>
      <c r="N22" s="86"/>
      <c r="O22" s="96">
        <v>1078.0546758979999</v>
      </c>
      <c r="P22" s="97">
        <v>6.9547506895709194E-5</v>
      </c>
      <c r="Q22" s="97">
        <v>5.7767442984862617E-2</v>
      </c>
      <c r="R22" s="97">
        <f>O22/'סכום נכסי הקרן'!$C$42</f>
        <v>9.5809302363893973E-3</v>
      </c>
    </row>
    <row r="23" spans="2:48" s="144" customFormat="1">
      <c r="B23" s="88" t="s">
        <v>279</v>
      </c>
      <c r="C23" s="86" t="s">
        <v>280</v>
      </c>
      <c r="D23" s="99" t="s">
        <v>129</v>
      </c>
      <c r="E23" s="86" t="s">
        <v>264</v>
      </c>
      <c r="F23" s="86"/>
      <c r="G23" s="86"/>
      <c r="H23" s="96">
        <v>6.6800000000075377</v>
      </c>
      <c r="I23" s="99" t="s">
        <v>173</v>
      </c>
      <c r="J23" s="100">
        <v>7.4999999999999997E-3</v>
      </c>
      <c r="K23" s="97">
        <v>4.1000000000029242E-3</v>
      </c>
      <c r="L23" s="96">
        <v>298201.906777</v>
      </c>
      <c r="M23" s="98">
        <v>103.21</v>
      </c>
      <c r="N23" s="86"/>
      <c r="O23" s="96">
        <v>307.774183451</v>
      </c>
      <c r="P23" s="97">
        <v>2.1396057781973413E-5</v>
      </c>
      <c r="Q23" s="97">
        <v>1.6492046268347597E-2</v>
      </c>
      <c r="R23" s="97">
        <f>O23/'סכום נכסי הקרן'!$C$42</f>
        <v>2.735262919526301E-3</v>
      </c>
    </row>
    <row r="24" spans="2:48" s="144" customFormat="1">
      <c r="B24" s="88" t="s">
        <v>281</v>
      </c>
      <c r="C24" s="86" t="s">
        <v>282</v>
      </c>
      <c r="D24" s="99" t="s">
        <v>129</v>
      </c>
      <c r="E24" s="86" t="s">
        <v>264</v>
      </c>
      <c r="F24" s="86"/>
      <c r="G24" s="86"/>
      <c r="H24" s="96">
        <v>22.839999999907082</v>
      </c>
      <c r="I24" s="99" t="s">
        <v>173</v>
      </c>
      <c r="J24" s="100">
        <v>0.01</v>
      </c>
      <c r="K24" s="97">
        <v>1.7699999999890748E-2</v>
      </c>
      <c r="L24" s="96">
        <v>110380.67511300002</v>
      </c>
      <c r="M24" s="98">
        <v>85.41</v>
      </c>
      <c r="N24" s="86"/>
      <c r="O24" s="96">
        <v>94.276130938999998</v>
      </c>
      <c r="P24" s="97">
        <v>1.0038241584475545E-5</v>
      </c>
      <c r="Q24" s="97">
        <v>5.051776260156406E-3</v>
      </c>
      <c r="R24" s="97">
        <f>O24/'סכום נכסי הקרן'!$C$42</f>
        <v>8.3785456682044233E-4</v>
      </c>
    </row>
    <row r="25" spans="2:48" s="144" customFormat="1">
      <c r="B25" s="88" t="s">
        <v>283</v>
      </c>
      <c r="C25" s="86" t="s">
        <v>284</v>
      </c>
      <c r="D25" s="99" t="s">
        <v>129</v>
      </c>
      <c r="E25" s="86" t="s">
        <v>264</v>
      </c>
      <c r="F25" s="86"/>
      <c r="G25" s="86"/>
      <c r="H25" s="96">
        <v>3.5999999999996102</v>
      </c>
      <c r="I25" s="99" t="s">
        <v>173</v>
      </c>
      <c r="J25" s="100">
        <v>2.75E-2</v>
      </c>
      <c r="K25" s="97">
        <v>-1.8999999999989284E-3</v>
      </c>
      <c r="L25" s="96">
        <v>883533.88178099995</v>
      </c>
      <c r="M25" s="98">
        <v>116.21</v>
      </c>
      <c r="N25" s="86"/>
      <c r="O25" s="96">
        <v>1026.7546885690001</v>
      </c>
      <c r="P25" s="97">
        <v>5.3285151278251802E-5</v>
      </c>
      <c r="Q25" s="97">
        <v>5.5018538722948762E-2</v>
      </c>
      <c r="R25" s="97">
        <f>O25/'סכום נכסי הקרן'!$C$42</f>
        <v>9.1250149561023421E-3</v>
      </c>
    </row>
    <row r="26" spans="2:48" s="144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43" customFormat="1">
      <c r="B27" s="127" t="s">
        <v>47</v>
      </c>
      <c r="C27" s="123"/>
      <c r="D27" s="123"/>
      <c r="E27" s="123"/>
      <c r="F27" s="123"/>
      <c r="G27" s="123"/>
      <c r="H27" s="124">
        <v>6.4235581393393861</v>
      </c>
      <c r="I27" s="123"/>
      <c r="J27" s="123"/>
      <c r="K27" s="125">
        <v>1.7194948022739232E-2</v>
      </c>
      <c r="L27" s="124"/>
      <c r="M27" s="129"/>
      <c r="N27" s="123"/>
      <c r="O27" s="124">
        <v>11331.365179122</v>
      </c>
      <c r="P27" s="123"/>
      <c r="Q27" s="125">
        <v>0.60718997520263163</v>
      </c>
      <c r="R27" s="125">
        <f>O27/'סכום נכסי הקרן'!$C$42</f>
        <v>0.10070455765500692</v>
      </c>
    </row>
    <row r="28" spans="2:48" s="144" customFormat="1">
      <c r="B28" s="87" t="s">
        <v>23</v>
      </c>
      <c r="C28" s="84"/>
      <c r="D28" s="84"/>
      <c r="E28" s="84"/>
      <c r="F28" s="84"/>
      <c r="G28" s="84"/>
      <c r="H28" s="93">
        <v>6.4235581393393861</v>
      </c>
      <c r="I28" s="84"/>
      <c r="J28" s="84"/>
      <c r="K28" s="94">
        <v>1.7194948022739232E-2</v>
      </c>
      <c r="L28" s="93"/>
      <c r="M28" s="95"/>
      <c r="N28" s="84"/>
      <c r="O28" s="93">
        <v>11331.365179122</v>
      </c>
      <c r="P28" s="84"/>
      <c r="Q28" s="94">
        <v>0.60718997520263163</v>
      </c>
      <c r="R28" s="94">
        <f>O28/'סכום נכסי הקרן'!$C$42</f>
        <v>0.10070455765500692</v>
      </c>
    </row>
    <row r="29" spans="2:48" s="144" customFormat="1">
      <c r="B29" s="88" t="s">
        <v>285</v>
      </c>
      <c r="C29" s="86" t="s">
        <v>286</v>
      </c>
      <c r="D29" s="99" t="s">
        <v>129</v>
      </c>
      <c r="E29" s="86" t="s">
        <v>264</v>
      </c>
      <c r="F29" s="86"/>
      <c r="G29" s="86"/>
      <c r="H29" s="96">
        <v>0.15999999799648371</v>
      </c>
      <c r="I29" s="99" t="s">
        <v>173</v>
      </c>
      <c r="J29" s="100">
        <v>0.06</v>
      </c>
      <c r="K29" s="97">
        <v>1.2000000100175811E-3</v>
      </c>
      <c r="L29" s="96">
        <v>188.38365200000001</v>
      </c>
      <c r="M29" s="98">
        <v>105.98</v>
      </c>
      <c r="N29" s="86"/>
      <c r="O29" s="96">
        <v>0.19964899000000003</v>
      </c>
      <c r="P29" s="97">
        <v>1.6359947988712709E-8</v>
      </c>
      <c r="Q29" s="97">
        <v>1.0698169494235951E-5</v>
      </c>
      <c r="R29" s="97">
        <f>O29/'סכום נכסי הקרן'!$C$42</f>
        <v>1.7743284155437275E-6</v>
      </c>
    </row>
    <row r="30" spans="2:48" s="144" customFormat="1">
      <c r="B30" s="88" t="s">
        <v>287</v>
      </c>
      <c r="C30" s="86" t="s">
        <v>288</v>
      </c>
      <c r="D30" s="99" t="s">
        <v>129</v>
      </c>
      <c r="E30" s="86" t="s">
        <v>264</v>
      </c>
      <c r="F30" s="86"/>
      <c r="G30" s="86"/>
      <c r="H30" s="96">
        <v>6.5800000000003429</v>
      </c>
      <c r="I30" s="99" t="s">
        <v>173</v>
      </c>
      <c r="J30" s="100">
        <v>6.25E-2</v>
      </c>
      <c r="K30" s="97">
        <v>1.9699999999995148E-2</v>
      </c>
      <c r="L30" s="96">
        <v>531273.14935600001</v>
      </c>
      <c r="M30" s="98">
        <v>131.86000000000001</v>
      </c>
      <c r="N30" s="86"/>
      <c r="O30" s="96">
        <v>700.53679512199994</v>
      </c>
      <c r="P30" s="97">
        <v>3.1320652369212109E-5</v>
      </c>
      <c r="Q30" s="97">
        <v>3.753818825311362E-2</v>
      </c>
      <c r="R30" s="97">
        <f>O30/'סכום נכסי הקרן'!$C$42</f>
        <v>6.2258383662191271E-3</v>
      </c>
    </row>
    <row r="31" spans="2:48" s="144" customFormat="1">
      <c r="B31" s="88" t="s">
        <v>289</v>
      </c>
      <c r="C31" s="86" t="s">
        <v>290</v>
      </c>
      <c r="D31" s="99" t="s">
        <v>129</v>
      </c>
      <c r="E31" s="86" t="s">
        <v>264</v>
      </c>
      <c r="F31" s="86"/>
      <c r="G31" s="86"/>
      <c r="H31" s="96">
        <v>4.7700000000034972</v>
      </c>
      <c r="I31" s="99" t="s">
        <v>173</v>
      </c>
      <c r="J31" s="100">
        <v>3.7499999999999999E-2</v>
      </c>
      <c r="K31" s="97">
        <v>1.5700000000012614E-2</v>
      </c>
      <c r="L31" s="96">
        <v>550672.68297099997</v>
      </c>
      <c r="M31" s="98">
        <v>113.72</v>
      </c>
      <c r="N31" s="86"/>
      <c r="O31" s="96">
        <v>626.22495545300001</v>
      </c>
      <c r="P31" s="97">
        <v>3.5059093003011526E-5</v>
      </c>
      <c r="Q31" s="97">
        <v>3.3556196377234622E-2</v>
      </c>
      <c r="R31" s="97">
        <f>O31/'סכום נכסי הקרן'!$C$42</f>
        <v>5.5654112399109194E-3</v>
      </c>
    </row>
    <row r="32" spans="2:48" s="144" customFormat="1">
      <c r="B32" s="88" t="s">
        <v>291</v>
      </c>
      <c r="C32" s="86" t="s">
        <v>292</v>
      </c>
      <c r="D32" s="99" t="s">
        <v>129</v>
      </c>
      <c r="E32" s="86" t="s">
        <v>264</v>
      </c>
      <c r="F32" s="86"/>
      <c r="G32" s="86"/>
      <c r="H32" s="96">
        <v>17.710000000003475</v>
      </c>
      <c r="I32" s="99" t="s">
        <v>173</v>
      </c>
      <c r="J32" s="100">
        <v>3.7499999999999999E-2</v>
      </c>
      <c r="K32" s="97">
        <v>3.4400000000005426E-2</v>
      </c>
      <c r="L32" s="96">
        <v>816174.57766900002</v>
      </c>
      <c r="M32" s="98">
        <v>108.29</v>
      </c>
      <c r="N32" s="86"/>
      <c r="O32" s="96">
        <v>883.83542108300003</v>
      </c>
      <c r="P32" s="97">
        <v>8.8952954243276368E-5</v>
      </c>
      <c r="Q32" s="97">
        <v>4.7360225262122968E-2</v>
      </c>
      <c r="R32" s="97">
        <f>O32/'סכום נכסי הקרן'!$C$42</f>
        <v>7.8548571785493244E-3</v>
      </c>
    </row>
    <row r="33" spans="2:18" s="144" customFormat="1">
      <c r="B33" s="88" t="s">
        <v>293</v>
      </c>
      <c r="C33" s="86" t="s">
        <v>294</v>
      </c>
      <c r="D33" s="99" t="s">
        <v>129</v>
      </c>
      <c r="E33" s="86" t="s">
        <v>264</v>
      </c>
      <c r="F33" s="86"/>
      <c r="G33" s="86"/>
      <c r="H33" s="96">
        <v>0.41000000000160453</v>
      </c>
      <c r="I33" s="99" t="s">
        <v>173</v>
      </c>
      <c r="J33" s="100">
        <v>2.2499999999999999E-2</v>
      </c>
      <c r="K33" s="97">
        <v>2.9000000000005536E-3</v>
      </c>
      <c r="L33" s="96">
        <v>353970.72177399998</v>
      </c>
      <c r="M33" s="98">
        <v>102.13</v>
      </c>
      <c r="N33" s="86"/>
      <c r="O33" s="96">
        <v>361.51029136199992</v>
      </c>
      <c r="P33" s="97">
        <v>2.0401982576438656E-5</v>
      </c>
      <c r="Q33" s="97">
        <v>1.9371489787658316E-2</v>
      </c>
      <c r="R33" s="97">
        <f>O33/'סכום נכסי הקרן'!$C$42</f>
        <v>3.2128285871873856E-3</v>
      </c>
    </row>
    <row r="34" spans="2:18" s="144" customFormat="1">
      <c r="B34" s="88" t="s">
        <v>295</v>
      </c>
      <c r="C34" s="86" t="s">
        <v>296</v>
      </c>
      <c r="D34" s="99" t="s">
        <v>129</v>
      </c>
      <c r="E34" s="86" t="s">
        <v>264</v>
      </c>
      <c r="F34" s="86"/>
      <c r="G34" s="86"/>
      <c r="H34" s="96">
        <v>3.8400000000036729</v>
      </c>
      <c r="I34" s="99" t="s">
        <v>173</v>
      </c>
      <c r="J34" s="100">
        <v>1.2500000000000001E-2</v>
      </c>
      <c r="K34" s="97">
        <v>1.2500000000020873E-2</v>
      </c>
      <c r="L34" s="96">
        <v>478575.97378700005</v>
      </c>
      <c r="M34" s="98">
        <v>100.11</v>
      </c>
      <c r="N34" s="86"/>
      <c r="O34" s="96">
        <v>479.102428336</v>
      </c>
      <c r="P34" s="97">
        <v>4.1191843151052095E-5</v>
      </c>
      <c r="Q34" s="97">
        <v>2.5672651704566903E-2</v>
      </c>
      <c r="R34" s="97">
        <f>O34/'סכום נכסי הקרן'!$C$42</f>
        <v>4.2578980868000736E-3</v>
      </c>
    </row>
    <row r="35" spans="2:18" s="144" customFormat="1">
      <c r="B35" s="88" t="s">
        <v>297</v>
      </c>
      <c r="C35" s="86" t="s">
        <v>298</v>
      </c>
      <c r="D35" s="99" t="s">
        <v>129</v>
      </c>
      <c r="E35" s="86" t="s">
        <v>264</v>
      </c>
      <c r="F35" s="86"/>
      <c r="G35" s="86"/>
      <c r="H35" s="96">
        <v>4.7700000000456217</v>
      </c>
      <c r="I35" s="99" t="s">
        <v>173</v>
      </c>
      <c r="J35" s="100">
        <v>1.4999999999999999E-2</v>
      </c>
      <c r="K35" s="97">
        <v>1.5200000000160743E-2</v>
      </c>
      <c r="L35" s="96">
        <v>42282.7</v>
      </c>
      <c r="M35" s="98">
        <v>100.05</v>
      </c>
      <c r="N35" s="86"/>
      <c r="O35" s="96">
        <v>42.303840191000006</v>
      </c>
      <c r="P35" s="97">
        <v>1.1363839765040471E-5</v>
      </c>
      <c r="Q35" s="97">
        <v>2.266846692389423E-3</v>
      </c>
      <c r="R35" s="97">
        <f>O35/'סכום נכסי הקרן'!$C$42</f>
        <v>3.7596436494625936E-4</v>
      </c>
    </row>
    <row r="36" spans="2:18" s="144" customFormat="1">
      <c r="B36" s="88" t="s">
        <v>299</v>
      </c>
      <c r="C36" s="86" t="s">
        <v>300</v>
      </c>
      <c r="D36" s="99" t="s">
        <v>129</v>
      </c>
      <c r="E36" s="86" t="s">
        <v>264</v>
      </c>
      <c r="F36" s="86"/>
      <c r="G36" s="86"/>
      <c r="H36" s="96">
        <v>2.0700000000002268</v>
      </c>
      <c r="I36" s="99" t="s">
        <v>173</v>
      </c>
      <c r="J36" s="100">
        <v>5.0000000000000001E-3</v>
      </c>
      <c r="K36" s="97">
        <v>8.1999999999954627E-3</v>
      </c>
      <c r="L36" s="96">
        <v>1104372.9467110001</v>
      </c>
      <c r="M36" s="98">
        <v>99.79</v>
      </c>
      <c r="N36" s="86"/>
      <c r="O36" s="96">
        <v>1102.0538104249999</v>
      </c>
      <c r="P36" s="97">
        <v>1.0439903213099772E-4</v>
      </c>
      <c r="Q36" s="97">
        <v>5.9053434007831557E-2</v>
      </c>
      <c r="R36" s="97">
        <f>O36/'סכום נכסי הקרן'!$C$42</f>
        <v>9.7942162957865061E-3</v>
      </c>
    </row>
    <row r="37" spans="2:18" s="144" customFormat="1">
      <c r="B37" s="88" t="s">
        <v>301</v>
      </c>
      <c r="C37" s="86" t="s">
        <v>302</v>
      </c>
      <c r="D37" s="99" t="s">
        <v>129</v>
      </c>
      <c r="E37" s="86" t="s">
        <v>264</v>
      </c>
      <c r="F37" s="86"/>
      <c r="G37" s="86"/>
      <c r="H37" s="96">
        <v>2.8100000000003784</v>
      </c>
      <c r="I37" s="99" t="s">
        <v>173</v>
      </c>
      <c r="J37" s="100">
        <v>5.5E-2</v>
      </c>
      <c r="K37" s="97">
        <v>1.0500000000001319E-2</v>
      </c>
      <c r="L37" s="96">
        <v>958034.99881300004</v>
      </c>
      <c r="M37" s="98">
        <v>118.47</v>
      </c>
      <c r="N37" s="86"/>
      <c r="O37" s="96">
        <v>1134.984031597</v>
      </c>
      <c r="P37" s="97">
        <v>5.335071449847654E-5</v>
      </c>
      <c r="Q37" s="97">
        <v>6.0817996340857806E-2</v>
      </c>
      <c r="R37" s="97">
        <f>O37/'סכום נכסי הקרן'!$C$42</f>
        <v>1.008687506233283E-2</v>
      </c>
    </row>
    <row r="38" spans="2:18" s="144" customFormat="1">
      <c r="B38" s="88" t="s">
        <v>303</v>
      </c>
      <c r="C38" s="86" t="s">
        <v>304</v>
      </c>
      <c r="D38" s="99" t="s">
        <v>129</v>
      </c>
      <c r="E38" s="86" t="s">
        <v>264</v>
      </c>
      <c r="F38" s="86"/>
      <c r="G38" s="86"/>
      <c r="H38" s="96">
        <v>14.530000000005314</v>
      </c>
      <c r="I38" s="99" t="s">
        <v>173</v>
      </c>
      <c r="J38" s="100">
        <v>5.5E-2</v>
      </c>
      <c r="K38" s="97">
        <v>3.1800000000012638E-2</v>
      </c>
      <c r="L38" s="96">
        <v>709436.02927399997</v>
      </c>
      <c r="M38" s="98">
        <v>142.68</v>
      </c>
      <c r="N38" s="86"/>
      <c r="O38" s="96">
        <v>1012.2232925540001</v>
      </c>
      <c r="P38" s="97">
        <v>3.8801714127930642E-5</v>
      </c>
      <c r="Q38" s="97">
        <v>5.4239875442176164E-2</v>
      </c>
      <c r="R38" s="97">
        <f>O38/'סכום נכסי הקרן'!$C$42</f>
        <v>8.9958709575930912E-3</v>
      </c>
    </row>
    <row r="39" spans="2:18" s="144" customFormat="1">
      <c r="B39" s="88" t="s">
        <v>305</v>
      </c>
      <c r="C39" s="86" t="s">
        <v>306</v>
      </c>
      <c r="D39" s="99" t="s">
        <v>129</v>
      </c>
      <c r="E39" s="86" t="s">
        <v>264</v>
      </c>
      <c r="F39" s="86"/>
      <c r="G39" s="86"/>
      <c r="H39" s="96">
        <v>3.8800000000050865</v>
      </c>
      <c r="I39" s="99" t="s">
        <v>173</v>
      </c>
      <c r="J39" s="100">
        <v>4.2500000000000003E-2</v>
      </c>
      <c r="K39" s="97">
        <v>1.3300000000009724E-2</v>
      </c>
      <c r="L39" s="96">
        <v>232103.669287</v>
      </c>
      <c r="M39" s="98">
        <v>115.2</v>
      </c>
      <c r="N39" s="86"/>
      <c r="O39" s="96">
        <v>267.38341977799996</v>
      </c>
      <c r="P39" s="97">
        <v>1.295508368715009E-5</v>
      </c>
      <c r="Q39" s="97">
        <v>1.4327711573865134E-2</v>
      </c>
      <c r="R39" s="97">
        <f>O39/'סכום נכסי הקרן'!$C$42</f>
        <v>2.3763005240214938E-3</v>
      </c>
    </row>
    <row r="40" spans="2:18" s="144" customFormat="1">
      <c r="B40" s="88" t="s">
        <v>307</v>
      </c>
      <c r="C40" s="86" t="s">
        <v>308</v>
      </c>
      <c r="D40" s="99" t="s">
        <v>129</v>
      </c>
      <c r="E40" s="86" t="s">
        <v>264</v>
      </c>
      <c r="F40" s="86"/>
      <c r="G40" s="86"/>
      <c r="H40" s="96">
        <v>7.5700000000005829</v>
      </c>
      <c r="I40" s="99" t="s">
        <v>173</v>
      </c>
      <c r="J40" s="100">
        <v>0.02</v>
      </c>
      <c r="K40" s="97">
        <v>2.0999999999999304E-2</v>
      </c>
      <c r="L40" s="96">
        <v>1412239.3952609999</v>
      </c>
      <c r="M40" s="98">
        <v>100.77</v>
      </c>
      <c r="N40" s="86"/>
      <c r="O40" s="96">
        <v>1423.1136211809999</v>
      </c>
      <c r="P40" s="97">
        <v>9.9005368111789374E-5</v>
      </c>
      <c r="Q40" s="97">
        <v>7.6257389175623816E-2</v>
      </c>
      <c r="R40" s="97">
        <f>O40/'סכום נכסי הקרן'!$C$42</f>
        <v>1.2647551768775687E-2</v>
      </c>
    </row>
    <row r="41" spans="2:18" s="144" customFormat="1">
      <c r="B41" s="88" t="s">
        <v>309</v>
      </c>
      <c r="C41" s="86" t="s">
        <v>310</v>
      </c>
      <c r="D41" s="99" t="s">
        <v>129</v>
      </c>
      <c r="E41" s="86" t="s">
        <v>264</v>
      </c>
      <c r="F41" s="86"/>
      <c r="G41" s="86"/>
      <c r="H41" s="96">
        <v>2.2999999999987426</v>
      </c>
      <c r="I41" s="99" t="s">
        <v>173</v>
      </c>
      <c r="J41" s="100">
        <v>0.01</v>
      </c>
      <c r="K41" s="97">
        <v>8.6999999999932565E-3</v>
      </c>
      <c r="L41" s="96">
        <v>866435.87516900001</v>
      </c>
      <c r="M41" s="98">
        <v>100.97</v>
      </c>
      <c r="N41" s="86"/>
      <c r="O41" s="96">
        <v>874.84034165700007</v>
      </c>
      <c r="P41" s="97">
        <v>5.9493236335060769E-5</v>
      </c>
      <c r="Q41" s="97">
        <v>4.6878224905830344E-2</v>
      </c>
      <c r="R41" s="97">
        <f>O41/'סכום נכסי הקרן'!$C$42</f>
        <v>7.7749157522209247E-3</v>
      </c>
    </row>
    <row r="42" spans="2:18" s="144" customFormat="1">
      <c r="B42" s="88" t="s">
        <v>311</v>
      </c>
      <c r="C42" s="86" t="s">
        <v>312</v>
      </c>
      <c r="D42" s="99" t="s">
        <v>129</v>
      </c>
      <c r="E42" s="86" t="s">
        <v>264</v>
      </c>
      <c r="F42" s="86"/>
      <c r="G42" s="86"/>
      <c r="H42" s="96">
        <v>6.3200000000003866</v>
      </c>
      <c r="I42" s="99" t="s">
        <v>173</v>
      </c>
      <c r="J42" s="100">
        <v>1.7500000000000002E-2</v>
      </c>
      <c r="K42" s="97">
        <v>1.8700000000002791E-2</v>
      </c>
      <c r="L42" s="96">
        <v>933352.41249500006</v>
      </c>
      <c r="M42" s="98">
        <v>99.85</v>
      </c>
      <c r="N42" s="86"/>
      <c r="O42" s="96">
        <v>931.95234680199997</v>
      </c>
      <c r="P42" s="97">
        <v>5.076632627969593E-5</v>
      </c>
      <c r="Q42" s="97">
        <v>4.9938565512596678E-2</v>
      </c>
      <c r="R42" s="97">
        <f>O42/'סכום נכסי הקרן'!$C$42</f>
        <v>8.2824838275588116E-3</v>
      </c>
    </row>
    <row r="43" spans="2:18" s="144" customFormat="1">
      <c r="B43" s="88" t="s">
        <v>313</v>
      </c>
      <c r="C43" s="86" t="s">
        <v>314</v>
      </c>
      <c r="D43" s="99" t="s">
        <v>129</v>
      </c>
      <c r="E43" s="86" t="s">
        <v>264</v>
      </c>
      <c r="F43" s="86"/>
      <c r="G43" s="86"/>
      <c r="H43" s="96">
        <v>8.8100000000001728</v>
      </c>
      <c r="I43" s="99" t="s">
        <v>173</v>
      </c>
      <c r="J43" s="100">
        <v>2.2499999999999999E-2</v>
      </c>
      <c r="K43" s="97">
        <v>2.2900000000002238E-2</v>
      </c>
      <c r="L43" s="96">
        <v>758429.86382400012</v>
      </c>
      <c r="M43" s="98">
        <v>100.24</v>
      </c>
      <c r="N43" s="86"/>
      <c r="O43" s="96">
        <v>760.25012042699984</v>
      </c>
      <c r="P43" s="97">
        <v>1.2381325631616197E-4</v>
      </c>
      <c r="Q43" s="97">
        <v>4.0737920318762125E-2</v>
      </c>
      <c r="R43" s="97">
        <f>O43/'סכום נכסי הקרן'!$C$42</f>
        <v>6.75652499716711E-3</v>
      </c>
    </row>
    <row r="44" spans="2:18" s="144" customFormat="1">
      <c r="B44" s="88" t="s">
        <v>315</v>
      </c>
      <c r="C44" s="86" t="s">
        <v>316</v>
      </c>
      <c r="D44" s="99" t="s">
        <v>129</v>
      </c>
      <c r="E44" s="86" t="s">
        <v>264</v>
      </c>
      <c r="F44" s="86"/>
      <c r="G44" s="86"/>
      <c r="H44" s="96">
        <v>1.0399999999992335</v>
      </c>
      <c r="I44" s="99" t="s">
        <v>173</v>
      </c>
      <c r="J44" s="100">
        <v>0.05</v>
      </c>
      <c r="K44" s="97">
        <v>5.6000000000021892E-3</v>
      </c>
      <c r="L44" s="96">
        <v>668236.99156899995</v>
      </c>
      <c r="M44" s="98">
        <v>109.37</v>
      </c>
      <c r="N44" s="86"/>
      <c r="O44" s="96">
        <v>730.85081416399998</v>
      </c>
      <c r="P44" s="97">
        <v>3.6103023072833625E-5</v>
      </c>
      <c r="Q44" s="97">
        <v>3.9162561678507922E-2</v>
      </c>
      <c r="R44" s="97">
        <f>O44/'סכום נכסי הקרן'!$C$42</f>
        <v>6.4952463175218323E-3</v>
      </c>
    </row>
    <row r="45" spans="2:18" s="144" customFormat="1">
      <c r="B45" s="147"/>
    </row>
    <row r="46" spans="2:18" s="144" customFormat="1">
      <c r="B46" s="147"/>
    </row>
    <row r="47" spans="2:18">
      <c r="C47" s="1"/>
      <c r="D47" s="1"/>
    </row>
    <row r="48" spans="2:18">
      <c r="B48" s="101" t="s">
        <v>120</v>
      </c>
      <c r="C48" s="102"/>
      <c r="D48" s="102"/>
    </row>
    <row r="49" spans="2:4">
      <c r="B49" s="101" t="s">
        <v>241</v>
      </c>
      <c r="C49" s="102"/>
      <c r="D49" s="102"/>
    </row>
    <row r="50" spans="2:4">
      <c r="B50" s="167" t="s">
        <v>249</v>
      </c>
      <c r="C50" s="167"/>
      <c r="D50" s="167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188</v>
      </c>
      <c r="C1" s="80" t="s" vm="1">
        <v>259</v>
      </c>
    </row>
    <row r="2" spans="2:67">
      <c r="B2" s="58" t="s">
        <v>187</v>
      </c>
      <c r="C2" s="80" t="s">
        <v>260</v>
      </c>
    </row>
    <row r="3" spans="2:67">
      <c r="B3" s="58" t="s">
        <v>189</v>
      </c>
      <c r="C3" s="80" t="s">
        <v>261</v>
      </c>
    </row>
    <row r="4" spans="2:67">
      <c r="B4" s="58" t="s">
        <v>190</v>
      </c>
      <c r="C4" s="80">
        <v>9453</v>
      </c>
    </row>
    <row r="6" spans="2:67" ht="26.25" customHeight="1">
      <c r="B6" s="164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4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5"/>
      <c r="BJ7" s="3"/>
      <c r="BO7" s="3"/>
    </row>
    <row r="8" spans="2:67" s="3" customFormat="1" ht="78.75">
      <c r="B8" s="39" t="s">
        <v>123</v>
      </c>
      <c r="C8" s="14" t="s">
        <v>46</v>
      </c>
      <c r="D8" s="14" t="s">
        <v>128</v>
      </c>
      <c r="E8" s="14" t="s">
        <v>234</v>
      </c>
      <c r="F8" s="14" t="s">
        <v>125</v>
      </c>
      <c r="G8" s="14" t="s">
        <v>68</v>
      </c>
      <c r="H8" s="14" t="s">
        <v>15</v>
      </c>
      <c r="I8" s="14" t="s">
        <v>69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243</v>
      </c>
      <c r="P8" s="14" t="s">
        <v>242</v>
      </c>
      <c r="Q8" s="14" t="s">
        <v>65</v>
      </c>
      <c r="R8" s="14" t="s">
        <v>62</v>
      </c>
      <c r="S8" s="14" t="s">
        <v>191</v>
      </c>
      <c r="T8" s="40" t="s">
        <v>193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250</v>
      </c>
      <c r="P9" s="17"/>
      <c r="Q9" s="17" t="s">
        <v>246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7" t="s">
        <v>194</v>
      </c>
      <c r="T10" s="75" t="s">
        <v>235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11.5703125" style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11.14062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188</v>
      </c>
      <c r="C1" s="80" t="s" vm="1">
        <v>259</v>
      </c>
    </row>
    <row r="2" spans="2:66">
      <c r="B2" s="58" t="s">
        <v>187</v>
      </c>
      <c r="C2" s="80" t="s">
        <v>260</v>
      </c>
    </row>
    <row r="3" spans="2:66">
      <c r="B3" s="58" t="s">
        <v>189</v>
      </c>
      <c r="C3" s="80" t="s">
        <v>261</v>
      </c>
    </row>
    <row r="4" spans="2:66">
      <c r="B4" s="58" t="s">
        <v>190</v>
      </c>
      <c r="C4" s="80">
        <v>9453</v>
      </c>
    </row>
    <row r="6" spans="2:66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</row>
    <row r="7" spans="2:66" ht="26.25" customHeight="1">
      <c r="B7" s="170" t="s">
        <v>95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2"/>
      <c r="BN7" s="3"/>
    </row>
    <row r="8" spans="2:66" s="3" customFormat="1" ht="78.75">
      <c r="B8" s="23" t="s">
        <v>123</v>
      </c>
      <c r="C8" s="31" t="s">
        <v>46</v>
      </c>
      <c r="D8" s="31" t="s">
        <v>128</v>
      </c>
      <c r="E8" s="31" t="s">
        <v>234</v>
      </c>
      <c r="F8" s="31" t="s">
        <v>125</v>
      </c>
      <c r="G8" s="31" t="s">
        <v>68</v>
      </c>
      <c r="H8" s="31" t="s">
        <v>15</v>
      </c>
      <c r="I8" s="31" t="s">
        <v>69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243</v>
      </c>
      <c r="P8" s="31" t="s">
        <v>242</v>
      </c>
      <c r="Q8" s="31" t="s">
        <v>257</v>
      </c>
      <c r="R8" s="31" t="s">
        <v>65</v>
      </c>
      <c r="S8" s="14" t="s">
        <v>62</v>
      </c>
      <c r="T8" s="31" t="s">
        <v>191</v>
      </c>
      <c r="U8" s="15" t="s">
        <v>193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250</v>
      </c>
      <c r="P9" s="33"/>
      <c r="Q9" s="17" t="s">
        <v>246</v>
      </c>
      <c r="R9" s="33" t="s">
        <v>246</v>
      </c>
      <c r="S9" s="17" t="s">
        <v>20</v>
      </c>
      <c r="T9" s="33" t="s">
        <v>246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121</v>
      </c>
      <c r="R10" s="20" t="s">
        <v>122</v>
      </c>
      <c r="S10" s="20" t="s">
        <v>194</v>
      </c>
      <c r="T10" s="21" t="s">
        <v>235</v>
      </c>
      <c r="U10" s="21" t="s">
        <v>252</v>
      </c>
      <c r="V10" s="5"/>
      <c r="BI10" s="1"/>
      <c r="BJ10" s="3"/>
      <c r="BK10" s="1"/>
    </row>
    <row r="11" spans="2:66" s="142" customFormat="1" ht="18" customHeight="1">
      <c r="B11" s="81" t="s">
        <v>34</v>
      </c>
      <c r="C11" s="82"/>
      <c r="D11" s="82"/>
      <c r="E11" s="82"/>
      <c r="F11" s="82"/>
      <c r="G11" s="82"/>
      <c r="H11" s="82"/>
      <c r="I11" s="82"/>
      <c r="J11" s="82"/>
      <c r="K11" s="90">
        <v>4.1493901635490076</v>
      </c>
      <c r="L11" s="82"/>
      <c r="M11" s="82"/>
      <c r="N11" s="105">
        <v>2.6351743635144986E-2</v>
      </c>
      <c r="O11" s="90"/>
      <c r="P11" s="92"/>
      <c r="Q11" s="90">
        <f>Q12</f>
        <v>117.77020298965138</v>
      </c>
      <c r="R11" s="90">
        <v>26103.993203222988</v>
      </c>
      <c r="S11" s="82"/>
      <c r="T11" s="91">
        <v>1</v>
      </c>
      <c r="U11" s="91">
        <f>R11/'סכום נכסי הקרן'!$C$42</f>
        <v>0.2319924428349919</v>
      </c>
      <c r="V11" s="145"/>
      <c r="BI11" s="144"/>
      <c r="BJ11" s="146"/>
      <c r="BK11" s="144"/>
      <c r="BN11" s="144"/>
    </row>
    <row r="12" spans="2:66" s="144" customFormat="1">
      <c r="B12" s="83" t="s">
        <v>240</v>
      </c>
      <c r="C12" s="84"/>
      <c r="D12" s="84"/>
      <c r="E12" s="84"/>
      <c r="F12" s="84"/>
      <c r="G12" s="84"/>
      <c r="H12" s="84"/>
      <c r="I12" s="84"/>
      <c r="J12" s="84"/>
      <c r="K12" s="93">
        <v>4.1493901635490076</v>
      </c>
      <c r="L12" s="84"/>
      <c r="M12" s="84"/>
      <c r="N12" s="106">
        <v>2.6351743635144986E-2</v>
      </c>
      <c r="O12" s="93"/>
      <c r="P12" s="95"/>
      <c r="Q12" s="93">
        <f>Q13+Q166</f>
        <v>117.77020298965138</v>
      </c>
      <c r="R12" s="93">
        <v>26103.993203222988</v>
      </c>
      <c r="S12" s="84"/>
      <c r="T12" s="94">
        <v>1</v>
      </c>
      <c r="U12" s="94">
        <f>R12/'סכום נכסי הקרן'!$C$42</f>
        <v>0.2319924428349919</v>
      </c>
      <c r="BJ12" s="146"/>
    </row>
    <row r="13" spans="2:66" s="144" customFormat="1" ht="20.25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4.1809565735755134</v>
      </c>
      <c r="L13" s="84"/>
      <c r="M13" s="84"/>
      <c r="N13" s="106">
        <v>2.4466783455200466E-2</v>
      </c>
      <c r="O13" s="93"/>
      <c r="P13" s="95"/>
      <c r="Q13" s="93">
        <f>SUM(Q14:Q164)</f>
        <v>108.75412126247019</v>
      </c>
      <c r="R13" s="93">
        <v>19790.633039002998</v>
      </c>
      <c r="S13" s="84"/>
      <c r="T13" s="94">
        <v>0.75814580876306326</v>
      </c>
      <c r="U13" s="94">
        <f>R13/'סכום נכסי הקרן'!$C$42</f>
        <v>0.17588409820005366</v>
      </c>
      <c r="BJ13" s="142"/>
    </row>
    <row r="14" spans="2:66" s="144" customFormat="1">
      <c r="B14" s="89" t="s">
        <v>317</v>
      </c>
      <c r="C14" s="86" t="s">
        <v>318</v>
      </c>
      <c r="D14" s="99" t="s">
        <v>129</v>
      </c>
      <c r="E14" s="99" t="s">
        <v>319</v>
      </c>
      <c r="F14" s="86" t="s">
        <v>320</v>
      </c>
      <c r="G14" s="99" t="s">
        <v>321</v>
      </c>
      <c r="H14" s="86" t="s">
        <v>322</v>
      </c>
      <c r="I14" s="86" t="s">
        <v>169</v>
      </c>
      <c r="J14" s="86"/>
      <c r="K14" s="96">
        <v>1.4899999999995548</v>
      </c>
      <c r="L14" s="99" t="s">
        <v>173</v>
      </c>
      <c r="M14" s="100">
        <v>5.8999999999999999E-3</v>
      </c>
      <c r="N14" s="100">
        <v>2.6999999999903507E-3</v>
      </c>
      <c r="O14" s="96">
        <v>533712.89697200002</v>
      </c>
      <c r="P14" s="98">
        <v>100.97</v>
      </c>
      <c r="Q14" s="86"/>
      <c r="R14" s="96">
        <v>538.88991387599992</v>
      </c>
      <c r="S14" s="97">
        <v>9.9980854226866192E-5</v>
      </c>
      <c r="T14" s="97">
        <v>2.0643964686960795E-2</v>
      </c>
      <c r="U14" s="97">
        <f>R14/'סכום נכסי הקרן'!$C$42</f>
        <v>4.7892437975273431E-3</v>
      </c>
    </row>
    <row r="15" spans="2:66" s="144" customFormat="1">
      <c r="B15" s="89" t="s">
        <v>323</v>
      </c>
      <c r="C15" s="86" t="s">
        <v>324</v>
      </c>
      <c r="D15" s="99" t="s">
        <v>129</v>
      </c>
      <c r="E15" s="99" t="s">
        <v>319</v>
      </c>
      <c r="F15" s="86" t="s">
        <v>320</v>
      </c>
      <c r="G15" s="99" t="s">
        <v>321</v>
      </c>
      <c r="H15" s="86" t="s">
        <v>322</v>
      </c>
      <c r="I15" s="86" t="s">
        <v>169</v>
      </c>
      <c r="J15" s="86"/>
      <c r="K15" s="96">
        <v>6.3200000000096672</v>
      </c>
      <c r="L15" s="99" t="s">
        <v>173</v>
      </c>
      <c r="M15" s="100">
        <v>8.3000000000000001E-3</v>
      </c>
      <c r="N15" s="100">
        <v>1.1300000000033466E-2</v>
      </c>
      <c r="O15" s="96">
        <v>163258.13624299999</v>
      </c>
      <c r="P15" s="98">
        <v>98.84</v>
      </c>
      <c r="Q15" s="86"/>
      <c r="R15" s="96">
        <v>161.364335842</v>
      </c>
      <c r="S15" s="97">
        <v>1.2695330081028327E-4</v>
      </c>
      <c r="T15" s="97">
        <v>6.1815958418988863E-3</v>
      </c>
      <c r="U15" s="97">
        <f>R15/'סכום נכסי הקרן'!$C$42</f>
        <v>1.434083519980751E-3</v>
      </c>
    </row>
    <row r="16" spans="2:66" s="144" customFormat="1">
      <c r="B16" s="89" t="s">
        <v>325</v>
      </c>
      <c r="C16" s="86" t="s">
        <v>326</v>
      </c>
      <c r="D16" s="99" t="s">
        <v>129</v>
      </c>
      <c r="E16" s="99" t="s">
        <v>319</v>
      </c>
      <c r="F16" s="86" t="s">
        <v>327</v>
      </c>
      <c r="G16" s="99" t="s">
        <v>321</v>
      </c>
      <c r="H16" s="86" t="s">
        <v>322</v>
      </c>
      <c r="I16" s="86" t="s">
        <v>169</v>
      </c>
      <c r="J16" s="86"/>
      <c r="K16" s="96">
        <v>2.4799999999976978</v>
      </c>
      <c r="L16" s="99" t="s">
        <v>173</v>
      </c>
      <c r="M16" s="100">
        <v>0.04</v>
      </c>
      <c r="N16" s="100">
        <v>3.4999999999999992E-3</v>
      </c>
      <c r="O16" s="96">
        <v>230556.88151499999</v>
      </c>
      <c r="P16" s="98">
        <v>113.05</v>
      </c>
      <c r="Q16" s="86"/>
      <c r="R16" s="96">
        <v>260.64455162000002</v>
      </c>
      <c r="S16" s="97">
        <v>1.1128895432293155E-4</v>
      </c>
      <c r="T16" s="97">
        <v>9.9848536425384514E-3</v>
      </c>
      <c r="U16" s="97">
        <f>R16/'סכום נכסי הקרן'!$C$42</f>
        <v>2.3164105878823622E-3</v>
      </c>
    </row>
    <row r="17" spans="2:61" s="144" customFormat="1" ht="20.25">
      <c r="B17" s="89" t="s">
        <v>328</v>
      </c>
      <c r="C17" s="86" t="s">
        <v>329</v>
      </c>
      <c r="D17" s="99" t="s">
        <v>129</v>
      </c>
      <c r="E17" s="99" t="s">
        <v>319</v>
      </c>
      <c r="F17" s="86" t="s">
        <v>327</v>
      </c>
      <c r="G17" s="99" t="s">
        <v>321</v>
      </c>
      <c r="H17" s="86" t="s">
        <v>322</v>
      </c>
      <c r="I17" s="86" t="s">
        <v>169</v>
      </c>
      <c r="J17" s="86"/>
      <c r="K17" s="96">
        <v>3.680000000005839</v>
      </c>
      <c r="L17" s="99" t="s">
        <v>173</v>
      </c>
      <c r="M17" s="100">
        <v>9.8999999999999991E-3</v>
      </c>
      <c r="N17" s="100">
        <v>5.7999999999999996E-3</v>
      </c>
      <c r="O17" s="96">
        <v>332604.67626099999</v>
      </c>
      <c r="P17" s="98">
        <v>102.98</v>
      </c>
      <c r="Q17" s="86"/>
      <c r="R17" s="96">
        <v>342.51629560000003</v>
      </c>
      <c r="S17" s="97">
        <v>1.1035785711711902E-4</v>
      </c>
      <c r="T17" s="97">
        <v>1.3121222218128316E-2</v>
      </c>
      <c r="U17" s="97">
        <f>R17/'סכום נכסי הקרן'!$C$42</f>
        <v>3.0440243953643591E-3</v>
      </c>
      <c r="BI17" s="142"/>
    </row>
    <row r="18" spans="2:61" s="144" customFormat="1">
      <c r="B18" s="89" t="s">
        <v>330</v>
      </c>
      <c r="C18" s="86" t="s">
        <v>331</v>
      </c>
      <c r="D18" s="99" t="s">
        <v>129</v>
      </c>
      <c r="E18" s="99" t="s">
        <v>319</v>
      </c>
      <c r="F18" s="86" t="s">
        <v>327</v>
      </c>
      <c r="G18" s="99" t="s">
        <v>321</v>
      </c>
      <c r="H18" s="86" t="s">
        <v>322</v>
      </c>
      <c r="I18" s="86" t="s">
        <v>169</v>
      </c>
      <c r="J18" s="86"/>
      <c r="K18" s="96">
        <v>5.6200000000022046</v>
      </c>
      <c r="L18" s="99" t="s">
        <v>173</v>
      </c>
      <c r="M18" s="100">
        <v>8.6E-3</v>
      </c>
      <c r="N18" s="100">
        <v>1.1300000000017317E-2</v>
      </c>
      <c r="O18" s="96">
        <v>254006.09918400002</v>
      </c>
      <c r="P18" s="98">
        <v>100.03</v>
      </c>
      <c r="Q18" s="86"/>
      <c r="R18" s="96">
        <v>254.082298812</v>
      </c>
      <c r="S18" s="97">
        <v>1.0154756337035466E-4</v>
      </c>
      <c r="T18" s="97">
        <v>9.7334647934488872E-3</v>
      </c>
      <c r="U18" s="97">
        <f>R18/'סכום נכסי הקרן'!$C$42</f>
        <v>2.2580902746805972E-3</v>
      </c>
    </row>
    <row r="19" spans="2:61" s="144" customFormat="1">
      <c r="B19" s="89" t="s">
        <v>332</v>
      </c>
      <c r="C19" s="86" t="s">
        <v>333</v>
      </c>
      <c r="D19" s="99" t="s">
        <v>129</v>
      </c>
      <c r="E19" s="99" t="s">
        <v>319</v>
      </c>
      <c r="F19" s="86" t="s">
        <v>327</v>
      </c>
      <c r="G19" s="99" t="s">
        <v>321</v>
      </c>
      <c r="H19" s="86" t="s">
        <v>322</v>
      </c>
      <c r="I19" s="86" t="s">
        <v>169</v>
      </c>
      <c r="J19" s="86"/>
      <c r="K19" s="96">
        <v>8.3099999995797518</v>
      </c>
      <c r="L19" s="99" t="s">
        <v>173</v>
      </c>
      <c r="M19" s="100">
        <v>1.2199999999999999E-2</v>
      </c>
      <c r="N19" s="100">
        <v>1.6899999998882885E-2</v>
      </c>
      <c r="O19" s="96">
        <v>9614.56</v>
      </c>
      <c r="P19" s="98">
        <v>97.76</v>
      </c>
      <c r="Q19" s="86"/>
      <c r="R19" s="96">
        <v>9.3991931449999999</v>
      </c>
      <c r="S19" s="97">
        <v>1.1994091875330585E-5</v>
      </c>
      <c r="T19" s="97">
        <v>3.6006725376558509E-4</v>
      </c>
      <c r="U19" s="97">
        <f>R19/'סכום נכסי הקרן'!$C$42</f>
        <v>8.3532881785965018E-5</v>
      </c>
      <c r="BI19" s="146"/>
    </row>
    <row r="20" spans="2:61" s="144" customFormat="1">
      <c r="B20" s="89" t="s">
        <v>334</v>
      </c>
      <c r="C20" s="86" t="s">
        <v>335</v>
      </c>
      <c r="D20" s="99" t="s">
        <v>129</v>
      </c>
      <c r="E20" s="99" t="s">
        <v>319</v>
      </c>
      <c r="F20" s="86" t="s">
        <v>327</v>
      </c>
      <c r="G20" s="99" t="s">
        <v>321</v>
      </c>
      <c r="H20" s="86" t="s">
        <v>322</v>
      </c>
      <c r="I20" s="86" t="s">
        <v>169</v>
      </c>
      <c r="J20" s="86"/>
      <c r="K20" s="96">
        <v>10.829999999965327</v>
      </c>
      <c r="L20" s="99" t="s">
        <v>173</v>
      </c>
      <c r="M20" s="100">
        <v>1.2199999999999999E-2</v>
      </c>
      <c r="N20" s="100">
        <v>1.0299999999949259E-2</v>
      </c>
      <c r="O20" s="96">
        <v>138761.74492600001</v>
      </c>
      <c r="P20" s="98">
        <v>102.26</v>
      </c>
      <c r="Q20" s="86"/>
      <c r="R20" s="96">
        <v>141.89776082399999</v>
      </c>
      <c r="S20" s="97">
        <v>1.9768686049403999E-4</v>
      </c>
      <c r="T20" s="97">
        <v>5.4358641499523633E-3</v>
      </c>
      <c r="U20" s="97">
        <f>R20/'סכום נכסי הקרן'!$C$42</f>
        <v>1.2610794030666055E-3</v>
      </c>
    </row>
    <row r="21" spans="2:61" s="144" customFormat="1">
      <c r="B21" s="89" t="s">
        <v>336</v>
      </c>
      <c r="C21" s="86" t="s">
        <v>337</v>
      </c>
      <c r="D21" s="99" t="s">
        <v>129</v>
      </c>
      <c r="E21" s="99" t="s">
        <v>319</v>
      </c>
      <c r="F21" s="86" t="s">
        <v>327</v>
      </c>
      <c r="G21" s="99" t="s">
        <v>321</v>
      </c>
      <c r="H21" s="86" t="s">
        <v>322</v>
      </c>
      <c r="I21" s="86" t="s">
        <v>169</v>
      </c>
      <c r="J21" s="86"/>
      <c r="K21" s="96">
        <v>5.9999999998181043E-2</v>
      </c>
      <c r="L21" s="99" t="s">
        <v>173</v>
      </c>
      <c r="M21" s="100">
        <v>2.58E-2</v>
      </c>
      <c r="N21" s="100">
        <v>5.4699999999967754E-2</v>
      </c>
      <c r="O21" s="96">
        <v>228377.20935399999</v>
      </c>
      <c r="P21" s="98">
        <v>105.92</v>
      </c>
      <c r="Q21" s="86"/>
      <c r="R21" s="96">
        <v>241.89714207400002</v>
      </c>
      <c r="S21" s="97">
        <v>8.3851568409917937E-5</v>
      </c>
      <c r="T21" s="97">
        <v>9.2666719681850692E-3</v>
      </c>
      <c r="U21" s="97">
        <f>R21/'סכום נכסי הקרן'!$C$42</f>
        <v>2.1497978668497965E-3</v>
      </c>
    </row>
    <row r="22" spans="2:61" s="144" customFormat="1">
      <c r="B22" s="89" t="s">
        <v>338</v>
      </c>
      <c r="C22" s="86" t="s">
        <v>339</v>
      </c>
      <c r="D22" s="99" t="s">
        <v>129</v>
      </c>
      <c r="E22" s="99" t="s">
        <v>319</v>
      </c>
      <c r="F22" s="86" t="s">
        <v>327</v>
      </c>
      <c r="G22" s="99" t="s">
        <v>321</v>
      </c>
      <c r="H22" s="86" t="s">
        <v>322</v>
      </c>
      <c r="I22" s="86" t="s">
        <v>169</v>
      </c>
      <c r="J22" s="86"/>
      <c r="K22" s="96">
        <v>1.6899999999914554</v>
      </c>
      <c r="L22" s="99" t="s">
        <v>173</v>
      </c>
      <c r="M22" s="100">
        <v>4.0999999999999995E-3</v>
      </c>
      <c r="N22" s="100">
        <v>3.4999999999999996E-3</v>
      </c>
      <c r="O22" s="96">
        <v>46709.720408000008</v>
      </c>
      <c r="P22" s="98">
        <v>100.22</v>
      </c>
      <c r="Q22" s="86"/>
      <c r="R22" s="96">
        <v>46.812480960000002</v>
      </c>
      <c r="S22" s="97">
        <v>3.7887992343435775E-5</v>
      </c>
      <c r="T22" s="97">
        <v>1.7933072766131502E-3</v>
      </c>
      <c r="U22" s="97">
        <f>R22/'סכום נכסי הקרן'!$C$42</f>
        <v>4.1603373585525125E-4</v>
      </c>
    </row>
    <row r="23" spans="2:61" s="144" customFormat="1">
      <c r="B23" s="89" t="s">
        <v>340</v>
      </c>
      <c r="C23" s="86" t="s">
        <v>341</v>
      </c>
      <c r="D23" s="99" t="s">
        <v>129</v>
      </c>
      <c r="E23" s="99" t="s">
        <v>319</v>
      </c>
      <c r="F23" s="86" t="s">
        <v>327</v>
      </c>
      <c r="G23" s="99" t="s">
        <v>321</v>
      </c>
      <c r="H23" s="86" t="s">
        <v>322</v>
      </c>
      <c r="I23" s="86" t="s">
        <v>169</v>
      </c>
      <c r="J23" s="86"/>
      <c r="K23" s="96">
        <v>1.0800000000003669</v>
      </c>
      <c r="L23" s="99" t="s">
        <v>173</v>
      </c>
      <c r="M23" s="100">
        <v>6.4000000000000003E-3</v>
      </c>
      <c r="N23" s="100">
        <v>3.2999999999960249E-3</v>
      </c>
      <c r="O23" s="96">
        <v>323153.45515599998</v>
      </c>
      <c r="P23" s="98">
        <v>101.21</v>
      </c>
      <c r="Q23" s="86"/>
      <c r="R23" s="96">
        <v>327.06361306100001</v>
      </c>
      <c r="S23" s="97">
        <v>1.0258530461970193E-4</v>
      </c>
      <c r="T23" s="97">
        <v>1.2529255984506554E-2</v>
      </c>
      <c r="U23" s="97">
        <f>R23/'סכום נכסי הקרן'!$C$42</f>
        <v>2.9066927027506166E-3</v>
      </c>
    </row>
    <row r="24" spans="2:61" s="144" customFormat="1">
      <c r="B24" s="89" t="s">
        <v>342</v>
      </c>
      <c r="C24" s="86" t="s">
        <v>343</v>
      </c>
      <c r="D24" s="99" t="s">
        <v>129</v>
      </c>
      <c r="E24" s="99" t="s">
        <v>319</v>
      </c>
      <c r="F24" s="86" t="s">
        <v>344</v>
      </c>
      <c r="G24" s="99" t="s">
        <v>321</v>
      </c>
      <c r="H24" s="86" t="s">
        <v>322</v>
      </c>
      <c r="I24" s="86" t="s">
        <v>169</v>
      </c>
      <c r="J24" s="86"/>
      <c r="K24" s="96">
        <v>3.3199999999996836</v>
      </c>
      <c r="L24" s="99" t="s">
        <v>173</v>
      </c>
      <c r="M24" s="100">
        <v>0.05</v>
      </c>
      <c r="N24" s="100">
        <v>5.5000000000069212E-3</v>
      </c>
      <c r="O24" s="96">
        <v>414279.68882699998</v>
      </c>
      <c r="P24" s="98">
        <v>122.05</v>
      </c>
      <c r="Q24" s="86"/>
      <c r="R24" s="96">
        <v>505.62834836300004</v>
      </c>
      <c r="S24" s="97">
        <v>1.314503010137368E-4</v>
      </c>
      <c r="T24" s="97">
        <v>1.9369770150743509E-2</v>
      </c>
      <c r="U24" s="97">
        <f>R24/'סכום נכסי הקרן'!$C$42</f>
        <v>4.4936402944232958E-3</v>
      </c>
    </row>
    <row r="25" spans="2:61" s="144" customFormat="1">
      <c r="B25" s="89" t="s">
        <v>345</v>
      </c>
      <c r="C25" s="86" t="s">
        <v>346</v>
      </c>
      <c r="D25" s="99" t="s">
        <v>129</v>
      </c>
      <c r="E25" s="99" t="s">
        <v>319</v>
      </c>
      <c r="F25" s="86" t="s">
        <v>344</v>
      </c>
      <c r="G25" s="99" t="s">
        <v>321</v>
      </c>
      <c r="H25" s="86" t="s">
        <v>322</v>
      </c>
      <c r="I25" s="86" t="s">
        <v>169</v>
      </c>
      <c r="J25" s="86"/>
      <c r="K25" s="96">
        <v>1.1999999999821662</v>
      </c>
      <c r="L25" s="99" t="s">
        <v>173</v>
      </c>
      <c r="M25" s="100">
        <v>1.6E-2</v>
      </c>
      <c r="N25" s="100">
        <v>3.0000000001783387E-3</v>
      </c>
      <c r="O25" s="96">
        <v>21985.053948000001</v>
      </c>
      <c r="P25" s="98">
        <v>102.02</v>
      </c>
      <c r="Q25" s="86"/>
      <c r="R25" s="96">
        <v>22.429152282</v>
      </c>
      <c r="S25" s="97">
        <v>1.0473013585434125E-5</v>
      </c>
      <c r="T25" s="97">
        <v>8.5922303562470793E-4</v>
      </c>
      <c r="U25" s="97">
        <f>R25/'סכום נכסי הקרן'!$C$42</f>
        <v>1.9933325097467328E-4</v>
      </c>
    </row>
    <row r="26" spans="2:61" s="144" customFormat="1">
      <c r="B26" s="89" t="s">
        <v>347</v>
      </c>
      <c r="C26" s="86" t="s">
        <v>348</v>
      </c>
      <c r="D26" s="99" t="s">
        <v>129</v>
      </c>
      <c r="E26" s="99" t="s">
        <v>319</v>
      </c>
      <c r="F26" s="86" t="s">
        <v>344</v>
      </c>
      <c r="G26" s="99" t="s">
        <v>321</v>
      </c>
      <c r="H26" s="86" t="s">
        <v>322</v>
      </c>
      <c r="I26" s="86" t="s">
        <v>169</v>
      </c>
      <c r="J26" s="86"/>
      <c r="K26" s="96">
        <v>2.210000000005051</v>
      </c>
      <c r="L26" s="99" t="s">
        <v>173</v>
      </c>
      <c r="M26" s="100">
        <v>6.9999999999999993E-3</v>
      </c>
      <c r="N26" s="100">
        <v>3.4000000000149657E-3</v>
      </c>
      <c r="O26" s="96">
        <v>207029.68748600001</v>
      </c>
      <c r="P26" s="98">
        <v>103.28</v>
      </c>
      <c r="Q26" s="86"/>
      <c r="R26" s="96">
        <v>213.82027615200002</v>
      </c>
      <c r="S26" s="97">
        <v>5.8242696635579655E-5</v>
      </c>
      <c r="T26" s="97">
        <v>8.1910945381950314E-3</v>
      </c>
      <c r="U26" s="97">
        <f>R26/'סכום נכסי הקרן'!$C$42</f>
        <v>1.9002720314082249E-3</v>
      </c>
    </row>
    <row r="27" spans="2:61" s="144" customFormat="1">
      <c r="B27" s="89" t="s">
        <v>349</v>
      </c>
      <c r="C27" s="86" t="s">
        <v>350</v>
      </c>
      <c r="D27" s="99" t="s">
        <v>129</v>
      </c>
      <c r="E27" s="99" t="s">
        <v>319</v>
      </c>
      <c r="F27" s="86" t="s">
        <v>344</v>
      </c>
      <c r="G27" s="99" t="s">
        <v>321</v>
      </c>
      <c r="H27" s="86" t="s">
        <v>322</v>
      </c>
      <c r="I27" s="86" t="s">
        <v>169</v>
      </c>
      <c r="J27" s="86"/>
      <c r="K27" s="96">
        <v>4.7099999999483577</v>
      </c>
      <c r="L27" s="99" t="s">
        <v>173</v>
      </c>
      <c r="M27" s="100">
        <v>6.0000000000000001E-3</v>
      </c>
      <c r="N27" s="100">
        <v>8.5999999997506942E-3</v>
      </c>
      <c r="O27" s="96">
        <v>33602.887199999997</v>
      </c>
      <c r="P27" s="98">
        <v>100.27</v>
      </c>
      <c r="Q27" s="86"/>
      <c r="R27" s="96">
        <v>33.693614793999998</v>
      </c>
      <c r="S27" s="97">
        <v>1.5108226846720873E-5</v>
      </c>
      <c r="T27" s="97">
        <v>1.2907456162622637E-3</v>
      </c>
      <c r="U27" s="97">
        <f>R27/'סכום נכסי הקרן'!$C$42</f>
        <v>2.9944322859523962E-4</v>
      </c>
    </row>
    <row r="28" spans="2:61" s="144" customFormat="1">
      <c r="B28" s="89" t="s">
        <v>351</v>
      </c>
      <c r="C28" s="86" t="s">
        <v>352</v>
      </c>
      <c r="D28" s="99" t="s">
        <v>129</v>
      </c>
      <c r="E28" s="99" t="s">
        <v>319</v>
      </c>
      <c r="F28" s="86" t="s">
        <v>344</v>
      </c>
      <c r="G28" s="99" t="s">
        <v>321</v>
      </c>
      <c r="H28" s="86" t="s">
        <v>322</v>
      </c>
      <c r="I28" s="86" t="s">
        <v>169</v>
      </c>
      <c r="J28" s="86"/>
      <c r="K28" s="96">
        <v>6.0999999999989925</v>
      </c>
      <c r="L28" s="99" t="s">
        <v>173</v>
      </c>
      <c r="M28" s="100">
        <v>1.7500000000000002E-2</v>
      </c>
      <c r="N28" s="100">
        <v>1.1999999999979838E-2</v>
      </c>
      <c r="O28" s="96">
        <v>192291.20000000001</v>
      </c>
      <c r="P28" s="98">
        <v>103.17</v>
      </c>
      <c r="Q28" s="86"/>
      <c r="R28" s="96">
        <v>198.386843712</v>
      </c>
      <c r="S28" s="97">
        <v>9.6061690113685708E-5</v>
      </c>
      <c r="T28" s="97">
        <v>7.59986574343368E-3</v>
      </c>
      <c r="U28" s="97">
        <f>R28/'סכום נכסי הקרן'!$C$42</f>
        <v>1.7631114190371513E-3</v>
      </c>
    </row>
    <row r="29" spans="2:61" s="144" customFormat="1">
      <c r="B29" s="89" t="s">
        <v>353</v>
      </c>
      <c r="C29" s="86" t="s">
        <v>354</v>
      </c>
      <c r="D29" s="99" t="s">
        <v>129</v>
      </c>
      <c r="E29" s="99" t="s">
        <v>319</v>
      </c>
      <c r="F29" s="86" t="s">
        <v>355</v>
      </c>
      <c r="G29" s="99" t="s">
        <v>321</v>
      </c>
      <c r="H29" s="86" t="s">
        <v>356</v>
      </c>
      <c r="I29" s="86" t="s">
        <v>169</v>
      </c>
      <c r="J29" s="86"/>
      <c r="K29" s="96">
        <v>1.2399999999997127</v>
      </c>
      <c r="L29" s="99" t="s">
        <v>173</v>
      </c>
      <c r="M29" s="100">
        <v>8.0000000000000002E-3</v>
      </c>
      <c r="N29" s="100">
        <v>5.2999999999726998E-3</v>
      </c>
      <c r="O29" s="96">
        <v>135311.40834299999</v>
      </c>
      <c r="P29" s="98">
        <v>102.87</v>
      </c>
      <c r="Q29" s="86"/>
      <c r="R29" s="96">
        <v>139.19484314600001</v>
      </c>
      <c r="S29" s="97">
        <v>2.0993485019238524E-4</v>
      </c>
      <c r="T29" s="97">
        <v>5.3323199275432699E-3</v>
      </c>
      <c r="U29" s="97">
        <f>R29/'סכום נכסי הקרן'!$C$42</f>
        <v>1.2370579259684703E-3</v>
      </c>
    </row>
    <row r="30" spans="2:61" s="144" customFormat="1">
      <c r="B30" s="89" t="s">
        <v>357</v>
      </c>
      <c r="C30" s="86" t="s">
        <v>358</v>
      </c>
      <c r="D30" s="99" t="s">
        <v>129</v>
      </c>
      <c r="E30" s="99" t="s">
        <v>319</v>
      </c>
      <c r="F30" s="86" t="s">
        <v>320</v>
      </c>
      <c r="G30" s="99" t="s">
        <v>321</v>
      </c>
      <c r="H30" s="86" t="s">
        <v>356</v>
      </c>
      <c r="I30" s="86" t="s">
        <v>169</v>
      </c>
      <c r="J30" s="86"/>
      <c r="K30" s="96">
        <v>1.8299999999949881</v>
      </c>
      <c r="L30" s="99" t="s">
        <v>173</v>
      </c>
      <c r="M30" s="100">
        <v>3.4000000000000002E-2</v>
      </c>
      <c r="N30" s="100">
        <v>2.9999999999794037E-3</v>
      </c>
      <c r="O30" s="96">
        <v>132385.54990099999</v>
      </c>
      <c r="P30" s="98">
        <v>110.02</v>
      </c>
      <c r="Q30" s="86"/>
      <c r="R30" s="96">
        <v>145.650583031</v>
      </c>
      <c r="S30" s="97">
        <v>7.07662187529567E-5</v>
      </c>
      <c r="T30" s="97">
        <v>5.5796284460040745E-3</v>
      </c>
      <c r="U30" s="97">
        <f>R30/'סכום נכסי הקרן'!$C$42</f>
        <v>1.2944316333000948E-3</v>
      </c>
    </row>
    <row r="31" spans="2:61" s="144" customFormat="1">
      <c r="B31" s="89" t="s">
        <v>359</v>
      </c>
      <c r="C31" s="86" t="s">
        <v>360</v>
      </c>
      <c r="D31" s="99" t="s">
        <v>129</v>
      </c>
      <c r="E31" s="99" t="s">
        <v>319</v>
      </c>
      <c r="F31" s="86" t="s">
        <v>327</v>
      </c>
      <c r="G31" s="99" t="s">
        <v>321</v>
      </c>
      <c r="H31" s="86" t="s">
        <v>356</v>
      </c>
      <c r="I31" s="86" t="s">
        <v>169</v>
      </c>
      <c r="J31" s="86"/>
      <c r="K31" s="96">
        <v>0.7200000000003709</v>
      </c>
      <c r="L31" s="99" t="s">
        <v>173</v>
      </c>
      <c r="M31" s="100">
        <v>0.03</v>
      </c>
      <c r="N31" s="100">
        <v>3.0000000004266035E-4</v>
      </c>
      <c r="O31" s="96">
        <v>97945.707408000002</v>
      </c>
      <c r="P31" s="98">
        <v>110.09</v>
      </c>
      <c r="Q31" s="86"/>
      <c r="R31" s="96">
        <v>107.828430918</v>
      </c>
      <c r="S31" s="97">
        <v>2.0405355709999999E-4</v>
      </c>
      <c r="T31" s="97">
        <v>4.1307255207485545E-3</v>
      </c>
      <c r="U31" s="97">
        <f>R31/'סכום נכסי הקרן'!$C$42</f>
        <v>9.582971042393011E-4</v>
      </c>
    </row>
    <row r="32" spans="2:61" s="144" customFormat="1">
      <c r="B32" s="89" t="s">
        <v>361</v>
      </c>
      <c r="C32" s="86" t="s">
        <v>362</v>
      </c>
      <c r="D32" s="99" t="s">
        <v>129</v>
      </c>
      <c r="E32" s="99" t="s">
        <v>319</v>
      </c>
      <c r="F32" s="86" t="s">
        <v>363</v>
      </c>
      <c r="G32" s="99" t="s">
        <v>364</v>
      </c>
      <c r="H32" s="86" t="s">
        <v>356</v>
      </c>
      <c r="I32" s="86" t="s">
        <v>169</v>
      </c>
      <c r="J32" s="86"/>
      <c r="K32" s="96">
        <v>6.4499999999970248</v>
      </c>
      <c r="L32" s="99" t="s">
        <v>173</v>
      </c>
      <c r="M32" s="100">
        <v>8.3000000000000001E-3</v>
      </c>
      <c r="N32" s="100">
        <v>1.2499999999986475E-2</v>
      </c>
      <c r="O32" s="96">
        <v>375265.96165299998</v>
      </c>
      <c r="P32" s="98">
        <v>98.51</v>
      </c>
      <c r="Q32" s="86"/>
      <c r="R32" s="96">
        <v>369.67450063799998</v>
      </c>
      <c r="S32" s="97">
        <v>2.4504412347021266E-4</v>
      </c>
      <c r="T32" s="97">
        <v>1.4161607297398364E-2</v>
      </c>
      <c r="U32" s="97">
        <f>R32/'סכום נכסי הקרן'!$C$42</f>
        <v>3.2853858713932944E-3</v>
      </c>
    </row>
    <row r="33" spans="2:21" s="144" customFormat="1">
      <c r="B33" s="89" t="s">
        <v>365</v>
      </c>
      <c r="C33" s="86" t="s">
        <v>366</v>
      </c>
      <c r="D33" s="99" t="s">
        <v>129</v>
      </c>
      <c r="E33" s="99" t="s">
        <v>319</v>
      </c>
      <c r="F33" s="86" t="s">
        <v>363</v>
      </c>
      <c r="G33" s="99" t="s">
        <v>364</v>
      </c>
      <c r="H33" s="86" t="s">
        <v>356</v>
      </c>
      <c r="I33" s="86" t="s">
        <v>169</v>
      </c>
      <c r="J33" s="86"/>
      <c r="K33" s="96">
        <v>10.070000000019546</v>
      </c>
      <c r="L33" s="99" t="s">
        <v>173</v>
      </c>
      <c r="M33" s="100">
        <v>1.6500000000000001E-2</v>
      </c>
      <c r="N33" s="100">
        <v>2.0200000000003656E-2</v>
      </c>
      <c r="O33" s="96">
        <v>56087.754602000008</v>
      </c>
      <c r="P33" s="98">
        <v>97.61</v>
      </c>
      <c r="Q33" s="86"/>
      <c r="R33" s="96">
        <v>54.747256998999994</v>
      </c>
      <c r="S33" s="97">
        <v>1.3263749565937122E-4</v>
      </c>
      <c r="T33" s="97">
        <v>2.0972751782758086E-3</v>
      </c>
      <c r="U33" s="97">
        <f>R33/'סכום נכסי הקרן'!$C$42</f>
        <v>4.8655199190539804E-4</v>
      </c>
    </row>
    <row r="34" spans="2:21" s="144" customFormat="1">
      <c r="B34" s="89" t="s">
        <v>367</v>
      </c>
      <c r="C34" s="86" t="s">
        <v>368</v>
      </c>
      <c r="D34" s="99" t="s">
        <v>129</v>
      </c>
      <c r="E34" s="99" t="s">
        <v>319</v>
      </c>
      <c r="F34" s="86" t="s">
        <v>369</v>
      </c>
      <c r="G34" s="99" t="s">
        <v>370</v>
      </c>
      <c r="H34" s="86" t="s">
        <v>356</v>
      </c>
      <c r="I34" s="86" t="s">
        <v>371</v>
      </c>
      <c r="J34" s="86"/>
      <c r="K34" s="96">
        <v>3.1999999999967228</v>
      </c>
      <c r="L34" s="99" t="s">
        <v>173</v>
      </c>
      <c r="M34" s="100">
        <v>6.5000000000000006E-3</v>
      </c>
      <c r="N34" s="100">
        <v>6.3999999999934457E-3</v>
      </c>
      <c r="O34" s="96">
        <v>182220.72786399999</v>
      </c>
      <c r="P34" s="98">
        <v>100.47</v>
      </c>
      <c r="Q34" s="86"/>
      <c r="R34" s="96">
        <v>183.077170983</v>
      </c>
      <c r="S34" s="97">
        <v>1.7243576551043908E-4</v>
      </c>
      <c r="T34" s="97">
        <v>7.0133779746922387E-3</v>
      </c>
      <c r="U34" s="97">
        <f>R34/'סכום נכסי הקרן'!$C$42</f>
        <v>1.6270506888739805E-3</v>
      </c>
    </row>
    <row r="35" spans="2:21" s="144" customFormat="1">
      <c r="B35" s="89" t="s">
        <v>372</v>
      </c>
      <c r="C35" s="86" t="s">
        <v>373</v>
      </c>
      <c r="D35" s="99" t="s">
        <v>129</v>
      </c>
      <c r="E35" s="99" t="s">
        <v>319</v>
      </c>
      <c r="F35" s="86" t="s">
        <v>369</v>
      </c>
      <c r="G35" s="99" t="s">
        <v>370</v>
      </c>
      <c r="H35" s="86" t="s">
        <v>356</v>
      </c>
      <c r="I35" s="86" t="s">
        <v>371</v>
      </c>
      <c r="J35" s="86"/>
      <c r="K35" s="96">
        <v>4.3400000000063503</v>
      </c>
      <c r="L35" s="99" t="s">
        <v>173</v>
      </c>
      <c r="M35" s="100">
        <v>1.6399999999999998E-2</v>
      </c>
      <c r="N35" s="100">
        <v>1.0499999999994649E-2</v>
      </c>
      <c r="O35" s="96">
        <v>270376.23127500003</v>
      </c>
      <c r="P35" s="98">
        <v>102.85</v>
      </c>
      <c r="Q35" s="96">
        <v>2.2233648920000002</v>
      </c>
      <c r="R35" s="96">
        <v>280.30531838299999</v>
      </c>
      <c r="S35" s="97">
        <v>2.5369952155514214E-4</v>
      </c>
      <c r="T35" s="97">
        <v>1.0738024493064588E-2</v>
      </c>
      <c r="U35" s="97">
        <f>R35/'סכום נכסי הקרן'!$C$42</f>
        <v>2.4911405333680292E-3</v>
      </c>
    </row>
    <row r="36" spans="2:21" s="144" customFormat="1">
      <c r="B36" s="89" t="s">
        <v>374</v>
      </c>
      <c r="C36" s="86" t="s">
        <v>375</v>
      </c>
      <c r="D36" s="99" t="s">
        <v>129</v>
      </c>
      <c r="E36" s="99" t="s">
        <v>319</v>
      </c>
      <c r="F36" s="86" t="s">
        <v>369</v>
      </c>
      <c r="G36" s="99" t="s">
        <v>370</v>
      </c>
      <c r="H36" s="86" t="s">
        <v>356</v>
      </c>
      <c r="I36" s="86" t="s">
        <v>169</v>
      </c>
      <c r="J36" s="86"/>
      <c r="K36" s="96">
        <v>5.7000000000016842</v>
      </c>
      <c r="L36" s="99" t="s">
        <v>173</v>
      </c>
      <c r="M36" s="100">
        <v>1.34E-2</v>
      </c>
      <c r="N36" s="100">
        <v>1.5900000000000213E-2</v>
      </c>
      <c r="O36" s="96">
        <v>903200.7400691954</v>
      </c>
      <c r="P36" s="98">
        <v>100.2</v>
      </c>
      <c r="Q36" s="148">
        <v>46.314754666317185</v>
      </c>
      <c r="R36" s="96">
        <v>950.77105982199998</v>
      </c>
      <c r="S36" s="97">
        <v>2.2540917257970366E-4</v>
      </c>
      <c r="T36" s="97">
        <v>3.6422437456986881E-2</v>
      </c>
      <c r="U36" s="97">
        <f>R36/'סכום נכסי הקרן'!$C$42</f>
        <v>8.4497302396510966E-3</v>
      </c>
    </row>
    <row r="37" spans="2:21" s="144" customFormat="1">
      <c r="B37" s="89" t="s">
        <v>376</v>
      </c>
      <c r="C37" s="86" t="s">
        <v>377</v>
      </c>
      <c r="D37" s="99" t="s">
        <v>129</v>
      </c>
      <c r="E37" s="99" t="s">
        <v>319</v>
      </c>
      <c r="F37" s="86" t="s">
        <v>344</v>
      </c>
      <c r="G37" s="99" t="s">
        <v>321</v>
      </c>
      <c r="H37" s="86" t="s">
        <v>356</v>
      </c>
      <c r="I37" s="86" t="s">
        <v>169</v>
      </c>
      <c r="J37" s="86"/>
      <c r="K37" s="96">
        <v>3.2000000000039028</v>
      </c>
      <c r="L37" s="99" t="s">
        <v>173</v>
      </c>
      <c r="M37" s="100">
        <v>4.2000000000000003E-2</v>
      </c>
      <c r="N37" s="100">
        <v>5.7000000000039016E-3</v>
      </c>
      <c r="O37" s="96">
        <v>43680.913219000002</v>
      </c>
      <c r="P37" s="98">
        <v>117.31</v>
      </c>
      <c r="Q37" s="86"/>
      <c r="R37" s="96">
        <v>51.242077313999999</v>
      </c>
      <c r="S37" s="97">
        <v>4.3780118968582813E-5</v>
      </c>
      <c r="T37" s="97">
        <v>1.9629976500175183E-3</v>
      </c>
      <c r="U37" s="97">
        <f>R37/'סכום נכסי הקרן'!$C$42</f>
        <v>4.5540062010691261E-4</v>
      </c>
    </row>
    <row r="38" spans="2:21" s="144" customFormat="1">
      <c r="B38" s="89" t="s">
        <v>378</v>
      </c>
      <c r="C38" s="86" t="s">
        <v>379</v>
      </c>
      <c r="D38" s="99" t="s">
        <v>129</v>
      </c>
      <c r="E38" s="99" t="s">
        <v>319</v>
      </c>
      <c r="F38" s="86" t="s">
        <v>344</v>
      </c>
      <c r="G38" s="99" t="s">
        <v>321</v>
      </c>
      <c r="H38" s="86" t="s">
        <v>356</v>
      </c>
      <c r="I38" s="86" t="s">
        <v>169</v>
      </c>
      <c r="J38" s="86"/>
      <c r="K38" s="96">
        <v>1.2099999999981033</v>
      </c>
      <c r="L38" s="99" t="s">
        <v>173</v>
      </c>
      <c r="M38" s="100">
        <v>4.0999999999999995E-2</v>
      </c>
      <c r="N38" s="100">
        <v>7.3999999999890187E-3</v>
      </c>
      <c r="O38" s="96">
        <v>307056.18384399998</v>
      </c>
      <c r="P38" s="98">
        <v>130.5</v>
      </c>
      <c r="Q38" s="86"/>
      <c r="R38" s="96">
        <v>400.70831485600002</v>
      </c>
      <c r="S38" s="97">
        <v>1.3137025242004329E-4</v>
      </c>
      <c r="T38" s="97">
        <v>1.535046043478611E-2</v>
      </c>
      <c r="U38" s="97">
        <f>R38/'סכום נכסי הקרן'!$C$42</f>
        <v>3.5611908149079216E-3</v>
      </c>
    </row>
    <row r="39" spans="2:21" s="144" customFormat="1">
      <c r="B39" s="89" t="s">
        <v>380</v>
      </c>
      <c r="C39" s="86" t="s">
        <v>381</v>
      </c>
      <c r="D39" s="99" t="s">
        <v>129</v>
      </c>
      <c r="E39" s="99" t="s">
        <v>319</v>
      </c>
      <c r="F39" s="86" t="s">
        <v>344</v>
      </c>
      <c r="G39" s="99" t="s">
        <v>321</v>
      </c>
      <c r="H39" s="86" t="s">
        <v>356</v>
      </c>
      <c r="I39" s="86" t="s">
        <v>169</v>
      </c>
      <c r="J39" s="86"/>
      <c r="K39" s="96">
        <v>2.3600000000033292</v>
      </c>
      <c r="L39" s="99" t="s">
        <v>173</v>
      </c>
      <c r="M39" s="100">
        <v>0.04</v>
      </c>
      <c r="N39" s="100">
        <v>3.5000000000162831E-3</v>
      </c>
      <c r="O39" s="96">
        <v>238292.73663699999</v>
      </c>
      <c r="P39" s="98">
        <v>115.98</v>
      </c>
      <c r="Q39" s="86"/>
      <c r="R39" s="96">
        <v>276.37190055299999</v>
      </c>
      <c r="S39" s="97">
        <v>8.2037941255532054E-5</v>
      </c>
      <c r="T39" s="97">
        <v>1.058734188296054E-2</v>
      </c>
      <c r="U39" s="97">
        <f>R39/'סכום נכסי הקרן'!$C$42</f>
        <v>2.4561833065572386E-3</v>
      </c>
    </row>
    <row r="40" spans="2:21" s="144" customFormat="1">
      <c r="B40" s="89" t="s">
        <v>382</v>
      </c>
      <c r="C40" s="86" t="s">
        <v>383</v>
      </c>
      <c r="D40" s="99" t="s">
        <v>129</v>
      </c>
      <c r="E40" s="99" t="s">
        <v>319</v>
      </c>
      <c r="F40" s="86" t="s">
        <v>384</v>
      </c>
      <c r="G40" s="99" t="s">
        <v>370</v>
      </c>
      <c r="H40" s="86" t="s">
        <v>385</v>
      </c>
      <c r="I40" s="86" t="s">
        <v>371</v>
      </c>
      <c r="J40" s="86"/>
      <c r="K40" s="96">
        <v>1.0700000000052206</v>
      </c>
      <c r="L40" s="99" t="s">
        <v>173</v>
      </c>
      <c r="M40" s="100">
        <v>1.6399999999999998E-2</v>
      </c>
      <c r="N40" s="100">
        <v>7.2999999999794367E-3</v>
      </c>
      <c r="O40" s="96">
        <v>62201.180538999994</v>
      </c>
      <c r="P40" s="98">
        <v>101.63</v>
      </c>
      <c r="Q40" s="86"/>
      <c r="R40" s="96">
        <v>63.215061780999989</v>
      </c>
      <c r="S40" s="97">
        <v>1.194807026547507E-4</v>
      </c>
      <c r="T40" s="97">
        <v>2.4216625130439812E-3</v>
      </c>
      <c r="U40" s="97">
        <f>R40/'סכום נכסי הקרן'!$C$42</f>
        <v>5.6180740212299863E-4</v>
      </c>
    </row>
    <row r="41" spans="2:21" s="144" customFormat="1">
      <c r="B41" s="89" t="s">
        <v>386</v>
      </c>
      <c r="C41" s="86" t="s">
        <v>387</v>
      </c>
      <c r="D41" s="99" t="s">
        <v>129</v>
      </c>
      <c r="E41" s="99" t="s">
        <v>319</v>
      </c>
      <c r="F41" s="86" t="s">
        <v>384</v>
      </c>
      <c r="G41" s="99" t="s">
        <v>370</v>
      </c>
      <c r="H41" s="86" t="s">
        <v>385</v>
      </c>
      <c r="I41" s="86" t="s">
        <v>371</v>
      </c>
      <c r="J41" s="86"/>
      <c r="K41" s="96">
        <v>5.1599999999972734</v>
      </c>
      <c r="L41" s="99" t="s">
        <v>173</v>
      </c>
      <c r="M41" s="100">
        <v>2.3399999999999997E-2</v>
      </c>
      <c r="N41" s="100">
        <v>1.6199999999995048E-2</v>
      </c>
      <c r="O41" s="96">
        <v>457612.53881800006</v>
      </c>
      <c r="P41" s="98">
        <v>105.82</v>
      </c>
      <c r="Q41" s="86"/>
      <c r="R41" s="96">
        <v>484.24563170199997</v>
      </c>
      <c r="S41" s="97">
        <v>1.8635743886940499E-4</v>
      </c>
      <c r="T41" s="97">
        <v>1.8550634300740297E-2</v>
      </c>
      <c r="U41" s="97">
        <f>R41/'סכום נכסי הקרן'!$C$42</f>
        <v>4.3036069675673333E-3</v>
      </c>
    </row>
    <row r="42" spans="2:21" s="144" customFormat="1">
      <c r="B42" s="89" t="s">
        <v>388</v>
      </c>
      <c r="C42" s="86" t="s">
        <v>389</v>
      </c>
      <c r="D42" s="99" t="s">
        <v>129</v>
      </c>
      <c r="E42" s="99" t="s">
        <v>319</v>
      </c>
      <c r="F42" s="86" t="s">
        <v>384</v>
      </c>
      <c r="G42" s="99" t="s">
        <v>370</v>
      </c>
      <c r="H42" s="86" t="s">
        <v>385</v>
      </c>
      <c r="I42" s="86" t="s">
        <v>371</v>
      </c>
      <c r="J42" s="86"/>
      <c r="K42" s="96">
        <v>2.050000000007159</v>
      </c>
      <c r="L42" s="99" t="s">
        <v>173</v>
      </c>
      <c r="M42" s="100">
        <v>0.03</v>
      </c>
      <c r="N42" s="100">
        <v>7.7000000000143178E-3</v>
      </c>
      <c r="O42" s="96">
        <v>162581.14582999999</v>
      </c>
      <c r="P42" s="98">
        <v>107.4</v>
      </c>
      <c r="Q42" s="86"/>
      <c r="R42" s="96">
        <v>174.61214257500001</v>
      </c>
      <c r="S42" s="97">
        <v>3.0033192619390313E-4</v>
      </c>
      <c r="T42" s="97">
        <v>6.6890969981344131E-3</v>
      </c>
      <c r="U42" s="97">
        <f>R42/'סכום נכסי הקרן'!$C$42</f>
        <v>1.5518199529574138E-3</v>
      </c>
    </row>
    <row r="43" spans="2:21" s="144" customFormat="1">
      <c r="B43" s="89" t="s">
        <v>390</v>
      </c>
      <c r="C43" s="86" t="s">
        <v>391</v>
      </c>
      <c r="D43" s="99" t="s">
        <v>129</v>
      </c>
      <c r="E43" s="99" t="s">
        <v>319</v>
      </c>
      <c r="F43" s="86" t="s">
        <v>392</v>
      </c>
      <c r="G43" s="99" t="s">
        <v>370</v>
      </c>
      <c r="H43" s="86" t="s">
        <v>385</v>
      </c>
      <c r="I43" s="86" t="s">
        <v>169</v>
      </c>
      <c r="J43" s="86"/>
      <c r="K43" s="96">
        <v>0.51000000011168944</v>
      </c>
      <c r="L43" s="99" t="s">
        <v>173</v>
      </c>
      <c r="M43" s="100">
        <v>4.9500000000000002E-2</v>
      </c>
      <c r="N43" s="100">
        <v>2.2999999995113587E-3</v>
      </c>
      <c r="O43" s="96">
        <v>4581.5750170000001</v>
      </c>
      <c r="P43" s="98">
        <v>125.07</v>
      </c>
      <c r="Q43" s="86"/>
      <c r="R43" s="96">
        <v>5.7301761359999999</v>
      </c>
      <c r="S43" s="97">
        <v>3.5520389152577173E-5</v>
      </c>
      <c r="T43" s="97">
        <v>2.1951339365551594E-4</v>
      </c>
      <c r="U43" s="97">
        <f>R43/'סכום נכסי הקרן'!$C$42</f>
        <v>5.0925448429142355E-5</v>
      </c>
    </row>
    <row r="44" spans="2:21" s="144" customFormat="1">
      <c r="B44" s="89" t="s">
        <v>393</v>
      </c>
      <c r="C44" s="86" t="s">
        <v>394</v>
      </c>
      <c r="D44" s="99" t="s">
        <v>129</v>
      </c>
      <c r="E44" s="99" t="s">
        <v>319</v>
      </c>
      <c r="F44" s="86" t="s">
        <v>392</v>
      </c>
      <c r="G44" s="99" t="s">
        <v>370</v>
      </c>
      <c r="H44" s="86" t="s">
        <v>385</v>
      </c>
      <c r="I44" s="86" t="s">
        <v>169</v>
      </c>
      <c r="J44" s="86"/>
      <c r="K44" s="96">
        <v>2.2100000000016826</v>
      </c>
      <c r="L44" s="99" t="s">
        <v>173</v>
      </c>
      <c r="M44" s="100">
        <v>4.8000000000000001E-2</v>
      </c>
      <c r="N44" s="100">
        <v>6.8999999999995888E-3</v>
      </c>
      <c r="O44" s="96">
        <v>426225.31158099999</v>
      </c>
      <c r="P44" s="98">
        <v>114.3</v>
      </c>
      <c r="Q44" s="86"/>
      <c r="R44" s="96">
        <v>487.17556535800003</v>
      </c>
      <c r="S44" s="97">
        <v>3.1350561995033635E-4</v>
      </c>
      <c r="T44" s="97">
        <v>1.8662875122793465E-2</v>
      </c>
      <c r="U44" s="97">
        <f>R44/'סכום נכסי הקרן'!$C$42</f>
        <v>4.3296459900612552E-3</v>
      </c>
    </row>
    <row r="45" spans="2:21" s="144" customFormat="1">
      <c r="B45" s="89" t="s">
        <v>395</v>
      </c>
      <c r="C45" s="86" t="s">
        <v>396</v>
      </c>
      <c r="D45" s="99" t="s">
        <v>129</v>
      </c>
      <c r="E45" s="99" t="s">
        <v>319</v>
      </c>
      <c r="F45" s="86" t="s">
        <v>392</v>
      </c>
      <c r="G45" s="99" t="s">
        <v>370</v>
      </c>
      <c r="H45" s="86" t="s">
        <v>385</v>
      </c>
      <c r="I45" s="86" t="s">
        <v>169</v>
      </c>
      <c r="J45" s="86"/>
      <c r="K45" s="96">
        <v>6.160000000003615</v>
      </c>
      <c r="L45" s="99" t="s">
        <v>173</v>
      </c>
      <c r="M45" s="100">
        <v>3.2000000000000001E-2</v>
      </c>
      <c r="N45" s="100">
        <v>1.7500000000011891E-2</v>
      </c>
      <c r="O45" s="96">
        <v>379305.79116300005</v>
      </c>
      <c r="P45" s="98">
        <v>110.84</v>
      </c>
      <c r="Q45" s="86"/>
      <c r="R45" s="96">
        <v>420.422551478</v>
      </c>
      <c r="S45" s="97">
        <v>2.299358100085111E-4</v>
      </c>
      <c r="T45" s="97">
        <v>1.6105679625525324E-2</v>
      </c>
      <c r="U45" s="97">
        <f>R45/'סכום נכסי הקרן'!$C$42</f>
        <v>3.7363959598433775E-3</v>
      </c>
    </row>
    <row r="46" spans="2:21" s="144" customFormat="1">
      <c r="B46" s="89" t="s">
        <v>397</v>
      </c>
      <c r="C46" s="86" t="s">
        <v>398</v>
      </c>
      <c r="D46" s="99" t="s">
        <v>129</v>
      </c>
      <c r="E46" s="99" t="s">
        <v>319</v>
      </c>
      <c r="F46" s="86" t="s">
        <v>392</v>
      </c>
      <c r="G46" s="99" t="s">
        <v>370</v>
      </c>
      <c r="H46" s="86" t="s">
        <v>385</v>
      </c>
      <c r="I46" s="86" t="s">
        <v>169</v>
      </c>
      <c r="J46" s="86"/>
      <c r="K46" s="96">
        <v>1.4800000000035107</v>
      </c>
      <c r="L46" s="99" t="s">
        <v>173</v>
      </c>
      <c r="M46" s="100">
        <v>4.9000000000000002E-2</v>
      </c>
      <c r="N46" s="100">
        <v>6.6999999999648938E-3</v>
      </c>
      <c r="O46" s="96">
        <v>49337.857764999993</v>
      </c>
      <c r="P46" s="98">
        <v>115.47</v>
      </c>
      <c r="Q46" s="86"/>
      <c r="R46" s="96">
        <v>56.970424460000004</v>
      </c>
      <c r="S46" s="97">
        <v>2.490506224536951E-4</v>
      </c>
      <c r="T46" s="97">
        <v>2.1824409781475893E-3</v>
      </c>
      <c r="U46" s="97">
        <f>R46/'סכום נכסי הקרן'!$C$42</f>
        <v>5.0630981386364849E-4</v>
      </c>
    </row>
    <row r="47" spans="2:21" s="144" customFormat="1">
      <c r="B47" s="89" t="s">
        <v>399</v>
      </c>
      <c r="C47" s="86" t="s">
        <v>400</v>
      </c>
      <c r="D47" s="99" t="s">
        <v>129</v>
      </c>
      <c r="E47" s="99" t="s">
        <v>319</v>
      </c>
      <c r="F47" s="86" t="s">
        <v>401</v>
      </c>
      <c r="G47" s="99" t="s">
        <v>402</v>
      </c>
      <c r="H47" s="86" t="s">
        <v>385</v>
      </c>
      <c r="I47" s="86" t="s">
        <v>169</v>
      </c>
      <c r="J47" s="86"/>
      <c r="K47" s="96">
        <v>2.3500000000029395</v>
      </c>
      <c r="L47" s="99" t="s">
        <v>173</v>
      </c>
      <c r="M47" s="100">
        <v>3.7000000000000005E-2</v>
      </c>
      <c r="N47" s="100">
        <v>6.3000000000114111E-3</v>
      </c>
      <c r="O47" s="96">
        <v>258379.26058199999</v>
      </c>
      <c r="P47" s="98">
        <v>111.93</v>
      </c>
      <c r="Q47" s="86"/>
      <c r="R47" s="96">
        <v>289.20390980899998</v>
      </c>
      <c r="S47" s="97">
        <v>1.0765868523509827E-4</v>
      </c>
      <c r="T47" s="97">
        <v>1.1078914538381536E-2</v>
      </c>
      <c r="U47" s="97">
        <f>R47/'סכום נכסי הקרן'!$C$42</f>
        <v>2.5702244477192391E-3</v>
      </c>
    </row>
    <row r="48" spans="2:21" s="144" customFormat="1">
      <c r="B48" s="89" t="s">
        <v>403</v>
      </c>
      <c r="C48" s="86" t="s">
        <v>404</v>
      </c>
      <c r="D48" s="99" t="s">
        <v>129</v>
      </c>
      <c r="E48" s="99" t="s">
        <v>319</v>
      </c>
      <c r="F48" s="86" t="s">
        <v>401</v>
      </c>
      <c r="G48" s="99" t="s">
        <v>402</v>
      </c>
      <c r="H48" s="86" t="s">
        <v>385</v>
      </c>
      <c r="I48" s="86" t="s">
        <v>169</v>
      </c>
      <c r="J48" s="86"/>
      <c r="K48" s="96">
        <v>5.399999999989193</v>
      </c>
      <c r="L48" s="99" t="s">
        <v>173</v>
      </c>
      <c r="M48" s="100">
        <v>2.2000000000000002E-2</v>
      </c>
      <c r="N48" s="100">
        <v>1.619999999998379E-2</v>
      </c>
      <c r="O48" s="96">
        <v>178141.07083700001</v>
      </c>
      <c r="P48" s="98">
        <v>103.89</v>
      </c>
      <c r="Q48" s="86"/>
      <c r="R48" s="96">
        <v>185.070759915</v>
      </c>
      <c r="S48" s="97">
        <v>2.0204643571837037E-4</v>
      </c>
      <c r="T48" s="97">
        <v>7.089749007908484E-3</v>
      </c>
      <c r="U48" s="97">
        <f>R48/'סכום נכסי הקרן'!$C$42</f>
        <v>1.6447681914316496E-3</v>
      </c>
    </row>
    <row r="49" spans="2:21" s="144" customFormat="1">
      <c r="B49" s="89" t="s">
        <v>405</v>
      </c>
      <c r="C49" s="86" t="s">
        <v>406</v>
      </c>
      <c r="D49" s="99" t="s">
        <v>129</v>
      </c>
      <c r="E49" s="99" t="s">
        <v>319</v>
      </c>
      <c r="F49" s="86" t="s">
        <v>407</v>
      </c>
      <c r="G49" s="99" t="s">
        <v>370</v>
      </c>
      <c r="H49" s="86" t="s">
        <v>385</v>
      </c>
      <c r="I49" s="86" t="s">
        <v>371</v>
      </c>
      <c r="J49" s="86"/>
      <c r="K49" s="96">
        <v>6.7499999999906217</v>
      </c>
      <c r="L49" s="99" t="s">
        <v>173</v>
      </c>
      <c r="M49" s="100">
        <v>1.8200000000000001E-2</v>
      </c>
      <c r="N49" s="100">
        <v>1.7699999999983743E-2</v>
      </c>
      <c r="O49" s="96">
        <v>79244.417247000005</v>
      </c>
      <c r="P49" s="98">
        <v>100.92</v>
      </c>
      <c r="Q49" s="86"/>
      <c r="R49" s="96">
        <v>79.973463768999991</v>
      </c>
      <c r="S49" s="97">
        <v>3.0130957128136882E-4</v>
      </c>
      <c r="T49" s="97">
        <v>3.0636486589004277E-3</v>
      </c>
      <c r="U49" s="97">
        <f>R49/'סכום נכסי הקרן'!$C$42</f>
        <v>7.1074333636645716E-4</v>
      </c>
    </row>
    <row r="50" spans="2:21" s="144" customFormat="1">
      <c r="B50" s="89" t="s">
        <v>408</v>
      </c>
      <c r="C50" s="86" t="s">
        <v>409</v>
      </c>
      <c r="D50" s="99" t="s">
        <v>129</v>
      </c>
      <c r="E50" s="99" t="s">
        <v>319</v>
      </c>
      <c r="F50" s="86" t="s">
        <v>355</v>
      </c>
      <c r="G50" s="99" t="s">
        <v>321</v>
      </c>
      <c r="H50" s="86" t="s">
        <v>385</v>
      </c>
      <c r="I50" s="86" t="s">
        <v>169</v>
      </c>
      <c r="J50" s="86"/>
      <c r="K50" s="96">
        <v>1.0500000000011036</v>
      </c>
      <c r="L50" s="99" t="s">
        <v>173</v>
      </c>
      <c r="M50" s="100">
        <v>3.1E-2</v>
      </c>
      <c r="N50" s="100">
        <v>2.2000000000044141E-3</v>
      </c>
      <c r="O50" s="96">
        <v>80521.021242000003</v>
      </c>
      <c r="P50" s="98">
        <v>112.54</v>
      </c>
      <c r="Q50" s="86"/>
      <c r="R50" s="96">
        <v>90.618362517999998</v>
      </c>
      <c r="S50" s="97">
        <v>1.560327060750831E-4</v>
      </c>
      <c r="T50" s="97">
        <v>3.4714367956091715E-3</v>
      </c>
      <c r="U50" s="97">
        <f>R50/'סכום נכסי הקרן'!$C$42</f>
        <v>8.0534710236064816E-4</v>
      </c>
    </row>
    <row r="51" spans="2:21" s="144" customFormat="1">
      <c r="B51" s="89" t="s">
        <v>410</v>
      </c>
      <c r="C51" s="86" t="s">
        <v>411</v>
      </c>
      <c r="D51" s="99" t="s">
        <v>129</v>
      </c>
      <c r="E51" s="99" t="s">
        <v>319</v>
      </c>
      <c r="F51" s="86" t="s">
        <v>355</v>
      </c>
      <c r="G51" s="99" t="s">
        <v>321</v>
      </c>
      <c r="H51" s="86" t="s">
        <v>385</v>
      </c>
      <c r="I51" s="86" t="s">
        <v>169</v>
      </c>
      <c r="J51" s="86"/>
      <c r="K51" s="96">
        <v>0.5199999999975804</v>
      </c>
      <c r="L51" s="99" t="s">
        <v>173</v>
      </c>
      <c r="M51" s="100">
        <v>2.7999999999999997E-2</v>
      </c>
      <c r="N51" s="100">
        <v>-2.1999999999897631E-3</v>
      </c>
      <c r="O51" s="96">
        <v>204127.066811</v>
      </c>
      <c r="P51" s="98">
        <v>105.28</v>
      </c>
      <c r="Q51" s="86"/>
      <c r="R51" s="96">
        <v>214.90495740099999</v>
      </c>
      <c r="S51" s="97">
        <v>2.0754470547607452E-4</v>
      </c>
      <c r="T51" s="97">
        <v>8.2326468493895515E-3</v>
      </c>
      <c r="U51" s="97">
        <f>R51/'סכום נכסי הקרן'!$C$42</f>
        <v>1.9099118535876817E-3</v>
      </c>
    </row>
    <row r="52" spans="2:21" s="144" customFormat="1">
      <c r="B52" s="89" t="s">
        <v>412</v>
      </c>
      <c r="C52" s="86" t="s">
        <v>413</v>
      </c>
      <c r="D52" s="99" t="s">
        <v>129</v>
      </c>
      <c r="E52" s="99" t="s">
        <v>319</v>
      </c>
      <c r="F52" s="86" t="s">
        <v>355</v>
      </c>
      <c r="G52" s="99" t="s">
        <v>321</v>
      </c>
      <c r="H52" s="86" t="s">
        <v>385</v>
      </c>
      <c r="I52" s="86" t="s">
        <v>169</v>
      </c>
      <c r="J52" s="86"/>
      <c r="K52" s="96">
        <v>1.2000000000662792</v>
      </c>
      <c r="L52" s="99" t="s">
        <v>173</v>
      </c>
      <c r="M52" s="100">
        <v>4.2000000000000003E-2</v>
      </c>
      <c r="N52" s="100">
        <v>4.9999999933720814E-4</v>
      </c>
      <c r="O52" s="96">
        <v>4667.8614090000001</v>
      </c>
      <c r="P52" s="98">
        <v>129.29</v>
      </c>
      <c r="Q52" s="86"/>
      <c r="R52" s="96">
        <v>6.0350778680000001</v>
      </c>
      <c r="S52" s="97">
        <v>5.9653943296399955E-5</v>
      </c>
      <c r="T52" s="97">
        <v>2.3119366531457975E-4</v>
      </c>
      <c r="U52" s="97">
        <f>R52/'סכום נכסי הקרן'!$C$42</f>
        <v>5.3635183184304894E-5</v>
      </c>
    </row>
    <row r="53" spans="2:21" s="144" customFormat="1">
      <c r="B53" s="89" t="s">
        <v>414</v>
      </c>
      <c r="C53" s="86" t="s">
        <v>415</v>
      </c>
      <c r="D53" s="99" t="s">
        <v>129</v>
      </c>
      <c r="E53" s="99" t="s">
        <v>319</v>
      </c>
      <c r="F53" s="86" t="s">
        <v>320</v>
      </c>
      <c r="G53" s="99" t="s">
        <v>321</v>
      </c>
      <c r="H53" s="86" t="s">
        <v>385</v>
      </c>
      <c r="I53" s="86" t="s">
        <v>169</v>
      </c>
      <c r="J53" s="86"/>
      <c r="K53" s="96">
        <v>2.0099999999969711</v>
      </c>
      <c r="L53" s="99" t="s">
        <v>173</v>
      </c>
      <c r="M53" s="100">
        <v>0.04</v>
      </c>
      <c r="N53" s="100">
        <v>4.2999999999815651E-3</v>
      </c>
      <c r="O53" s="96">
        <v>258752.55156399999</v>
      </c>
      <c r="P53" s="98">
        <v>117.4</v>
      </c>
      <c r="Q53" s="86"/>
      <c r="R53" s="96">
        <v>303.77550539200001</v>
      </c>
      <c r="S53" s="97">
        <v>1.9166884066791211E-4</v>
      </c>
      <c r="T53" s="97">
        <v>1.1637127815161004E-2</v>
      </c>
      <c r="U53" s="97">
        <f>R53/'סכום נכסי הקרן'!$C$42</f>
        <v>2.6997257094222332E-3</v>
      </c>
    </row>
    <row r="54" spans="2:21" s="144" customFormat="1">
      <c r="B54" s="89" t="s">
        <v>416</v>
      </c>
      <c r="C54" s="86" t="s">
        <v>417</v>
      </c>
      <c r="D54" s="99" t="s">
        <v>129</v>
      </c>
      <c r="E54" s="99" t="s">
        <v>319</v>
      </c>
      <c r="F54" s="86" t="s">
        <v>418</v>
      </c>
      <c r="G54" s="99" t="s">
        <v>370</v>
      </c>
      <c r="H54" s="86" t="s">
        <v>385</v>
      </c>
      <c r="I54" s="86" t="s">
        <v>169</v>
      </c>
      <c r="J54" s="86"/>
      <c r="K54" s="96">
        <v>4.3199999999969032</v>
      </c>
      <c r="L54" s="99" t="s">
        <v>173</v>
      </c>
      <c r="M54" s="100">
        <v>4.7500000000000001E-2</v>
      </c>
      <c r="N54" s="100">
        <v>1.3099999999987882E-2</v>
      </c>
      <c r="O54" s="96">
        <v>417523.34125399997</v>
      </c>
      <c r="P54" s="98">
        <v>142.29</v>
      </c>
      <c r="Q54" s="86"/>
      <c r="R54" s="96">
        <v>594.09396261199993</v>
      </c>
      <c r="S54" s="97">
        <v>2.2122786057012661E-4</v>
      </c>
      <c r="T54" s="97">
        <v>2.2758738787085217E-2</v>
      </c>
      <c r="U54" s="97">
        <f>R54/'סכום נכסי הקרן'!$C$42</f>
        <v>5.2798554070593801E-3</v>
      </c>
    </row>
    <row r="55" spans="2:21" s="144" customFormat="1">
      <c r="B55" s="89" t="s">
        <v>419</v>
      </c>
      <c r="C55" s="86" t="s">
        <v>420</v>
      </c>
      <c r="D55" s="99" t="s">
        <v>129</v>
      </c>
      <c r="E55" s="99" t="s">
        <v>319</v>
      </c>
      <c r="F55" s="86" t="s">
        <v>421</v>
      </c>
      <c r="G55" s="99" t="s">
        <v>321</v>
      </c>
      <c r="H55" s="86" t="s">
        <v>385</v>
      </c>
      <c r="I55" s="86" t="s">
        <v>169</v>
      </c>
      <c r="J55" s="86"/>
      <c r="K55" s="96">
        <v>1.8999999999826267</v>
      </c>
      <c r="L55" s="99" t="s">
        <v>173</v>
      </c>
      <c r="M55" s="100">
        <v>3.85E-2</v>
      </c>
      <c r="N55" s="100">
        <v>3.6999999998610163E-3</v>
      </c>
      <c r="O55" s="96">
        <v>39789.682939999999</v>
      </c>
      <c r="P55" s="98">
        <v>115.73</v>
      </c>
      <c r="Q55" s="86"/>
      <c r="R55" s="96">
        <v>46.048602572000007</v>
      </c>
      <c r="S55" s="97">
        <v>9.3417704052045739E-5</v>
      </c>
      <c r="T55" s="97">
        <v>1.7640443825396996E-3</v>
      </c>
      <c r="U55" s="97">
        <f>R55/'סכום נכסי הקרן'!$C$42</f>
        <v>4.0924496557472983E-4</v>
      </c>
    </row>
    <row r="56" spans="2:21" s="144" customFormat="1">
      <c r="B56" s="89" t="s">
        <v>422</v>
      </c>
      <c r="C56" s="86" t="s">
        <v>423</v>
      </c>
      <c r="D56" s="99" t="s">
        <v>129</v>
      </c>
      <c r="E56" s="99" t="s">
        <v>319</v>
      </c>
      <c r="F56" s="86" t="s">
        <v>421</v>
      </c>
      <c r="G56" s="99" t="s">
        <v>321</v>
      </c>
      <c r="H56" s="86" t="s">
        <v>385</v>
      </c>
      <c r="I56" s="86" t="s">
        <v>169</v>
      </c>
      <c r="J56" s="86"/>
      <c r="K56" s="96">
        <v>2.269999999979194</v>
      </c>
      <c r="L56" s="99" t="s">
        <v>173</v>
      </c>
      <c r="M56" s="100">
        <v>4.7500000000000001E-2</v>
      </c>
      <c r="N56" s="100">
        <v>5.7999999999679896E-3</v>
      </c>
      <c r="O56" s="96">
        <v>28659.518169999999</v>
      </c>
      <c r="P56" s="98">
        <v>130.81</v>
      </c>
      <c r="Q56" s="86"/>
      <c r="R56" s="96">
        <v>37.489515614000005</v>
      </c>
      <c r="S56" s="97">
        <v>9.8744613642283527E-5</v>
      </c>
      <c r="T56" s="97">
        <v>1.436160181399805E-3</v>
      </c>
      <c r="U56" s="97">
        <f>R56/'סכום נכסי הקרן'!$C$42</f>
        <v>3.3317830878528586E-4</v>
      </c>
    </row>
    <row r="57" spans="2:21" s="144" customFormat="1">
      <c r="B57" s="89" t="s">
        <v>424</v>
      </c>
      <c r="C57" s="86" t="s">
        <v>425</v>
      </c>
      <c r="D57" s="99" t="s">
        <v>129</v>
      </c>
      <c r="E57" s="99" t="s">
        <v>319</v>
      </c>
      <c r="F57" s="86" t="s">
        <v>426</v>
      </c>
      <c r="G57" s="99" t="s">
        <v>321</v>
      </c>
      <c r="H57" s="86" t="s">
        <v>385</v>
      </c>
      <c r="I57" s="86" t="s">
        <v>371</v>
      </c>
      <c r="J57" s="86"/>
      <c r="K57" s="96">
        <v>2.5100000000175391</v>
      </c>
      <c r="L57" s="99" t="s">
        <v>173</v>
      </c>
      <c r="M57" s="100">
        <v>3.5499999999999997E-2</v>
      </c>
      <c r="N57" s="100">
        <v>3.9000000000393737E-3</v>
      </c>
      <c r="O57" s="96">
        <v>47124.635955999998</v>
      </c>
      <c r="P57" s="98">
        <v>118.57</v>
      </c>
      <c r="Q57" s="86"/>
      <c r="R57" s="96">
        <v>55.875678401999998</v>
      </c>
      <c r="S57" s="97">
        <v>1.3223629709130513E-4</v>
      </c>
      <c r="T57" s="97">
        <v>2.1405031010773164E-3</v>
      </c>
      <c r="U57" s="97">
        <f>R57/'סכום נכסי הקרן'!$C$42</f>
        <v>4.9658054331480227E-4</v>
      </c>
    </row>
    <row r="58" spans="2:21" s="144" customFormat="1">
      <c r="B58" s="89" t="s">
        <v>427</v>
      </c>
      <c r="C58" s="86" t="s">
        <v>428</v>
      </c>
      <c r="D58" s="99" t="s">
        <v>129</v>
      </c>
      <c r="E58" s="99" t="s">
        <v>319</v>
      </c>
      <c r="F58" s="86" t="s">
        <v>426</v>
      </c>
      <c r="G58" s="99" t="s">
        <v>321</v>
      </c>
      <c r="H58" s="86" t="s">
        <v>385</v>
      </c>
      <c r="I58" s="86" t="s">
        <v>371</v>
      </c>
      <c r="J58" s="86"/>
      <c r="K58" s="96">
        <v>1.419999999981443</v>
      </c>
      <c r="L58" s="99" t="s">
        <v>173</v>
      </c>
      <c r="M58" s="100">
        <v>4.6500000000000007E-2</v>
      </c>
      <c r="N58" s="100">
        <v>3.6999999999584076E-3</v>
      </c>
      <c r="O58" s="96">
        <v>24334.634988000002</v>
      </c>
      <c r="P58" s="98">
        <v>128.44</v>
      </c>
      <c r="Q58" s="86"/>
      <c r="R58" s="96">
        <v>31.255404749</v>
      </c>
      <c r="S58" s="97">
        <v>1.1124747487873421E-4</v>
      </c>
      <c r="T58" s="97">
        <v>1.1973418972979575E-3</v>
      </c>
      <c r="U58" s="97">
        <f>R58/'סכום נכסי הקרן'!$C$42</f>
        <v>2.7777427166283714E-4</v>
      </c>
    </row>
    <row r="59" spans="2:21" s="144" customFormat="1">
      <c r="B59" s="89" t="s">
        <v>429</v>
      </c>
      <c r="C59" s="86" t="s">
        <v>430</v>
      </c>
      <c r="D59" s="99" t="s">
        <v>129</v>
      </c>
      <c r="E59" s="99" t="s">
        <v>319</v>
      </c>
      <c r="F59" s="86" t="s">
        <v>426</v>
      </c>
      <c r="G59" s="99" t="s">
        <v>321</v>
      </c>
      <c r="H59" s="86" t="s">
        <v>385</v>
      </c>
      <c r="I59" s="86" t="s">
        <v>371</v>
      </c>
      <c r="J59" s="86"/>
      <c r="K59" s="96">
        <v>5.279999999990892</v>
      </c>
      <c r="L59" s="99" t="s">
        <v>173</v>
      </c>
      <c r="M59" s="100">
        <v>1.4999999999999999E-2</v>
      </c>
      <c r="N59" s="100">
        <v>1.2099999999970946E-2</v>
      </c>
      <c r="O59" s="96">
        <v>123395.80582199999</v>
      </c>
      <c r="P59" s="98">
        <v>103.21</v>
      </c>
      <c r="Q59" s="86"/>
      <c r="R59" s="96">
        <v>127.356812597</v>
      </c>
      <c r="S59" s="97">
        <v>2.2130467738616755E-4</v>
      </c>
      <c r="T59" s="97">
        <v>4.8788249217470532E-3</v>
      </c>
      <c r="U59" s="97">
        <f>R59/'סכום נכסי הקרן'!$C$42</f>
        <v>1.131850511760337E-3</v>
      </c>
    </row>
    <row r="60" spans="2:21" s="144" customFormat="1">
      <c r="B60" s="89" t="s">
        <v>431</v>
      </c>
      <c r="C60" s="86" t="s">
        <v>432</v>
      </c>
      <c r="D60" s="99" t="s">
        <v>129</v>
      </c>
      <c r="E60" s="99" t="s">
        <v>319</v>
      </c>
      <c r="F60" s="86" t="s">
        <v>433</v>
      </c>
      <c r="G60" s="99" t="s">
        <v>434</v>
      </c>
      <c r="H60" s="86" t="s">
        <v>385</v>
      </c>
      <c r="I60" s="86" t="s">
        <v>371</v>
      </c>
      <c r="J60" s="86"/>
      <c r="K60" s="96">
        <v>1.9700000007438636</v>
      </c>
      <c r="L60" s="99" t="s">
        <v>173</v>
      </c>
      <c r="M60" s="100">
        <v>4.6500000000000007E-2</v>
      </c>
      <c r="N60" s="100">
        <v>7.1999999989856393E-3</v>
      </c>
      <c r="O60" s="96">
        <v>907.7054730000001</v>
      </c>
      <c r="P60" s="98">
        <v>130.33000000000001</v>
      </c>
      <c r="Q60" s="86"/>
      <c r="R60" s="96">
        <v>1.1830124960000001</v>
      </c>
      <c r="S60" s="97">
        <v>1.1943776887645516E-5</v>
      </c>
      <c r="T60" s="97">
        <v>4.5319215600084394E-5</v>
      </c>
      <c r="U60" s="97">
        <f>R60/'סכום נכסי הקרן'!$C$42</f>
        <v>1.0513715534429251E-5</v>
      </c>
    </row>
    <row r="61" spans="2:21" s="144" customFormat="1">
      <c r="B61" s="89" t="s">
        <v>435</v>
      </c>
      <c r="C61" s="86" t="s">
        <v>436</v>
      </c>
      <c r="D61" s="99" t="s">
        <v>129</v>
      </c>
      <c r="E61" s="99" t="s">
        <v>319</v>
      </c>
      <c r="F61" s="86" t="s">
        <v>437</v>
      </c>
      <c r="G61" s="99" t="s">
        <v>370</v>
      </c>
      <c r="H61" s="86" t="s">
        <v>385</v>
      </c>
      <c r="I61" s="86" t="s">
        <v>371</v>
      </c>
      <c r="J61" s="86"/>
      <c r="K61" s="96">
        <v>2.0999999999512156</v>
      </c>
      <c r="L61" s="99" t="s">
        <v>173</v>
      </c>
      <c r="M61" s="100">
        <v>3.6400000000000002E-2</v>
      </c>
      <c r="N61" s="100">
        <v>8.300000000243923E-3</v>
      </c>
      <c r="O61" s="96">
        <v>8741.2813239999996</v>
      </c>
      <c r="P61" s="98">
        <v>117.25</v>
      </c>
      <c r="Q61" s="86"/>
      <c r="R61" s="96">
        <v>10.249152525</v>
      </c>
      <c r="S61" s="97">
        <v>1.1892899760544217E-4</v>
      </c>
      <c r="T61" s="97">
        <v>3.9262776561459434E-4</v>
      </c>
      <c r="U61" s="97">
        <f>R61/'סכום נכסי הקרן'!$C$42</f>
        <v>9.1086674469774385E-5</v>
      </c>
    </row>
    <row r="62" spans="2:21" s="144" customFormat="1">
      <c r="B62" s="89" t="s">
        <v>438</v>
      </c>
      <c r="C62" s="86" t="s">
        <v>439</v>
      </c>
      <c r="D62" s="99" t="s">
        <v>129</v>
      </c>
      <c r="E62" s="99" t="s">
        <v>319</v>
      </c>
      <c r="F62" s="86" t="s">
        <v>440</v>
      </c>
      <c r="G62" s="99" t="s">
        <v>441</v>
      </c>
      <c r="H62" s="86" t="s">
        <v>385</v>
      </c>
      <c r="I62" s="86" t="s">
        <v>169</v>
      </c>
      <c r="J62" s="86"/>
      <c r="K62" s="96">
        <v>7.7300000000030273</v>
      </c>
      <c r="L62" s="99" t="s">
        <v>173</v>
      </c>
      <c r="M62" s="100">
        <v>3.85E-2</v>
      </c>
      <c r="N62" s="100">
        <v>2.0199999999999999E-2</v>
      </c>
      <c r="O62" s="96">
        <v>282295.03380899999</v>
      </c>
      <c r="P62" s="98">
        <v>116.97</v>
      </c>
      <c r="Q62" s="86"/>
      <c r="R62" s="96">
        <v>330.20050410000005</v>
      </c>
      <c r="S62" s="97">
        <v>1.0372840158254331E-4</v>
      </c>
      <c r="T62" s="97">
        <v>1.2649424995223762E-2</v>
      </c>
      <c r="U62" s="97">
        <f>R62/'סכום נכסי הקרן'!$C$42</f>
        <v>2.934571005099966E-3</v>
      </c>
    </row>
    <row r="63" spans="2:21" s="144" customFormat="1">
      <c r="B63" s="89" t="s">
        <v>442</v>
      </c>
      <c r="C63" s="86" t="s">
        <v>443</v>
      </c>
      <c r="D63" s="99" t="s">
        <v>129</v>
      </c>
      <c r="E63" s="99" t="s">
        <v>319</v>
      </c>
      <c r="F63" s="86" t="s">
        <v>440</v>
      </c>
      <c r="G63" s="99" t="s">
        <v>441</v>
      </c>
      <c r="H63" s="86" t="s">
        <v>385</v>
      </c>
      <c r="I63" s="86" t="s">
        <v>169</v>
      </c>
      <c r="J63" s="86"/>
      <c r="K63" s="96">
        <v>5.8399999999997778</v>
      </c>
      <c r="L63" s="99" t="s">
        <v>173</v>
      </c>
      <c r="M63" s="100">
        <v>4.4999999999999998E-2</v>
      </c>
      <c r="N63" s="100">
        <v>1.5100000000002224E-2</v>
      </c>
      <c r="O63" s="96">
        <v>734843.42168300005</v>
      </c>
      <c r="P63" s="98">
        <v>122.5</v>
      </c>
      <c r="Q63" s="86"/>
      <c r="R63" s="96">
        <v>900.18319958000006</v>
      </c>
      <c r="S63" s="97">
        <v>2.4982064212587931E-4</v>
      </c>
      <c r="T63" s="97">
        <v>3.4484501760782597E-2</v>
      </c>
      <c r="U63" s="97">
        <f>R63/'סכום נכסי הקרן'!$C$42</f>
        <v>8.0001438034315343E-3</v>
      </c>
    </row>
    <row r="64" spans="2:21" s="144" customFormat="1">
      <c r="B64" s="89" t="s">
        <v>444</v>
      </c>
      <c r="C64" s="86" t="s">
        <v>445</v>
      </c>
      <c r="D64" s="99" t="s">
        <v>129</v>
      </c>
      <c r="E64" s="99" t="s">
        <v>319</v>
      </c>
      <c r="F64" s="86" t="s">
        <v>440</v>
      </c>
      <c r="G64" s="99" t="s">
        <v>441</v>
      </c>
      <c r="H64" s="86" t="s">
        <v>385</v>
      </c>
      <c r="I64" s="86" t="s">
        <v>169</v>
      </c>
      <c r="J64" s="86"/>
      <c r="K64" s="96">
        <v>10.420000000013362</v>
      </c>
      <c r="L64" s="99" t="s">
        <v>173</v>
      </c>
      <c r="M64" s="100">
        <v>2.3900000000000001E-2</v>
      </c>
      <c r="N64" s="100">
        <v>2.6300000000020834E-2</v>
      </c>
      <c r="O64" s="96">
        <v>284015.76400000002</v>
      </c>
      <c r="P64" s="98">
        <v>98.03</v>
      </c>
      <c r="Q64" s="86"/>
      <c r="R64" s="96">
        <v>278.420657334</v>
      </c>
      <c r="S64" s="97">
        <v>2.2919487180728687E-4</v>
      </c>
      <c r="T64" s="97">
        <v>1.0665826303526013E-2</v>
      </c>
      <c r="U64" s="97">
        <f>R64/'סכום נכסי הקרן'!$C$42</f>
        <v>2.4743910990087112E-3</v>
      </c>
    </row>
    <row r="65" spans="2:21" s="144" customFormat="1">
      <c r="B65" s="89" t="s">
        <v>446</v>
      </c>
      <c r="C65" s="86" t="s">
        <v>447</v>
      </c>
      <c r="D65" s="99" t="s">
        <v>129</v>
      </c>
      <c r="E65" s="99" t="s">
        <v>319</v>
      </c>
      <c r="F65" s="86" t="s">
        <v>448</v>
      </c>
      <c r="G65" s="99" t="s">
        <v>434</v>
      </c>
      <c r="H65" s="86" t="s">
        <v>385</v>
      </c>
      <c r="I65" s="86" t="s">
        <v>169</v>
      </c>
      <c r="J65" s="86"/>
      <c r="K65" s="96">
        <v>1.3800000001369619</v>
      </c>
      <c r="L65" s="99" t="s">
        <v>173</v>
      </c>
      <c r="M65" s="100">
        <v>4.8899999999999999E-2</v>
      </c>
      <c r="N65" s="100">
        <v>5.5000000008560137E-3</v>
      </c>
      <c r="O65" s="96">
        <v>1797.3783020000001</v>
      </c>
      <c r="P65" s="98">
        <v>129.99</v>
      </c>
      <c r="Q65" s="86"/>
      <c r="R65" s="96">
        <v>2.3364122360000001</v>
      </c>
      <c r="S65" s="97">
        <v>3.2203111276637654E-5</v>
      </c>
      <c r="T65" s="97">
        <v>8.9504016408935085E-5</v>
      </c>
      <c r="U65" s="97">
        <f>R65/'סכום נכסי הקרן'!$C$42</f>
        <v>2.076425541025205E-5</v>
      </c>
    </row>
    <row r="66" spans="2:21" s="144" customFormat="1">
      <c r="B66" s="89" t="s">
        <v>449</v>
      </c>
      <c r="C66" s="86" t="s">
        <v>450</v>
      </c>
      <c r="D66" s="99" t="s">
        <v>129</v>
      </c>
      <c r="E66" s="99" t="s">
        <v>319</v>
      </c>
      <c r="F66" s="86" t="s">
        <v>320</v>
      </c>
      <c r="G66" s="99" t="s">
        <v>321</v>
      </c>
      <c r="H66" s="86" t="s">
        <v>385</v>
      </c>
      <c r="I66" s="86" t="s">
        <v>371</v>
      </c>
      <c r="J66" s="86"/>
      <c r="K66" s="96">
        <v>4.4100000000161819</v>
      </c>
      <c r="L66" s="99" t="s">
        <v>173</v>
      </c>
      <c r="M66" s="100">
        <v>1.6399999999999998E-2</v>
      </c>
      <c r="N66" s="100">
        <v>1.8900000000069351E-2</v>
      </c>
      <c r="O66" s="96">
        <f>121672.2568/50000</f>
        <v>2.433445136</v>
      </c>
      <c r="P66" s="98">
        <v>4977439</v>
      </c>
      <c r="Q66" s="86"/>
      <c r="R66" s="96">
        <v>121.123252444</v>
      </c>
      <c r="S66" s="97">
        <f>991.13927012056%/50000</f>
        <v>1.9822785402411199E-4</v>
      </c>
      <c r="T66" s="97">
        <v>4.6400277344940946E-3</v>
      </c>
      <c r="U66" s="97">
        <f>R66/'סכום נכסי הקרן'!$C$42</f>
        <v>1.0764513689473982E-3</v>
      </c>
    </row>
    <row r="67" spans="2:21" s="144" customFormat="1">
      <c r="B67" s="89" t="s">
        <v>451</v>
      </c>
      <c r="C67" s="86" t="s">
        <v>452</v>
      </c>
      <c r="D67" s="99" t="s">
        <v>129</v>
      </c>
      <c r="E67" s="99" t="s">
        <v>319</v>
      </c>
      <c r="F67" s="86" t="s">
        <v>320</v>
      </c>
      <c r="G67" s="99" t="s">
        <v>321</v>
      </c>
      <c r="H67" s="86" t="s">
        <v>385</v>
      </c>
      <c r="I67" s="86" t="s">
        <v>371</v>
      </c>
      <c r="J67" s="86"/>
      <c r="K67" s="96">
        <v>8.3799999999501189</v>
      </c>
      <c r="L67" s="99" t="s">
        <v>173</v>
      </c>
      <c r="M67" s="100">
        <v>2.7799999999999998E-2</v>
      </c>
      <c r="N67" s="100">
        <v>3.1999999999911717E-2</v>
      </c>
      <c r="O67" s="96">
        <f>46438.3248/50000</f>
        <v>0.92876649600000005</v>
      </c>
      <c r="P67" s="98">
        <v>4878299</v>
      </c>
      <c r="Q67" s="86"/>
      <c r="R67" s="96">
        <v>45.308010177</v>
      </c>
      <c r="S67" s="97">
        <f>1110.43340028694%/50000</f>
        <v>2.2208668005738801E-4</v>
      </c>
      <c r="T67" s="97">
        <v>1.7356735356261871E-3</v>
      </c>
      <c r="U67" s="97">
        <f>R67/'סכום נכסי הקרן'!$C$42</f>
        <v>4.0266314349396648E-4</v>
      </c>
    </row>
    <row r="68" spans="2:21" s="144" customFormat="1">
      <c r="B68" s="89" t="s">
        <v>453</v>
      </c>
      <c r="C68" s="86" t="s">
        <v>454</v>
      </c>
      <c r="D68" s="99" t="s">
        <v>129</v>
      </c>
      <c r="E68" s="99" t="s">
        <v>319</v>
      </c>
      <c r="F68" s="86" t="s">
        <v>320</v>
      </c>
      <c r="G68" s="99" t="s">
        <v>321</v>
      </c>
      <c r="H68" s="86" t="s">
        <v>385</v>
      </c>
      <c r="I68" s="86" t="s">
        <v>169</v>
      </c>
      <c r="J68" s="86"/>
      <c r="K68" s="96">
        <v>1.5500000000023424</v>
      </c>
      <c r="L68" s="99" t="s">
        <v>173</v>
      </c>
      <c r="M68" s="100">
        <v>0.05</v>
      </c>
      <c r="N68" s="100">
        <v>4.1000000000098909E-3</v>
      </c>
      <c r="O68" s="96">
        <v>160839.86625699999</v>
      </c>
      <c r="P68" s="98">
        <v>119.44</v>
      </c>
      <c r="Q68" s="86"/>
      <c r="R68" s="96">
        <v>192.10714714099998</v>
      </c>
      <c r="S68" s="97">
        <v>1.6084002709702708E-4</v>
      </c>
      <c r="T68" s="97">
        <v>7.3593011477370842E-3</v>
      </c>
      <c r="U68" s="97">
        <f>R68/'סכום נכסי הקרן'!$C$42</f>
        <v>1.7073022508218858E-3</v>
      </c>
    </row>
    <row r="69" spans="2:21" s="144" customFormat="1">
      <c r="B69" s="89" t="s">
        <v>455</v>
      </c>
      <c r="C69" s="86" t="s">
        <v>456</v>
      </c>
      <c r="D69" s="99" t="s">
        <v>129</v>
      </c>
      <c r="E69" s="99" t="s">
        <v>319</v>
      </c>
      <c r="F69" s="86" t="s">
        <v>457</v>
      </c>
      <c r="G69" s="99" t="s">
        <v>370</v>
      </c>
      <c r="H69" s="86" t="s">
        <v>385</v>
      </c>
      <c r="I69" s="86" t="s">
        <v>371</v>
      </c>
      <c r="J69" s="86"/>
      <c r="K69" s="96">
        <v>1.4700000000046789</v>
      </c>
      <c r="L69" s="99" t="s">
        <v>173</v>
      </c>
      <c r="M69" s="100">
        <v>5.0999999999999997E-2</v>
      </c>
      <c r="N69" s="100">
        <v>2.7000000000245087E-3</v>
      </c>
      <c r="O69" s="96">
        <v>72509.841130999994</v>
      </c>
      <c r="P69" s="98">
        <v>119.44</v>
      </c>
      <c r="Q69" s="96">
        <v>3.0851807989999998</v>
      </c>
      <c r="R69" s="96">
        <v>89.762026214000016</v>
      </c>
      <c r="S69" s="97">
        <v>1.6115440235501689E-4</v>
      </c>
      <c r="T69" s="97">
        <v>3.4386319945454687E-3</v>
      </c>
      <c r="U69" s="97">
        <f>R69/'סכום נכסי הקרן'!$C$42</f>
        <v>7.9773663642516382E-4</v>
      </c>
    </row>
    <row r="70" spans="2:21" s="144" customFormat="1">
      <c r="B70" s="89" t="s">
        <v>458</v>
      </c>
      <c r="C70" s="86" t="s">
        <v>459</v>
      </c>
      <c r="D70" s="99" t="s">
        <v>129</v>
      </c>
      <c r="E70" s="99" t="s">
        <v>319</v>
      </c>
      <c r="F70" s="86" t="s">
        <v>457</v>
      </c>
      <c r="G70" s="99" t="s">
        <v>370</v>
      </c>
      <c r="H70" s="86" t="s">
        <v>385</v>
      </c>
      <c r="I70" s="86" t="s">
        <v>371</v>
      </c>
      <c r="J70" s="86"/>
      <c r="K70" s="96">
        <v>1.7399997028143481</v>
      </c>
      <c r="L70" s="99" t="s">
        <v>173</v>
      </c>
      <c r="M70" s="100">
        <v>3.4000000000000002E-2</v>
      </c>
      <c r="N70" s="100">
        <v>1.0199996656661416E-2</v>
      </c>
      <c r="O70" s="96">
        <v>1.002281</v>
      </c>
      <c r="P70" s="98">
        <v>107.43</v>
      </c>
      <c r="Q70" s="86"/>
      <c r="R70" s="96">
        <v>1.0767679999999999E-3</v>
      </c>
      <c r="S70" s="97">
        <v>1.4446415768088241E-8</v>
      </c>
      <c r="T70" s="97">
        <v>4.1249167957454655E-8</v>
      </c>
      <c r="U70" s="97">
        <f>R70/'סכום נכסי הקרן'!$C$42</f>
        <v>9.5694952393607792E-9</v>
      </c>
    </row>
    <row r="71" spans="2:21" s="144" customFormat="1">
      <c r="B71" s="89" t="s">
        <v>460</v>
      </c>
      <c r="C71" s="86" t="s">
        <v>461</v>
      </c>
      <c r="D71" s="99" t="s">
        <v>129</v>
      </c>
      <c r="E71" s="99" t="s">
        <v>319</v>
      </c>
      <c r="F71" s="86" t="s">
        <v>457</v>
      </c>
      <c r="G71" s="99" t="s">
        <v>370</v>
      </c>
      <c r="H71" s="86" t="s">
        <v>385</v>
      </c>
      <c r="I71" s="86" t="s">
        <v>371</v>
      </c>
      <c r="J71" s="86"/>
      <c r="K71" s="96">
        <v>2.8400000000007126</v>
      </c>
      <c r="L71" s="99" t="s">
        <v>173</v>
      </c>
      <c r="M71" s="100">
        <v>2.5499999999999998E-2</v>
      </c>
      <c r="N71" s="100">
        <v>8.9999999999821837E-3</v>
      </c>
      <c r="O71" s="96">
        <v>103192.40715899999</v>
      </c>
      <c r="P71" s="98">
        <v>106.29</v>
      </c>
      <c r="Q71" s="96">
        <v>2.5267504779999999</v>
      </c>
      <c r="R71" s="96">
        <v>112.26575483799999</v>
      </c>
      <c r="S71" s="97">
        <v>1.2032658437916551E-4</v>
      </c>
      <c r="T71" s="97">
        <v>4.3007119241870954E-3</v>
      </c>
      <c r="U71" s="97">
        <f>R71/'סכום נכסי הקרן'!$C$42</f>
        <v>9.977326652217428E-4</v>
      </c>
    </row>
    <row r="72" spans="2:21" s="144" customFormat="1">
      <c r="B72" s="89" t="s">
        <v>462</v>
      </c>
      <c r="C72" s="86" t="s">
        <v>463</v>
      </c>
      <c r="D72" s="99" t="s">
        <v>129</v>
      </c>
      <c r="E72" s="99" t="s">
        <v>319</v>
      </c>
      <c r="F72" s="86" t="s">
        <v>457</v>
      </c>
      <c r="G72" s="99" t="s">
        <v>370</v>
      </c>
      <c r="H72" s="86" t="s">
        <v>385</v>
      </c>
      <c r="I72" s="86" t="s">
        <v>371</v>
      </c>
      <c r="J72" s="86"/>
      <c r="K72" s="96">
        <v>6.8899999999984063</v>
      </c>
      <c r="L72" s="99" t="s">
        <v>173</v>
      </c>
      <c r="M72" s="100">
        <v>2.35E-2</v>
      </c>
      <c r="N72" s="100">
        <v>2.260000000000455E-2</v>
      </c>
      <c r="O72" s="96">
        <v>213633.90816700002</v>
      </c>
      <c r="P72" s="98">
        <v>102.84</v>
      </c>
      <c r="Q72" s="86"/>
      <c r="R72" s="96">
        <v>219.70111691500003</v>
      </c>
      <c r="S72" s="97">
        <v>2.6368778806296175E-4</v>
      </c>
      <c r="T72" s="97">
        <v>8.416379639873418E-3</v>
      </c>
      <c r="U72" s="97">
        <f>R72/'סכום נכסי הקרן'!$C$42</f>
        <v>1.9525364724809235E-3</v>
      </c>
    </row>
    <row r="73" spans="2:21" s="144" customFormat="1">
      <c r="B73" s="89" t="s">
        <v>464</v>
      </c>
      <c r="C73" s="86" t="s">
        <v>465</v>
      </c>
      <c r="D73" s="99" t="s">
        <v>129</v>
      </c>
      <c r="E73" s="99" t="s">
        <v>319</v>
      </c>
      <c r="F73" s="86" t="s">
        <v>457</v>
      </c>
      <c r="G73" s="99" t="s">
        <v>370</v>
      </c>
      <c r="H73" s="86" t="s">
        <v>385</v>
      </c>
      <c r="I73" s="86" t="s">
        <v>371</v>
      </c>
      <c r="J73" s="86"/>
      <c r="K73" s="96">
        <v>5.8099999999998797</v>
      </c>
      <c r="L73" s="99" t="s">
        <v>173</v>
      </c>
      <c r="M73" s="100">
        <v>1.7600000000000001E-2</v>
      </c>
      <c r="N73" s="100">
        <v>1.7900000000009107E-2</v>
      </c>
      <c r="O73" s="96">
        <v>243534.46298000001</v>
      </c>
      <c r="P73" s="98">
        <v>101.72</v>
      </c>
      <c r="Q73" s="96">
        <v>4.8762935799999996</v>
      </c>
      <c r="R73" s="96">
        <v>252.59451356300002</v>
      </c>
      <c r="S73" s="97">
        <v>2.2459718048892192E-4</v>
      </c>
      <c r="T73" s="97">
        <v>9.6764702471579273E-3</v>
      </c>
      <c r="U73" s="97">
        <f>R73/'סכום נכסי הקרן'!$C$42</f>
        <v>2.2448679706582857E-3</v>
      </c>
    </row>
    <row r="74" spans="2:21" s="144" customFormat="1">
      <c r="B74" s="89" t="s">
        <v>466</v>
      </c>
      <c r="C74" s="86" t="s">
        <v>467</v>
      </c>
      <c r="D74" s="99" t="s">
        <v>129</v>
      </c>
      <c r="E74" s="99" t="s">
        <v>319</v>
      </c>
      <c r="F74" s="86" t="s">
        <v>457</v>
      </c>
      <c r="G74" s="99" t="s">
        <v>370</v>
      </c>
      <c r="H74" s="86" t="s">
        <v>385</v>
      </c>
      <c r="I74" s="86" t="s">
        <v>371</v>
      </c>
      <c r="J74" s="86"/>
      <c r="K74" s="96">
        <v>6.2900000000002176</v>
      </c>
      <c r="L74" s="99" t="s">
        <v>173</v>
      </c>
      <c r="M74" s="100">
        <v>2.1499999999999998E-2</v>
      </c>
      <c r="N74" s="100">
        <v>2.2199999999995657E-2</v>
      </c>
      <c r="O74" s="96">
        <v>225261.14575800003</v>
      </c>
      <c r="P74" s="98">
        <v>102.17</v>
      </c>
      <c r="Q74" s="86"/>
      <c r="R74" s="96">
        <v>230.14932195499998</v>
      </c>
      <c r="S74" s="97">
        <v>2.84283255110866E-4</v>
      </c>
      <c r="T74" s="97">
        <v>8.8166327719769733E-3</v>
      </c>
      <c r="U74" s="97">
        <f>R74/'סכום נכסי הקרן'!$C$42</f>
        <v>2.0453921743499841E-3</v>
      </c>
    </row>
    <row r="75" spans="2:21" s="144" customFormat="1">
      <c r="B75" s="89" t="s">
        <v>468</v>
      </c>
      <c r="C75" s="86" t="s">
        <v>469</v>
      </c>
      <c r="D75" s="99" t="s">
        <v>129</v>
      </c>
      <c r="E75" s="99" t="s">
        <v>319</v>
      </c>
      <c r="F75" s="86" t="s">
        <v>421</v>
      </c>
      <c r="G75" s="99" t="s">
        <v>321</v>
      </c>
      <c r="H75" s="86" t="s">
        <v>385</v>
      </c>
      <c r="I75" s="86" t="s">
        <v>169</v>
      </c>
      <c r="J75" s="86"/>
      <c r="K75" s="96">
        <v>0.91999999998904436</v>
      </c>
      <c r="L75" s="99" t="s">
        <v>173</v>
      </c>
      <c r="M75" s="100">
        <v>5.2499999999999998E-2</v>
      </c>
      <c r="N75" s="100">
        <v>-5.000000001369458E-4</v>
      </c>
      <c r="O75" s="96">
        <v>13988.805985999999</v>
      </c>
      <c r="P75" s="98">
        <v>130.5</v>
      </c>
      <c r="Q75" s="86"/>
      <c r="R75" s="96">
        <v>18.255391234999998</v>
      </c>
      <c r="S75" s="97">
        <v>1.1657338321666666E-4</v>
      </c>
      <c r="T75" s="97">
        <v>6.993332818040289E-4</v>
      </c>
      <c r="U75" s="97">
        <f>R75/'סכום נכסי הקרן'!$C$42</f>
        <v>1.6224003640152846E-4</v>
      </c>
    </row>
    <row r="76" spans="2:21" s="144" customFormat="1">
      <c r="B76" s="89" t="s">
        <v>470</v>
      </c>
      <c r="C76" s="86" t="s">
        <v>471</v>
      </c>
      <c r="D76" s="99" t="s">
        <v>129</v>
      </c>
      <c r="E76" s="99" t="s">
        <v>319</v>
      </c>
      <c r="F76" s="86" t="s">
        <v>344</v>
      </c>
      <c r="G76" s="99" t="s">
        <v>321</v>
      </c>
      <c r="H76" s="86" t="s">
        <v>385</v>
      </c>
      <c r="I76" s="86" t="s">
        <v>371</v>
      </c>
      <c r="J76" s="86"/>
      <c r="K76" s="96">
        <v>1.4399999999990891</v>
      </c>
      <c r="L76" s="99" t="s">
        <v>173</v>
      </c>
      <c r="M76" s="100">
        <v>6.5000000000000002E-2</v>
      </c>
      <c r="N76" s="100">
        <v>6.2999999999881085E-3</v>
      </c>
      <c r="O76" s="96">
        <v>325170.955005</v>
      </c>
      <c r="P76" s="98">
        <v>121.26</v>
      </c>
      <c r="Q76" s="96">
        <v>0.94165999999999994</v>
      </c>
      <c r="R76" s="96">
        <v>395.24398756900001</v>
      </c>
      <c r="S76" s="97">
        <v>2.064577492095238E-4</v>
      </c>
      <c r="T76" s="97">
        <v>1.5141131262637638E-2</v>
      </c>
      <c r="U76" s="97">
        <f>R76/'סכום נכסי הקרן'!$C$42</f>
        <v>3.5126280289045709E-3</v>
      </c>
    </row>
    <row r="77" spans="2:21" s="144" customFormat="1">
      <c r="B77" s="89" t="s">
        <v>472</v>
      </c>
      <c r="C77" s="86" t="s">
        <v>473</v>
      </c>
      <c r="D77" s="99" t="s">
        <v>129</v>
      </c>
      <c r="E77" s="99" t="s">
        <v>319</v>
      </c>
      <c r="F77" s="86" t="s">
        <v>474</v>
      </c>
      <c r="G77" s="99" t="s">
        <v>370</v>
      </c>
      <c r="H77" s="86" t="s">
        <v>385</v>
      </c>
      <c r="I77" s="86" t="s">
        <v>371</v>
      </c>
      <c r="J77" s="86"/>
      <c r="K77" s="96">
        <v>7.8700000000307471</v>
      </c>
      <c r="L77" s="99" t="s">
        <v>173</v>
      </c>
      <c r="M77" s="100">
        <v>3.5000000000000003E-2</v>
      </c>
      <c r="N77" s="100">
        <v>2.3800000000119573E-2</v>
      </c>
      <c r="O77" s="96">
        <v>20860.168597</v>
      </c>
      <c r="P77" s="98">
        <v>112.25</v>
      </c>
      <c r="Q77" s="86"/>
      <c r="R77" s="96">
        <v>23.415539544000001</v>
      </c>
      <c r="S77" s="97">
        <v>7.701534570786905E-5</v>
      </c>
      <c r="T77" s="97">
        <v>8.9700986978149188E-4</v>
      </c>
      <c r="U77" s="97">
        <f>R77/'סכום נכסי הקרן'!$C$42</f>
        <v>2.0809951093770629E-4</v>
      </c>
    </row>
    <row r="78" spans="2:21" s="144" customFormat="1">
      <c r="B78" s="89" t="s">
        <v>475</v>
      </c>
      <c r="C78" s="86" t="s">
        <v>476</v>
      </c>
      <c r="D78" s="99" t="s">
        <v>129</v>
      </c>
      <c r="E78" s="99" t="s">
        <v>319</v>
      </c>
      <c r="F78" s="86" t="s">
        <v>474</v>
      </c>
      <c r="G78" s="99" t="s">
        <v>370</v>
      </c>
      <c r="H78" s="86" t="s">
        <v>385</v>
      </c>
      <c r="I78" s="86" t="s">
        <v>371</v>
      </c>
      <c r="J78" s="86"/>
      <c r="K78" s="96">
        <v>3.8400000000075716</v>
      </c>
      <c r="L78" s="99" t="s">
        <v>173</v>
      </c>
      <c r="M78" s="100">
        <v>0.04</v>
      </c>
      <c r="N78" s="100">
        <v>9.5000000000236631E-3</v>
      </c>
      <c r="O78" s="96">
        <v>111683.55316099999</v>
      </c>
      <c r="P78" s="98">
        <v>113.52</v>
      </c>
      <c r="Q78" s="86"/>
      <c r="R78" s="96">
        <v>126.783172506</v>
      </c>
      <c r="S78" s="97">
        <v>1.6331890071035932E-4</v>
      </c>
      <c r="T78" s="97">
        <v>4.8568497363210483E-3</v>
      </c>
      <c r="U78" s="97">
        <f>R78/'סכום נכסי הקרן'!$C$42</f>
        <v>1.1267524348116062E-3</v>
      </c>
    </row>
    <row r="79" spans="2:21" s="144" customFormat="1">
      <c r="B79" s="89" t="s">
        <v>477</v>
      </c>
      <c r="C79" s="86" t="s">
        <v>478</v>
      </c>
      <c r="D79" s="99" t="s">
        <v>129</v>
      </c>
      <c r="E79" s="99" t="s">
        <v>319</v>
      </c>
      <c r="F79" s="86" t="s">
        <v>474</v>
      </c>
      <c r="G79" s="99" t="s">
        <v>370</v>
      </c>
      <c r="H79" s="86" t="s">
        <v>385</v>
      </c>
      <c r="I79" s="86" t="s">
        <v>371</v>
      </c>
      <c r="J79" s="86"/>
      <c r="K79" s="96">
        <v>6.5299999999988954</v>
      </c>
      <c r="L79" s="99" t="s">
        <v>173</v>
      </c>
      <c r="M79" s="100">
        <v>0.04</v>
      </c>
      <c r="N79" s="100">
        <v>1.8499999999998094E-2</v>
      </c>
      <c r="O79" s="96">
        <v>224463.18518199999</v>
      </c>
      <c r="P79" s="98">
        <v>117.02</v>
      </c>
      <c r="Q79" s="86"/>
      <c r="R79" s="96">
        <v>262.66681259300003</v>
      </c>
      <c r="S79" s="97">
        <v>3.0990747089217502E-4</v>
      </c>
      <c r="T79" s="97">
        <v>1.0062323053339184E-2</v>
      </c>
      <c r="U79" s="97">
        <f>R79/'סכום נכסי הקרן'!$C$42</f>
        <v>2.3343829057390119E-3</v>
      </c>
    </row>
    <row r="80" spans="2:21" s="144" customFormat="1">
      <c r="B80" s="89" t="s">
        <v>479</v>
      </c>
      <c r="C80" s="86" t="s">
        <v>480</v>
      </c>
      <c r="D80" s="99" t="s">
        <v>129</v>
      </c>
      <c r="E80" s="99" t="s">
        <v>319</v>
      </c>
      <c r="F80" s="86" t="s">
        <v>481</v>
      </c>
      <c r="G80" s="99" t="s">
        <v>160</v>
      </c>
      <c r="H80" s="86" t="s">
        <v>385</v>
      </c>
      <c r="I80" s="86" t="s">
        <v>371</v>
      </c>
      <c r="J80" s="86"/>
      <c r="K80" s="96">
        <v>0.23999946543042502</v>
      </c>
      <c r="L80" s="99" t="s">
        <v>173</v>
      </c>
      <c r="M80" s="100">
        <v>5.2000000000000005E-2</v>
      </c>
      <c r="N80" s="100">
        <v>2.3599999406033804E-2</v>
      </c>
      <c r="O80" s="96">
        <v>0.51739100000000005</v>
      </c>
      <c r="P80" s="98">
        <v>130.16</v>
      </c>
      <c r="Q80" s="86"/>
      <c r="R80" s="96">
        <v>6.7343899999999996E-4</v>
      </c>
      <c r="S80" s="97">
        <v>1.0926348519961915E-8</v>
      </c>
      <c r="T80" s="97">
        <v>2.5798313490092861E-8</v>
      </c>
      <c r="U80" s="97">
        <f>R80/'סכום נכסי הקרן'!$C$42</f>
        <v>5.9850137675895686E-9</v>
      </c>
    </row>
    <row r="81" spans="2:21" s="144" customFormat="1">
      <c r="B81" s="89" t="s">
        <v>482</v>
      </c>
      <c r="C81" s="86" t="s">
        <v>483</v>
      </c>
      <c r="D81" s="99" t="s">
        <v>129</v>
      </c>
      <c r="E81" s="99" t="s">
        <v>319</v>
      </c>
      <c r="F81" s="86" t="s">
        <v>484</v>
      </c>
      <c r="G81" s="99" t="s">
        <v>485</v>
      </c>
      <c r="H81" s="86" t="s">
        <v>486</v>
      </c>
      <c r="I81" s="86" t="s">
        <v>371</v>
      </c>
      <c r="J81" s="86"/>
      <c r="K81" s="96">
        <v>7.9300000000029511</v>
      </c>
      <c r="L81" s="99" t="s">
        <v>173</v>
      </c>
      <c r="M81" s="100">
        <v>5.1500000000000004E-2</v>
      </c>
      <c r="N81" s="100">
        <v>3.2100000000006665E-2</v>
      </c>
      <c r="O81" s="96">
        <v>522178.077391</v>
      </c>
      <c r="P81" s="98">
        <v>140.83000000000001</v>
      </c>
      <c r="Q81" s="86"/>
      <c r="R81" s="96">
        <v>735.38334843100006</v>
      </c>
      <c r="S81" s="97">
        <v>1.4705008231179643E-4</v>
      </c>
      <c r="T81" s="97">
        <v>2.8171297115577101E-2</v>
      </c>
      <c r="U81" s="97">
        <f>R81/'סכום נכסי הקרן'!$C$42</f>
        <v>6.5355280356730935E-3</v>
      </c>
    </row>
    <row r="82" spans="2:21" s="144" customFormat="1">
      <c r="B82" s="89" t="s">
        <v>487</v>
      </c>
      <c r="C82" s="86" t="s">
        <v>488</v>
      </c>
      <c r="D82" s="99" t="s">
        <v>129</v>
      </c>
      <c r="E82" s="99" t="s">
        <v>319</v>
      </c>
      <c r="F82" s="86" t="s">
        <v>407</v>
      </c>
      <c r="G82" s="99" t="s">
        <v>370</v>
      </c>
      <c r="H82" s="86" t="s">
        <v>486</v>
      </c>
      <c r="I82" s="86" t="s">
        <v>169</v>
      </c>
      <c r="J82" s="86"/>
      <c r="K82" s="96">
        <v>2.7299999999968936</v>
      </c>
      <c r="L82" s="99" t="s">
        <v>173</v>
      </c>
      <c r="M82" s="100">
        <v>2.8500000000000001E-2</v>
      </c>
      <c r="N82" s="100">
        <v>1.0500000000042359E-2</v>
      </c>
      <c r="O82" s="96">
        <v>65819.894797000001</v>
      </c>
      <c r="P82" s="98">
        <v>107.6</v>
      </c>
      <c r="Q82" s="86"/>
      <c r="R82" s="96">
        <v>70.822203813999991</v>
      </c>
      <c r="S82" s="97">
        <v>1.4349823990581197E-4</v>
      </c>
      <c r="T82" s="97">
        <v>2.7130793079296299E-3</v>
      </c>
      <c r="U82" s="97">
        <f>R82/'סכום נכסי הקרן'!$C$42</f>
        <v>6.2941389625166414E-4</v>
      </c>
    </row>
    <row r="83" spans="2:21" s="144" customFormat="1">
      <c r="B83" s="89" t="s">
        <v>489</v>
      </c>
      <c r="C83" s="86" t="s">
        <v>490</v>
      </c>
      <c r="D83" s="99" t="s">
        <v>129</v>
      </c>
      <c r="E83" s="99" t="s">
        <v>319</v>
      </c>
      <c r="F83" s="86" t="s">
        <v>407</v>
      </c>
      <c r="G83" s="99" t="s">
        <v>370</v>
      </c>
      <c r="H83" s="86" t="s">
        <v>486</v>
      </c>
      <c r="I83" s="86" t="s">
        <v>169</v>
      </c>
      <c r="J83" s="86"/>
      <c r="K83" s="96">
        <v>0.2399999998680917</v>
      </c>
      <c r="L83" s="99" t="s">
        <v>173</v>
      </c>
      <c r="M83" s="100">
        <v>4.8499999999999995E-2</v>
      </c>
      <c r="N83" s="100">
        <v>3.5300000003957256E-2</v>
      </c>
      <c r="O83" s="96">
        <v>1962.7247909999999</v>
      </c>
      <c r="P83" s="98">
        <v>123.6</v>
      </c>
      <c r="Q83" s="86"/>
      <c r="R83" s="96">
        <v>2.4259276679999999</v>
      </c>
      <c r="S83" s="97">
        <v>1.5672629307999193E-5</v>
      </c>
      <c r="T83" s="97">
        <v>9.2933201794600425E-5</v>
      </c>
      <c r="U83" s="97">
        <f>R83/'סכום נכסי הקרן'!$C$42</f>
        <v>2.1559800504806605E-5</v>
      </c>
    </row>
    <row r="84" spans="2:21" s="144" customFormat="1">
      <c r="B84" s="89" t="s">
        <v>491</v>
      </c>
      <c r="C84" s="86" t="s">
        <v>492</v>
      </c>
      <c r="D84" s="99" t="s">
        <v>129</v>
      </c>
      <c r="E84" s="99" t="s">
        <v>319</v>
      </c>
      <c r="F84" s="86" t="s">
        <v>407</v>
      </c>
      <c r="G84" s="99" t="s">
        <v>370</v>
      </c>
      <c r="H84" s="86" t="s">
        <v>486</v>
      </c>
      <c r="I84" s="86" t="s">
        <v>169</v>
      </c>
      <c r="J84" s="86"/>
      <c r="K84" s="96">
        <v>1.0200000000097749</v>
      </c>
      <c r="L84" s="99" t="s">
        <v>173</v>
      </c>
      <c r="M84" s="100">
        <v>3.7699999999999997E-2</v>
      </c>
      <c r="N84" s="100">
        <v>4.300000000019912E-3</v>
      </c>
      <c r="O84" s="96">
        <v>45187.126772000003</v>
      </c>
      <c r="P84" s="98">
        <v>113</v>
      </c>
      <c r="Q84" s="96">
        <v>4.0784413859999997</v>
      </c>
      <c r="R84" s="96">
        <v>55.242561923000004</v>
      </c>
      <c r="S84" s="97">
        <v>1.4063977851107447E-4</v>
      </c>
      <c r="T84" s="97">
        <v>2.1162494754319566E-3</v>
      </c>
      <c r="U84" s="97">
        <f>R84/'סכום נכסי הקרן'!$C$42</f>
        <v>4.9095388545372979E-4</v>
      </c>
    </row>
    <row r="85" spans="2:21" s="144" customFormat="1">
      <c r="B85" s="89" t="s">
        <v>493</v>
      </c>
      <c r="C85" s="86" t="s">
        <v>494</v>
      </c>
      <c r="D85" s="99" t="s">
        <v>129</v>
      </c>
      <c r="E85" s="99" t="s">
        <v>319</v>
      </c>
      <c r="F85" s="86" t="s">
        <v>407</v>
      </c>
      <c r="G85" s="99" t="s">
        <v>370</v>
      </c>
      <c r="H85" s="86" t="s">
        <v>486</v>
      </c>
      <c r="I85" s="86" t="s">
        <v>169</v>
      </c>
      <c r="J85" s="86"/>
      <c r="K85" s="96">
        <v>4.6199999999772388</v>
      </c>
      <c r="L85" s="99" t="s">
        <v>173</v>
      </c>
      <c r="M85" s="100">
        <v>2.5000000000000001E-2</v>
      </c>
      <c r="N85" s="100">
        <v>1.7299999999865503E-2</v>
      </c>
      <c r="O85" s="96">
        <v>64764.387923000002</v>
      </c>
      <c r="P85" s="98">
        <v>104.47</v>
      </c>
      <c r="Q85" s="86"/>
      <c r="R85" s="96">
        <v>67.659356666999997</v>
      </c>
      <c r="S85" s="97">
        <v>1.3837135671574053E-4</v>
      </c>
      <c r="T85" s="97">
        <v>2.5919159624454039E-3</v>
      </c>
      <c r="U85" s="97">
        <f>R85/'סכום נכסי הקרן'!$C$42</f>
        <v>6.0130491575071841E-4</v>
      </c>
    </row>
    <row r="86" spans="2:21" s="144" customFormat="1">
      <c r="B86" s="89" t="s">
        <v>495</v>
      </c>
      <c r="C86" s="86" t="s">
        <v>496</v>
      </c>
      <c r="D86" s="99" t="s">
        <v>129</v>
      </c>
      <c r="E86" s="99" t="s">
        <v>319</v>
      </c>
      <c r="F86" s="86" t="s">
        <v>407</v>
      </c>
      <c r="G86" s="99" t="s">
        <v>370</v>
      </c>
      <c r="H86" s="86" t="s">
        <v>486</v>
      </c>
      <c r="I86" s="86" t="s">
        <v>169</v>
      </c>
      <c r="J86" s="86"/>
      <c r="K86" s="96">
        <v>5.4700000000468352</v>
      </c>
      <c r="L86" s="99" t="s">
        <v>173</v>
      </c>
      <c r="M86" s="100">
        <v>1.34E-2</v>
      </c>
      <c r="N86" s="100">
        <v>1.6000000000173459E-2</v>
      </c>
      <c r="O86" s="96">
        <v>57546.397041999997</v>
      </c>
      <c r="P86" s="98">
        <v>100.18</v>
      </c>
      <c r="Q86" s="86"/>
      <c r="R86" s="96">
        <v>57.649977389999997</v>
      </c>
      <c r="S86" s="97">
        <v>1.6808517542560633E-4</v>
      </c>
      <c r="T86" s="97">
        <v>2.2084735059953245E-3</v>
      </c>
      <c r="U86" s="97">
        <f>R86/'סכום נכסי הקרן'!$C$42</f>
        <v>5.1234916359221448E-4</v>
      </c>
    </row>
    <row r="87" spans="2:21" s="144" customFormat="1">
      <c r="B87" s="89" t="s">
        <v>497</v>
      </c>
      <c r="C87" s="86" t="s">
        <v>498</v>
      </c>
      <c r="D87" s="99" t="s">
        <v>129</v>
      </c>
      <c r="E87" s="99" t="s">
        <v>319</v>
      </c>
      <c r="F87" s="86" t="s">
        <v>407</v>
      </c>
      <c r="G87" s="99" t="s">
        <v>370</v>
      </c>
      <c r="H87" s="86" t="s">
        <v>486</v>
      </c>
      <c r="I87" s="86" t="s">
        <v>169</v>
      </c>
      <c r="J87" s="86"/>
      <c r="K87" s="96">
        <v>5.6699999999478319</v>
      </c>
      <c r="L87" s="99" t="s">
        <v>173</v>
      </c>
      <c r="M87" s="100">
        <v>1.95E-2</v>
      </c>
      <c r="N87" s="100">
        <v>2.359999999970042E-2</v>
      </c>
      <c r="O87" s="96">
        <v>39100.057912999997</v>
      </c>
      <c r="P87" s="98">
        <v>99.03</v>
      </c>
      <c r="Q87" s="86"/>
      <c r="R87" s="96">
        <v>38.720789706000005</v>
      </c>
      <c r="S87" s="97">
        <v>5.7256482409721736E-5</v>
      </c>
      <c r="T87" s="97">
        <v>1.4833282174322377E-3</v>
      </c>
      <c r="U87" s="97">
        <f>R87/'סכום נכסי הקרן'!$C$42</f>
        <v>3.4412093668817885E-4</v>
      </c>
    </row>
    <row r="88" spans="2:21" s="144" customFormat="1">
      <c r="B88" s="89" t="s">
        <v>499</v>
      </c>
      <c r="C88" s="86" t="s">
        <v>500</v>
      </c>
      <c r="D88" s="99" t="s">
        <v>129</v>
      </c>
      <c r="E88" s="99" t="s">
        <v>319</v>
      </c>
      <c r="F88" s="86" t="s">
        <v>407</v>
      </c>
      <c r="G88" s="99" t="s">
        <v>370</v>
      </c>
      <c r="H88" s="86" t="s">
        <v>486</v>
      </c>
      <c r="I88" s="86" t="s">
        <v>169</v>
      </c>
      <c r="J88" s="86"/>
      <c r="K88" s="96">
        <v>6.660000000050915</v>
      </c>
      <c r="L88" s="99" t="s">
        <v>173</v>
      </c>
      <c r="M88" s="100">
        <v>3.3500000000000002E-2</v>
      </c>
      <c r="N88" s="100">
        <v>3.0800000000294606E-2</v>
      </c>
      <c r="O88" s="96">
        <v>61208.076536</v>
      </c>
      <c r="P88" s="98">
        <v>102.04</v>
      </c>
      <c r="Q88" s="86"/>
      <c r="R88" s="96">
        <v>62.456720627000003</v>
      </c>
      <c r="S88" s="97">
        <v>2.2669657976296295E-4</v>
      </c>
      <c r="T88" s="97">
        <v>2.3926117410760224E-3</v>
      </c>
      <c r="U88" s="97">
        <f>R88/'סכום נכסי הקרן'!$C$42</f>
        <v>5.5506784256790956E-4</v>
      </c>
    </row>
    <row r="89" spans="2:21" s="144" customFormat="1">
      <c r="B89" s="89" t="s">
        <v>501</v>
      </c>
      <c r="C89" s="86" t="s">
        <v>502</v>
      </c>
      <c r="D89" s="99" t="s">
        <v>129</v>
      </c>
      <c r="E89" s="99" t="s">
        <v>319</v>
      </c>
      <c r="F89" s="86" t="s">
        <v>503</v>
      </c>
      <c r="G89" s="99" t="s">
        <v>370</v>
      </c>
      <c r="H89" s="86" t="s">
        <v>486</v>
      </c>
      <c r="I89" s="86" t="s">
        <v>169</v>
      </c>
      <c r="J89" s="86"/>
      <c r="K89" s="96">
        <v>0.73000000000867482</v>
      </c>
      <c r="L89" s="99" t="s">
        <v>173</v>
      </c>
      <c r="M89" s="100">
        <v>6.5000000000000002E-2</v>
      </c>
      <c r="N89" s="100">
        <v>-7.0000000016110463E-4</v>
      </c>
      <c r="O89" s="96">
        <v>6674.9008940000003</v>
      </c>
      <c r="P89" s="98">
        <v>120.89</v>
      </c>
      <c r="Q89" s="86"/>
      <c r="R89" s="96">
        <v>8.0692877410000001</v>
      </c>
      <c r="S89" s="97">
        <v>3.5829391410151881E-5</v>
      </c>
      <c r="T89" s="97">
        <v>3.0912081834298471E-4</v>
      </c>
      <c r="U89" s="97">
        <f>R89/'סכום נכסי הקרן'!$C$42</f>
        <v>7.1713693778540784E-5</v>
      </c>
    </row>
    <row r="90" spans="2:21" s="144" customFormat="1">
      <c r="B90" s="89" t="s">
        <v>504</v>
      </c>
      <c r="C90" s="86" t="s">
        <v>505</v>
      </c>
      <c r="D90" s="99" t="s">
        <v>129</v>
      </c>
      <c r="E90" s="99" t="s">
        <v>319</v>
      </c>
      <c r="F90" s="86" t="s">
        <v>503</v>
      </c>
      <c r="G90" s="99" t="s">
        <v>370</v>
      </c>
      <c r="H90" s="86" t="s">
        <v>486</v>
      </c>
      <c r="I90" s="86" t="s">
        <v>169</v>
      </c>
      <c r="J90" s="86"/>
      <c r="K90" s="96">
        <v>6.1899999999717856</v>
      </c>
      <c r="L90" s="99" t="s">
        <v>173</v>
      </c>
      <c r="M90" s="100">
        <v>0.04</v>
      </c>
      <c r="N90" s="100">
        <v>3.96999999998187E-2</v>
      </c>
      <c r="O90" s="96">
        <v>92741.782799999986</v>
      </c>
      <c r="P90" s="98">
        <v>100.51</v>
      </c>
      <c r="Q90" s="86"/>
      <c r="R90" s="96">
        <v>93.214766377000004</v>
      </c>
      <c r="S90" s="97">
        <v>3.1354977160397199E-5</v>
      </c>
      <c r="T90" s="97">
        <v>3.5709006530652574E-3</v>
      </c>
      <c r="U90" s="97">
        <f>R90/'סכום נכסי הקרן'!$C$42</f>
        <v>8.2842196562567694E-4</v>
      </c>
    </row>
    <row r="91" spans="2:21" s="144" customFormat="1">
      <c r="B91" s="89" t="s">
        <v>506</v>
      </c>
      <c r="C91" s="86" t="s">
        <v>507</v>
      </c>
      <c r="D91" s="99" t="s">
        <v>129</v>
      </c>
      <c r="E91" s="99" t="s">
        <v>319</v>
      </c>
      <c r="F91" s="86" t="s">
        <v>503</v>
      </c>
      <c r="G91" s="99" t="s">
        <v>370</v>
      </c>
      <c r="H91" s="86" t="s">
        <v>486</v>
      </c>
      <c r="I91" s="86" t="s">
        <v>169</v>
      </c>
      <c r="J91" s="86"/>
      <c r="K91" s="96">
        <v>6.4400000000142903</v>
      </c>
      <c r="L91" s="99" t="s">
        <v>173</v>
      </c>
      <c r="M91" s="100">
        <v>2.7799999999999998E-2</v>
      </c>
      <c r="N91" s="100">
        <v>3.9900000000064183E-2</v>
      </c>
      <c r="O91" s="96">
        <v>175116.932608</v>
      </c>
      <c r="P91" s="98">
        <v>94.31</v>
      </c>
      <c r="Q91" s="86"/>
      <c r="R91" s="96">
        <v>165.152779506</v>
      </c>
      <c r="S91" s="97">
        <v>9.7227227991627391E-5</v>
      </c>
      <c r="T91" s="97">
        <v>6.3267247359537716E-3</v>
      </c>
      <c r="U91" s="97">
        <f>R91/'סכום נכסי הקרן'!$C$42</f>
        <v>1.4677523266384846E-3</v>
      </c>
    </row>
    <row r="92" spans="2:21" s="144" customFormat="1">
      <c r="B92" s="89" t="s">
        <v>508</v>
      </c>
      <c r="C92" s="86" t="s">
        <v>509</v>
      </c>
      <c r="D92" s="99" t="s">
        <v>129</v>
      </c>
      <c r="E92" s="99" t="s">
        <v>319</v>
      </c>
      <c r="F92" s="86" t="s">
        <v>503</v>
      </c>
      <c r="G92" s="99" t="s">
        <v>370</v>
      </c>
      <c r="H92" s="86" t="s">
        <v>486</v>
      </c>
      <c r="I92" s="86" t="s">
        <v>169</v>
      </c>
      <c r="J92" s="86"/>
      <c r="K92" s="96">
        <v>1.3000000000059619</v>
      </c>
      <c r="L92" s="99" t="s">
        <v>173</v>
      </c>
      <c r="M92" s="100">
        <v>5.0999999999999997E-2</v>
      </c>
      <c r="N92" s="100">
        <v>1.680000000015501E-2</v>
      </c>
      <c r="O92" s="96">
        <v>26004.783443999997</v>
      </c>
      <c r="P92" s="98">
        <v>129</v>
      </c>
      <c r="Q92" s="86"/>
      <c r="R92" s="96">
        <v>33.546169236000004</v>
      </c>
      <c r="S92" s="97">
        <v>1.531006400528439E-5</v>
      </c>
      <c r="T92" s="97">
        <v>1.2850972253493442E-3</v>
      </c>
      <c r="U92" s="97">
        <f>R92/'סכום נכסי הקרן'!$C$42</f>
        <v>2.9813284458926446E-4</v>
      </c>
    </row>
    <row r="93" spans="2:21" s="144" customFormat="1">
      <c r="B93" s="89" t="s">
        <v>510</v>
      </c>
      <c r="C93" s="86" t="s">
        <v>511</v>
      </c>
      <c r="D93" s="99" t="s">
        <v>129</v>
      </c>
      <c r="E93" s="99" t="s">
        <v>319</v>
      </c>
      <c r="F93" s="86" t="s">
        <v>421</v>
      </c>
      <c r="G93" s="99" t="s">
        <v>321</v>
      </c>
      <c r="H93" s="86" t="s">
        <v>486</v>
      </c>
      <c r="I93" s="86" t="s">
        <v>371</v>
      </c>
      <c r="J93" s="86"/>
      <c r="K93" s="96">
        <v>1.25</v>
      </c>
      <c r="L93" s="99" t="s">
        <v>173</v>
      </c>
      <c r="M93" s="100">
        <v>6.4000000000000001E-2</v>
      </c>
      <c r="N93" s="100">
        <v>4.8999999999943169E-3</v>
      </c>
      <c r="O93" s="96">
        <v>284389.97689300001</v>
      </c>
      <c r="P93" s="98">
        <v>123.75</v>
      </c>
      <c r="Q93" s="86"/>
      <c r="R93" s="96">
        <v>351.93261368000003</v>
      </c>
      <c r="S93" s="97">
        <v>2.271520817560657E-4</v>
      </c>
      <c r="T93" s="97">
        <v>1.3481945499301918E-2</v>
      </c>
      <c r="U93" s="97">
        <f>R93/'סכום נכסי הקרן'!$C$42</f>
        <v>3.1277094705512765E-3</v>
      </c>
    </row>
    <row r="94" spans="2:21" s="144" customFormat="1">
      <c r="B94" s="89" t="s">
        <v>512</v>
      </c>
      <c r="C94" s="86" t="s">
        <v>513</v>
      </c>
      <c r="D94" s="99" t="s">
        <v>129</v>
      </c>
      <c r="E94" s="99" t="s">
        <v>319</v>
      </c>
      <c r="F94" s="86" t="s">
        <v>426</v>
      </c>
      <c r="G94" s="99" t="s">
        <v>321</v>
      </c>
      <c r="H94" s="86" t="s">
        <v>486</v>
      </c>
      <c r="I94" s="86" t="s">
        <v>371</v>
      </c>
      <c r="J94" s="86"/>
      <c r="K94" s="96">
        <v>0</v>
      </c>
      <c r="L94" s="99" t="s">
        <v>173</v>
      </c>
      <c r="M94" s="100">
        <v>4.8499999999999995E-2</v>
      </c>
      <c r="N94" s="100">
        <v>0</v>
      </c>
      <c r="O94" s="96">
        <v>4834.8785939999998</v>
      </c>
      <c r="P94" s="98">
        <v>108.5</v>
      </c>
      <c r="Q94" s="86"/>
      <c r="R94" s="96">
        <v>5.2458432129999988</v>
      </c>
      <c r="S94" s="97">
        <v>3.223252396E-5</v>
      </c>
      <c r="T94" s="97">
        <v>2.0095941537221626E-4</v>
      </c>
      <c r="U94" s="97">
        <f>R94/'סכום נכסי הקרן'!$C$42</f>
        <v>4.6621065682892278E-5</v>
      </c>
    </row>
    <row r="95" spans="2:21" s="144" customFormat="1">
      <c r="B95" s="89" t="s">
        <v>514</v>
      </c>
      <c r="C95" s="86" t="s">
        <v>515</v>
      </c>
      <c r="D95" s="99" t="s">
        <v>129</v>
      </c>
      <c r="E95" s="99" t="s">
        <v>319</v>
      </c>
      <c r="F95" s="86" t="s">
        <v>433</v>
      </c>
      <c r="G95" s="99" t="s">
        <v>434</v>
      </c>
      <c r="H95" s="86" t="s">
        <v>486</v>
      </c>
      <c r="I95" s="86" t="s">
        <v>371</v>
      </c>
      <c r="J95" s="86"/>
      <c r="K95" s="96">
        <v>4.1100000000060355</v>
      </c>
      <c r="L95" s="99" t="s">
        <v>173</v>
      </c>
      <c r="M95" s="100">
        <v>3.85E-2</v>
      </c>
      <c r="N95" s="100">
        <v>9.3999999999967391E-3</v>
      </c>
      <c r="O95" s="96">
        <v>52436.351481999998</v>
      </c>
      <c r="P95" s="98">
        <v>116.93</v>
      </c>
      <c r="Q95" s="86"/>
      <c r="R95" s="96">
        <v>61.313828532999992</v>
      </c>
      <c r="S95" s="97">
        <v>2.1889807741182018E-4</v>
      </c>
      <c r="T95" s="97">
        <v>2.348829470482307E-3</v>
      </c>
      <c r="U95" s="97">
        <f>R95/'סכום נכסי הקרן'!$C$42</f>
        <v>5.4491068666001087E-4</v>
      </c>
    </row>
    <row r="96" spans="2:21" s="144" customFormat="1">
      <c r="B96" s="89" t="s">
        <v>516</v>
      </c>
      <c r="C96" s="86" t="s">
        <v>517</v>
      </c>
      <c r="D96" s="99" t="s">
        <v>129</v>
      </c>
      <c r="E96" s="99" t="s">
        <v>319</v>
      </c>
      <c r="F96" s="86" t="s">
        <v>433</v>
      </c>
      <c r="G96" s="99" t="s">
        <v>434</v>
      </c>
      <c r="H96" s="86" t="s">
        <v>486</v>
      </c>
      <c r="I96" s="86" t="s">
        <v>371</v>
      </c>
      <c r="J96" s="86"/>
      <c r="K96" s="96">
        <v>1.3900000000136195</v>
      </c>
      <c r="L96" s="99" t="s">
        <v>173</v>
      </c>
      <c r="M96" s="100">
        <v>3.9E-2</v>
      </c>
      <c r="N96" s="100">
        <v>5.5999999999773011E-3</v>
      </c>
      <c r="O96" s="96">
        <v>30888.431063</v>
      </c>
      <c r="P96" s="98">
        <v>114.1</v>
      </c>
      <c r="Q96" s="86"/>
      <c r="R96" s="96">
        <v>35.243700067999995</v>
      </c>
      <c r="S96" s="97">
        <v>1.551929009734591E-4</v>
      </c>
      <c r="T96" s="97">
        <v>1.3501267715488278E-3</v>
      </c>
      <c r="U96" s="97">
        <f>R96/'סכום נכסי הקרן'!$C$42</f>
        <v>3.1321920786853358E-4</v>
      </c>
    </row>
    <row r="97" spans="2:21" s="144" customFormat="1">
      <c r="B97" s="89" t="s">
        <v>518</v>
      </c>
      <c r="C97" s="86" t="s">
        <v>519</v>
      </c>
      <c r="D97" s="99" t="s">
        <v>129</v>
      </c>
      <c r="E97" s="99" t="s">
        <v>319</v>
      </c>
      <c r="F97" s="86" t="s">
        <v>433</v>
      </c>
      <c r="G97" s="99" t="s">
        <v>434</v>
      </c>
      <c r="H97" s="86" t="s">
        <v>486</v>
      </c>
      <c r="I97" s="86" t="s">
        <v>371</v>
      </c>
      <c r="J97" s="86"/>
      <c r="K97" s="96">
        <v>2.3199999999987968</v>
      </c>
      <c r="L97" s="99" t="s">
        <v>173</v>
      </c>
      <c r="M97" s="100">
        <v>3.9E-2</v>
      </c>
      <c r="N97" s="100">
        <v>6.0999999999112563E-3</v>
      </c>
      <c r="O97" s="96">
        <v>56558.020106999997</v>
      </c>
      <c r="P97" s="98">
        <v>117.55</v>
      </c>
      <c r="Q97" s="86"/>
      <c r="R97" s="96">
        <v>66.483952818999995</v>
      </c>
      <c r="S97" s="97">
        <v>1.4173787876175497E-4</v>
      </c>
      <c r="T97" s="97">
        <v>2.5468882213312638E-3</v>
      </c>
      <c r="U97" s="97">
        <f>R97/'סכום נכסי הקרן'!$C$42</f>
        <v>5.9085882009430745E-4</v>
      </c>
    </row>
    <row r="98" spans="2:21" s="144" customFormat="1">
      <c r="B98" s="89" t="s">
        <v>520</v>
      </c>
      <c r="C98" s="86" t="s">
        <v>521</v>
      </c>
      <c r="D98" s="99" t="s">
        <v>129</v>
      </c>
      <c r="E98" s="99" t="s">
        <v>319</v>
      </c>
      <c r="F98" s="86" t="s">
        <v>433</v>
      </c>
      <c r="G98" s="99" t="s">
        <v>434</v>
      </c>
      <c r="H98" s="86" t="s">
        <v>486</v>
      </c>
      <c r="I98" s="86" t="s">
        <v>371</v>
      </c>
      <c r="J98" s="86"/>
      <c r="K98" s="96">
        <v>4.960000000025067</v>
      </c>
      <c r="L98" s="99" t="s">
        <v>173</v>
      </c>
      <c r="M98" s="100">
        <v>3.85E-2</v>
      </c>
      <c r="N98" s="100">
        <v>1.4100000000071619E-2</v>
      </c>
      <c r="O98" s="96">
        <v>47714.571345999997</v>
      </c>
      <c r="P98" s="98">
        <v>117.05</v>
      </c>
      <c r="Q98" s="86"/>
      <c r="R98" s="96">
        <v>55.849908360000001</v>
      </c>
      <c r="S98" s="97">
        <v>1.9085828538399998E-4</v>
      </c>
      <c r="T98" s="97">
        <v>2.139515894185276E-3</v>
      </c>
      <c r="U98" s="97">
        <f>R98/'סכום נכסי הקרן'!$C$42</f>
        <v>4.9635151877633419E-4</v>
      </c>
    </row>
    <row r="99" spans="2:21" s="144" customFormat="1">
      <c r="B99" s="89" t="s">
        <v>522</v>
      </c>
      <c r="C99" s="86" t="s">
        <v>523</v>
      </c>
      <c r="D99" s="99" t="s">
        <v>129</v>
      </c>
      <c r="E99" s="99" t="s">
        <v>319</v>
      </c>
      <c r="F99" s="86" t="s">
        <v>524</v>
      </c>
      <c r="G99" s="99" t="s">
        <v>370</v>
      </c>
      <c r="H99" s="86" t="s">
        <v>486</v>
      </c>
      <c r="I99" s="86" t="s">
        <v>169</v>
      </c>
      <c r="J99" s="86"/>
      <c r="K99" s="96">
        <v>5.9999999999800471</v>
      </c>
      <c r="L99" s="99" t="s">
        <v>173</v>
      </c>
      <c r="M99" s="100">
        <v>1.5800000000000002E-2</v>
      </c>
      <c r="N99" s="100">
        <v>1.8399999999908212E-2</v>
      </c>
      <c r="O99" s="96">
        <v>100243.94109899999</v>
      </c>
      <c r="P99" s="98">
        <v>99.99</v>
      </c>
      <c r="Q99" s="86"/>
      <c r="R99" s="96">
        <v>100.233920313</v>
      </c>
      <c r="S99" s="97">
        <v>2.4797879770386199E-4</v>
      </c>
      <c r="T99" s="97">
        <v>3.8397926145883454E-3</v>
      </c>
      <c r="U99" s="97">
        <f>R99/'סכום נכסי הקרן'!$C$42</f>
        <v>8.9080286863811088E-4</v>
      </c>
    </row>
    <row r="100" spans="2:21" s="144" customFormat="1">
      <c r="B100" s="89" t="s">
        <v>525</v>
      </c>
      <c r="C100" s="86" t="s">
        <v>526</v>
      </c>
      <c r="D100" s="99" t="s">
        <v>129</v>
      </c>
      <c r="E100" s="99" t="s">
        <v>319</v>
      </c>
      <c r="F100" s="86" t="s">
        <v>524</v>
      </c>
      <c r="G100" s="99" t="s">
        <v>370</v>
      </c>
      <c r="H100" s="86" t="s">
        <v>486</v>
      </c>
      <c r="I100" s="86" t="s">
        <v>169</v>
      </c>
      <c r="J100" s="86"/>
      <c r="K100" s="96">
        <v>6.8599999999732297</v>
      </c>
      <c r="L100" s="99" t="s">
        <v>173</v>
      </c>
      <c r="M100" s="100">
        <v>2.4E-2</v>
      </c>
      <c r="N100" s="100">
        <v>2.5499999999918761E-2</v>
      </c>
      <c r="O100" s="96">
        <v>127637.451988</v>
      </c>
      <c r="P100" s="98">
        <v>101.26</v>
      </c>
      <c r="Q100" s="86"/>
      <c r="R100" s="96">
        <v>129.24568541099998</v>
      </c>
      <c r="S100" s="97">
        <v>2.7705573596615223E-4</v>
      </c>
      <c r="T100" s="97">
        <v>4.9511844569068604E-3</v>
      </c>
      <c r="U100" s="97">
        <f>R100/'סכום נכסי הקרן'!$C$42</f>
        <v>1.1486373770844651E-3</v>
      </c>
    </row>
    <row r="101" spans="2:21" s="144" customFormat="1">
      <c r="B101" s="89" t="s">
        <v>527</v>
      </c>
      <c r="C101" s="86" t="s">
        <v>528</v>
      </c>
      <c r="D101" s="99" t="s">
        <v>129</v>
      </c>
      <c r="E101" s="99" t="s">
        <v>319</v>
      </c>
      <c r="F101" s="86" t="s">
        <v>524</v>
      </c>
      <c r="G101" s="99" t="s">
        <v>370</v>
      </c>
      <c r="H101" s="86" t="s">
        <v>486</v>
      </c>
      <c r="I101" s="86" t="s">
        <v>169</v>
      </c>
      <c r="J101" s="86"/>
      <c r="K101" s="96">
        <v>3.2900000001664509</v>
      </c>
      <c r="L101" s="99" t="s">
        <v>173</v>
      </c>
      <c r="M101" s="100">
        <v>3.4799999999999998E-2</v>
      </c>
      <c r="N101" s="100">
        <v>1.2400000001133284E-2</v>
      </c>
      <c r="O101" s="96">
        <v>2631.547673</v>
      </c>
      <c r="P101" s="98">
        <v>107.3</v>
      </c>
      <c r="Q101" s="86"/>
      <c r="R101" s="96">
        <v>2.823650657</v>
      </c>
      <c r="S101" s="97">
        <v>5.658643075478876E-6</v>
      </c>
      <c r="T101" s="97">
        <v>1.0816929942547531E-4</v>
      </c>
      <c r="U101" s="97">
        <f>R101/'סכום נכסי הקרן'!$C$42</f>
        <v>2.5094460013465705E-5</v>
      </c>
    </row>
    <row r="102" spans="2:21" s="144" customFormat="1">
      <c r="B102" s="89" t="s">
        <v>529</v>
      </c>
      <c r="C102" s="86" t="s">
        <v>530</v>
      </c>
      <c r="D102" s="99" t="s">
        <v>129</v>
      </c>
      <c r="E102" s="99" t="s">
        <v>319</v>
      </c>
      <c r="F102" s="86" t="s">
        <v>448</v>
      </c>
      <c r="G102" s="99" t="s">
        <v>434</v>
      </c>
      <c r="H102" s="86" t="s">
        <v>486</v>
      </c>
      <c r="I102" s="86" t="s">
        <v>169</v>
      </c>
      <c r="J102" s="86"/>
      <c r="K102" s="96">
        <v>2.4600000000018594</v>
      </c>
      <c r="L102" s="99" t="s">
        <v>173</v>
      </c>
      <c r="M102" s="100">
        <v>3.7499999999999999E-2</v>
      </c>
      <c r="N102" s="100">
        <v>6.6000000000076562E-3</v>
      </c>
      <c r="O102" s="96">
        <v>154767.361202</v>
      </c>
      <c r="P102" s="98">
        <v>118.14</v>
      </c>
      <c r="Q102" s="86"/>
      <c r="R102" s="96">
        <v>182.842162621</v>
      </c>
      <c r="S102" s="97">
        <v>1.9977681746902439E-4</v>
      </c>
      <c r="T102" s="97">
        <v>7.0043752002825754E-3</v>
      </c>
      <c r="U102" s="97">
        <f>R102/'סכום נכסי הקרן'!$C$42</f>
        <v>1.6249621132463903E-3</v>
      </c>
    </row>
    <row r="103" spans="2:21" s="144" customFormat="1">
      <c r="B103" s="89" t="s">
        <v>531</v>
      </c>
      <c r="C103" s="86" t="s">
        <v>532</v>
      </c>
      <c r="D103" s="99" t="s">
        <v>129</v>
      </c>
      <c r="E103" s="99" t="s">
        <v>319</v>
      </c>
      <c r="F103" s="86" t="s">
        <v>448</v>
      </c>
      <c r="G103" s="99" t="s">
        <v>434</v>
      </c>
      <c r="H103" s="86" t="s">
        <v>486</v>
      </c>
      <c r="I103" s="86" t="s">
        <v>169</v>
      </c>
      <c r="J103" s="86"/>
      <c r="K103" s="96">
        <v>6.0700000000040735</v>
      </c>
      <c r="L103" s="99" t="s">
        <v>173</v>
      </c>
      <c r="M103" s="100">
        <v>2.4799999999999999E-2</v>
      </c>
      <c r="N103" s="100">
        <v>1.8800000000046554E-2</v>
      </c>
      <c r="O103" s="96">
        <v>81586.594775000005</v>
      </c>
      <c r="P103" s="98">
        <v>105.31</v>
      </c>
      <c r="Q103" s="86"/>
      <c r="R103" s="96">
        <v>85.918846795000007</v>
      </c>
      <c r="S103" s="97">
        <v>1.9265466656481054E-4</v>
      </c>
      <c r="T103" s="97">
        <v>3.2914062659345103E-3</v>
      </c>
      <c r="U103" s="97">
        <f>R103/'סכום נכסי הקרן'!$C$42</f>
        <v>7.63581379996546E-4</v>
      </c>
    </row>
    <row r="104" spans="2:21" s="144" customFormat="1">
      <c r="B104" s="89" t="s">
        <v>533</v>
      </c>
      <c r="C104" s="86" t="s">
        <v>534</v>
      </c>
      <c r="D104" s="99" t="s">
        <v>129</v>
      </c>
      <c r="E104" s="99" t="s">
        <v>319</v>
      </c>
      <c r="F104" s="86" t="s">
        <v>535</v>
      </c>
      <c r="G104" s="99" t="s">
        <v>370</v>
      </c>
      <c r="H104" s="86" t="s">
        <v>486</v>
      </c>
      <c r="I104" s="86" t="s">
        <v>371</v>
      </c>
      <c r="J104" s="86"/>
      <c r="K104" s="96">
        <v>4.6899999999988902</v>
      </c>
      <c r="L104" s="99" t="s">
        <v>173</v>
      </c>
      <c r="M104" s="100">
        <v>2.8500000000000001E-2</v>
      </c>
      <c r="N104" s="100">
        <v>1.5200000000000002E-2</v>
      </c>
      <c r="O104" s="96">
        <v>205872.41960299999</v>
      </c>
      <c r="P104" s="98">
        <v>109.38</v>
      </c>
      <c r="Q104" s="86"/>
      <c r="R104" s="96">
        <v>225.183245325</v>
      </c>
      <c r="S104" s="97">
        <v>3.0142374758857979E-4</v>
      </c>
      <c r="T104" s="97">
        <v>8.6263907430529536E-3</v>
      </c>
      <c r="U104" s="97">
        <f>R104/'סכום נכסי הקרן'!$C$42</f>
        <v>2.0012574613300156E-3</v>
      </c>
    </row>
    <row r="105" spans="2:21" s="144" customFormat="1">
      <c r="B105" s="89" t="s">
        <v>536</v>
      </c>
      <c r="C105" s="86" t="s">
        <v>537</v>
      </c>
      <c r="D105" s="99" t="s">
        <v>129</v>
      </c>
      <c r="E105" s="99" t="s">
        <v>319</v>
      </c>
      <c r="F105" s="86" t="s">
        <v>538</v>
      </c>
      <c r="G105" s="99" t="s">
        <v>370</v>
      </c>
      <c r="H105" s="86" t="s">
        <v>486</v>
      </c>
      <c r="I105" s="86" t="s">
        <v>371</v>
      </c>
      <c r="J105" s="86"/>
      <c r="K105" s="96">
        <v>6.6899999999713016</v>
      </c>
      <c r="L105" s="99" t="s">
        <v>173</v>
      </c>
      <c r="M105" s="100">
        <v>1.3999999999999999E-2</v>
      </c>
      <c r="N105" s="100">
        <v>2.0899999999867448E-2</v>
      </c>
      <c r="O105" s="96">
        <v>80381.820000000007</v>
      </c>
      <c r="P105" s="98">
        <v>96.67</v>
      </c>
      <c r="Q105" s="86"/>
      <c r="R105" s="96">
        <v>77.705106666999995</v>
      </c>
      <c r="S105" s="97">
        <v>3.1696301261829657E-4</v>
      </c>
      <c r="T105" s="97">
        <v>2.976751720016766E-3</v>
      </c>
      <c r="U105" s="97">
        <f>R105/'סכום נכסי הקרן'!$C$42</f>
        <v>6.9058390323995336E-4</v>
      </c>
    </row>
    <row r="106" spans="2:21" s="144" customFormat="1">
      <c r="B106" s="89" t="s">
        <v>539</v>
      </c>
      <c r="C106" s="86" t="s">
        <v>540</v>
      </c>
      <c r="D106" s="99" t="s">
        <v>129</v>
      </c>
      <c r="E106" s="99" t="s">
        <v>319</v>
      </c>
      <c r="F106" s="86" t="s">
        <v>327</v>
      </c>
      <c r="G106" s="99" t="s">
        <v>321</v>
      </c>
      <c r="H106" s="86" t="s">
        <v>486</v>
      </c>
      <c r="I106" s="86" t="s">
        <v>169</v>
      </c>
      <c r="J106" s="86"/>
      <c r="K106" s="96">
        <v>4.6299999999879216</v>
      </c>
      <c r="L106" s="99" t="s">
        <v>173</v>
      </c>
      <c r="M106" s="100">
        <v>1.8200000000000001E-2</v>
      </c>
      <c r="N106" s="100">
        <v>2.4599999999985543E-2</v>
      </c>
      <c r="O106" s="96">
        <f>99366.4776/50000</f>
        <v>1.9873295520000001</v>
      </c>
      <c r="P106" s="98">
        <v>4874248</v>
      </c>
      <c r="Q106" s="86"/>
      <c r="R106" s="96">
        <v>96.867374259000002</v>
      </c>
      <c r="S106" s="97">
        <f>699.222275701921%/50000</f>
        <v>1.398444551403842E-4</v>
      </c>
      <c r="T106" s="97">
        <v>3.7108259071658069E-3</v>
      </c>
      <c r="U106" s="97">
        <f>R106/'סכום נכסי הקרן'!$C$42</f>
        <v>8.6088356713877041E-4</v>
      </c>
    </row>
    <row r="107" spans="2:21" s="144" customFormat="1">
      <c r="B107" s="89" t="s">
        <v>541</v>
      </c>
      <c r="C107" s="86" t="s">
        <v>542</v>
      </c>
      <c r="D107" s="99" t="s">
        <v>129</v>
      </c>
      <c r="E107" s="99" t="s">
        <v>319</v>
      </c>
      <c r="F107" s="86" t="s">
        <v>327</v>
      </c>
      <c r="G107" s="99" t="s">
        <v>321</v>
      </c>
      <c r="H107" s="86" t="s">
        <v>486</v>
      </c>
      <c r="I107" s="86" t="s">
        <v>169</v>
      </c>
      <c r="J107" s="86"/>
      <c r="K107" s="96">
        <v>3.8999999999880774</v>
      </c>
      <c r="L107" s="99" t="s">
        <v>173</v>
      </c>
      <c r="M107" s="100">
        <v>1.06E-2</v>
      </c>
      <c r="N107" s="100">
        <v>2.4599999999979826E-2</v>
      </c>
      <c r="O107" s="96">
        <f>113644.0992/50000</f>
        <v>2.2728819840000001</v>
      </c>
      <c r="P107" s="98">
        <v>4797066</v>
      </c>
      <c r="Q107" s="86"/>
      <c r="R107" s="96">
        <v>109.03165530699999</v>
      </c>
      <c r="S107" s="97">
        <f>836.910664997422%/50000</f>
        <v>1.6738213299948441E-4</v>
      </c>
      <c r="T107" s="97">
        <v>4.1768190199167748E-3</v>
      </c>
      <c r="U107" s="97">
        <f>R107/'סכום נכסי הקרן'!$C$42</f>
        <v>9.6899044771014931E-4</v>
      </c>
    </row>
    <row r="108" spans="2:21" s="144" customFormat="1">
      <c r="B108" s="89" t="s">
        <v>543</v>
      </c>
      <c r="C108" s="86" t="s">
        <v>544</v>
      </c>
      <c r="D108" s="99" t="s">
        <v>129</v>
      </c>
      <c r="E108" s="99" t="s">
        <v>319</v>
      </c>
      <c r="F108" s="86" t="s">
        <v>457</v>
      </c>
      <c r="G108" s="99" t="s">
        <v>370</v>
      </c>
      <c r="H108" s="86" t="s">
        <v>486</v>
      </c>
      <c r="I108" s="86" t="s">
        <v>371</v>
      </c>
      <c r="J108" s="86"/>
      <c r="K108" s="96">
        <v>2.6400000000071326</v>
      </c>
      <c r="L108" s="99" t="s">
        <v>173</v>
      </c>
      <c r="M108" s="100">
        <v>4.9000000000000002E-2</v>
      </c>
      <c r="N108" s="100">
        <v>1.0500000000008105E-2</v>
      </c>
      <c r="O108" s="96">
        <v>106960.94773099999</v>
      </c>
      <c r="P108" s="98">
        <v>115.35</v>
      </c>
      <c r="Q108" s="86"/>
      <c r="R108" s="96">
        <v>123.37944925799999</v>
      </c>
      <c r="S108" s="97">
        <v>1.6084031869535042E-4</v>
      </c>
      <c r="T108" s="97">
        <v>4.7264588332319472E-3</v>
      </c>
      <c r="U108" s="97">
        <f>R108/'סכום נכסי הקרן'!$C$42</f>
        <v>1.0965027306805049E-3</v>
      </c>
    </row>
    <row r="109" spans="2:21" s="144" customFormat="1">
      <c r="B109" s="89" t="s">
        <v>545</v>
      </c>
      <c r="C109" s="86" t="s">
        <v>546</v>
      </c>
      <c r="D109" s="99" t="s">
        <v>129</v>
      </c>
      <c r="E109" s="99" t="s">
        <v>319</v>
      </c>
      <c r="F109" s="86" t="s">
        <v>457</v>
      </c>
      <c r="G109" s="99" t="s">
        <v>370</v>
      </c>
      <c r="H109" s="86" t="s">
        <v>486</v>
      </c>
      <c r="I109" s="86" t="s">
        <v>371</v>
      </c>
      <c r="J109" s="86"/>
      <c r="K109" s="96">
        <v>5.7099999999495807</v>
      </c>
      <c r="L109" s="99" t="s">
        <v>173</v>
      </c>
      <c r="M109" s="100">
        <v>2.3E-2</v>
      </c>
      <c r="N109" s="100">
        <v>2.4599999999827517E-2</v>
      </c>
      <c r="O109" s="96">
        <v>29192.728823000001</v>
      </c>
      <c r="P109" s="98">
        <v>101</v>
      </c>
      <c r="Q109" s="96">
        <v>0.66571769199999997</v>
      </c>
      <c r="R109" s="96">
        <v>30.147510512</v>
      </c>
      <c r="S109" s="97">
        <v>2.1146139518720203E-5</v>
      </c>
      <c r="T109" s="97">
        <v>1.1549003356420492E-3</v>
      </c>
      <c r="U109" s="97">
        <f>R109/'סכום נכסי הקרן'!$C$42</f>
        <v>2.6792815009655103E-4</v>
      </c>
    </row>
    <row r="110" spans="2:21" s="144" customFormat="1">
      <c r="B110" s="89" t="s">
        <v>547</v>
      </c>
      <c r="C110" s="86" t="s">
        <v>548</v>
      </c>
      <c r="D110" s="99" t="s">
        <v>129</v>
      </c>
      <c r="E110" s="99" t="s">
        <v>319</v>
      </c>
      <c r="F110" s="86" t="s">
        <v>457</v>
      </c>
      <c r="G110" s="99" t="s">
        <v>370</v>
      </c>
      <c r="H110" s="86" t="s">
        <v>486</v>
      </c>
      <c r="I110" s="86" t="s">
        <v>371</v>
      </c>
      <c r="J110" s="86"/>
      <c r="K110" s="96">
        <v>2.3099999999933085</v>
      </c>
      <c r="L110" s="99" t="s">
        <v>173</v>
      </c>
      <c r="M110" s="100">
        <v>5.8499999999999996E-2</v>
      </c>
      <c r="N110" s="100">
        <v>9.5999999999660697E-3</v>
      </c>
      <c r="O110" s="96">
        <v>87096.254360999999</v>
      </c>
      <c r="P110" s="98">
        <v>121.82</v>
      </c>
      <c r="Q110" s="86"/>
      <c r="R110" s="96">
        <v>106.100656641</v>
      </c>
      <c r="S110" s="97">
        <v>8.2152550007950272E-5</v>
      </c>
      <c r="T110" s="97">
        <v>4.0645373991248226E-3</v>
      </c>
      <c r="U110" s="97">
        <f>R110/'סכום נכסי הקרן'!$C$42</f>
        <v>9.4294196021715198E-4</v>
      </c>
    </row>
    <row r="111" spans="2:21" s="144" customFormat="1">
      <c r="B111" s="89" t="s">
        <v>549</v>
      </c>
      <c r="C111" s="86" t="s">
        <v>550</v>
      </c>
      <c r="D111" s="99" t="s">
        <v>129</v>
      </c>
      <c r="E111" s="99" t="s">
        <v>319</v>
      </c>
      <c r="F111" s="86" t="s">
        <v>457</v>
      </c>
      <c r="G111" s="99" t="s">
        <v>370</v>
      </c>
      <c r="H111" s="86" t="s">
        <v>486</v>
      </c>
      <c r="I111" s="86" t="s">
        <v>371</v>
      </c>
      <c r="J111" s="86"/>
      <c r="K111" s="96">
        <v>7.0900000000537231</v>
      </c>
      <c r="L111" s="99" t="s">
        <v>173</v>
      </c>
      <c r="M111" s="100">
        <v>2.2499999999999999E-2</v>
      </c>
      <c r="N111" s="100">
        <v>3.3200000000196586E-2</v>
      </c>
      <c r="O111" s="96">
        <v>60858.703653999997</v>
      </c>
      <c r="P111" s="98">
        <v>94.36</v>
      </c>
      <c r="Q111" s="96">
        <v>1.6478457309999999</v>
      </c>
      <c r="R111" s="96">
        <v>59.007003986999997</v>
      </c>
      <c r="S111" s="97">
        <v>3.335924102046997E-4</v>
      </c>
      <c r="T111" s="97">
        <v>2.2604589086283764E-3</v>
      </c>
      <c r="U111" s="97">
        <f>R111/'סכום נכסי הקרן'!$C$42</f>
        <v>5.244093841408168E-4</v>
      </c>
    </row>
    <row r="112" spans="2:21" s="144" customFormat="1">
      <c r="B112" s="89" t="s">
        <v>551</v>
      </c>
      <c r="C112" s="86" t="s">
        <v>552</v>
      </c>
      <c r="D112" s="99" t="s">
        <v>129</v>
      </c>
      <c r="E112" s="99" t="s">
        <v>319</v>
      </c>
      <c r="F112" s="86" t="s">
        <v>553</v>
      </c>
      <c r="G112" s="99" t="s">
        <v>434</v>
      </c>
      <c r="H112" s="86" t="s">
        <v>486</v>
      </c>
      <c r="I112" s="86" t="s">
        <v>169</v>
      </c>
      <c r="J112" s="86"/>
      <c r="K112" s="96">
        <v>1.9399999999921169</v>
      </c>
      <c r="L112" s="99" t="s">
        <v>173</v>
      </c>
      <c r="M112" s="100">
        <v>4.0500000000000001E-2</v>
      </c>
      <c r="N112" s="100">
        <v>8.0999999999145991E-3</v>
      </c>
      <c r="O112" s="96">
        <v>23240.469641999996</v>
      </c>
      <c r="P112" s="98">
        <v>131</v>
      </c>
      <c r="Q112" s="86"/>
      <c r="R112" s="96">
        <v>30.445017346</v>
      </c>
      <c r="S112" s="97">
        <v>1.5977794917733891E-4</v>
      </c>
      <c r="T112" s="97">
        <v>1.166297321217546E-3</v>
      </c>
      <c r="U112" s="97">
        <f>R112/'סכום נכסי הקרן'!$C$42</f>
        <v>2.7057216462116572E-4</v>
      </c>
    </row>
    <row r="113" spans="2:21" s="144" customFormat="1">
      <c r="B113" s="89" t="s">
        <v>554</v>
      </c>
      <c r="C113" s="86" t="s">
        <v>555</v>
      </c>
      <c r="D113" s="99" t="s">
        <v>129</v>
      </c>
      <c r="E113" s="99" t="s">
        <v>319</v>
      </c>
      <c r="F113" s="86" t="s">
        <v>553</v>
      </c>
      <c r="G113" s="99" t="s">
        <v>434</v>
      </c>
      <c r="H113" s="86" t="s">
        <v>486</v>
      </c>
      <c r="I113" s="86" t="s">
        <v>169</v>
      </c>
      <c r="J113" s="86"/>
      <c r="K113" s="96">
        <v>0.53000000004023806</v>
      </c>
      <c r="L113" s="99" t="s">
        <v>173</v>
      </c>
      <c r="M113" s="100">
        <v>4.2800000000000005E-2</v>
      </c>
      <c r="N113" s="100">
        <v>1.4000000005365081E-3</v>
      </c>
      <c r="O113" s="96">
        <v>5920.9155099999998</v>
      </c>
      <c r="P113" s="98">
        <v>125.92</v>
      </c>
      <c r="Q113" s="86"/>
      <c r="R113" s="96">
        <v>7.4556168899999999</v>
      </c>
      <c r="S113" s="97">
        <v>8.2777178745727079E-5</v>
      </c>
      <c r="T113" s="97">
        <v>2.8561212194460256E-4</v>
      </c>
      <c r="U113" s="97">
        <f>R113/'סכום נכסי הקרן'!$C$42</f>
        <v>6.6259853873213947E-5</v>
      </c>
    </row>
    <row r="114" spans="2:21" s="144" customFormat="1">
      <c r="B114" s="89" t="s">
        <v>556</v>
      </c>
      <c r="C114" s="86" t="s">
        <v>557</v>
      </c>
      <c r="D114" s="99" t="s">
        <v>129</v>
      </c>
      <c r="E114" s="99" t="s">
        <v>319</v>
      </c>
      <c r="F114" s="86" t="s">
        <v>558</v>
      </c>
      <c r="G114" s="99" t="s">
        <v>370</v>
      </c>
      <c r="H114" s="86" t="s">
        <v>486</v>
      </c>
      <c r="I114" s="86" t="s">
        <v>169</v>
      </c>
      <c r="J114" s="86"/>
      <c r="K114" s="96">
        <v>6.6500000000069139</v>
      </c>
      <c r="L114" s="99" t="s">
        <v>173</v>
      </c>
      <c r="M114" s="100">
        <v>1.9599999999999999E-2</v>
      </c>
      <c r="N114" s="100">
        <v>2.3E-2</v>
      </c>
      <c r="O114" s="96">
        <v>72947.666651000007</v>
      </c>
      <c r="P114" s="98">
        <v>99.12</v>
      </c>
      <c r="Q114" s="86"/>
      <c r="R114" s="96">
        <v>72.30573059000001</v>
      </c>
      <c r="S114" s="97">
        <v>1.1325648928585736E-4</v>
      </c>
      <c r="T114" s="97">
        <v>2.7699107192945722E-3</v>
      </c>
      <c r="U114" s="97">
        <f>R114/'סכום נכסי הקרן'!$C$42</f>
        <v>6.4259835420397732E-4</v>
      </c>
    </row>
    <row r="115" spans="2:21" s="144" customFormat="1">
      <c r="B115" s="89" t="s">
        <v>559</v>
      </c>
      <c r="C115" s="86" t="s">
        <v>560</v>
      </c>
      <c r="D115" s="99" t="s">
        <v>129</v>
      </c>
      <c r="E115" s="99" t="s">
        <v>319</v>
      </c>
      <c r="F115" s="86" t="s">
        <v>558</v>
      </c>
      <c r="G115" s="99" t="s">
        <v>370</v>
      </c>
      <c r="H115" s="86" t="s">
        <v>486</v>
      </c>
      <c r="I115" s="86" t="s">
        <v>169</v>
      </c>
      <c r="J115" s="86"/>
      <c r="K115" s="96">
        <v>3.8400000000049848</v>
      </c>
      <c r="L115" s="99" t="s">
        <v>173</v>
      </c>
      <c r="M115" s="100">
        <v>2.75E-2</v>
      </c>
      <c r="N115" s="100">
        <v>1.3500000000046735E-2</v>
      </c>
      <c r="O115" s="96">
        <v>30024.707065999995</v>
      </c>
      <c r="P115" s="98">
        <v>106.9</v>
      </c>
      <c r="Q115" s="86"/>
      <c r="R115" s="96">
        <v>32.096414050999996</v>
      </c>
      <c r="S115" s="97">
        <v>6.4544832496636037E-5</v>
      </c>
      <c r="T115" s="97">
        <v>1.2295595467377435E-3</v>
      </c>
      <c r="U115" s="97">
        <f>R115/'סכום נכסי הקרן'!$C$42</f>
        <v>2.8524852285877455E-4</v>
      </c>
    </row>
    <row r="116" spans="2:21" s="144" customFormat="1">
      <c r="B116" s="89" t="s">
        <v>561</v>
      </c>
      <c r="C116" s="86" t="s">
        <v>562</v>
      </c>
      <c r="D116" s="99" t="s">
        <v>129</v>
      </c>
      <c r="E116" s="99" t="s">
        <v>319</v>
      </c>
      <c r="F116" s="86" t="s">
        <v>344</v>
      </c>
      <c r="G116" s="99" t="s">
        <v>321</v>
      </c>
      <c r="H116" s="86" t="s">
        <v>486</v>
      </c>
      <c r="I116" s="86" t="s">
        <v>169</v>
      </c>
      <c r="J116" s="86"/>
      <c r="K116" s="96">
        <v>4.1900000000083706</v>
      </c>
      <c r="L116" s="99" t="s">
        <v>173</v>
      </c>
      <c r="M116" s="100">
        <v>1.4199999999999999E-2</v>
      </c>
      <c r="N116" s="100">
        <v>2.5000000000052317E-2</v>
      </c>
      <c r="O116" s="96">
        <f>195944.7328/50000</f>
        <v>3.918894656</v>
      </c>
      <c r="P116" s="98">
        <v>4877094</v>
      </c>
      <c r="Q116" s="86"/>
      <c r="R116" s="96">
        <v>191.12818496000006</v>
      </c>
      <c r="S116" s="97">
        <f>924.572891048931%/50000</f>
        <v>1.849145782097862E-4</v>
      </c>
      <c r="T116" s="97">
        <v>7.3217987559237481E-3</v>
      </c>
      <c r="U116" s="97">
        <f>R116/'סכום נכסי הקרן'!$C$42</f>
        <v>1.6986019793329549E-3</v>
      </c>
    </row>
    <row r="117" spans="2:21" s="144" customFormat="1">
      <c r="B117" s="89" t="s">
        <v>563</v>
      </c>
      <c r="C117" s="86" t="s">
        <v>564</v>
      </c>
      <c r="D117" s="99" t="s">
        <v>129</v>
      </c>
      <c r="E117" s="99" t="s">
        <v>319</v>
      </c>
      <c r="F117" s="86" t="s">
        <v>344</v>
      </c>
      <c r="G117" s="99" t="s">
        <v>321</v>
      </c>
      <c r="H117" s="86" t="s">
        <v>486</v>
      </c>
      <c r="I117" s="86" t="s">
        <v>169</v>
      </c>
      <c r="J117" s="86"/>
      <c r="K117" s="96">
        <v>4.8400000000176</v>
      </c>
      <c r="L117" s="99" t="s">
        <v>173</v>
      </c>
      <c r="M117" s="100">
        <v>1.5900000000000001E-2</v>
      </c>
      <c r="N117" s="100">
        <v>2.2500000000056902E-2</v>
      </c>
      <c r="O117" s="96">
        <f>135613.3688/50000</f>
        <v>2.7122673759999998</v>
      </c>
      <c r="P117" s="98">
        <v>4860000</v>
      </c>
      <c r="Q117" s="86"/>
      <c r="R117" s="96">
        <v>131.81619487700002</v>
      </c>
      <c r="S117" s="97">
        <f>905.900927187709%/50000</f>
        <v>1.8118018543754181E-4</v>
      </c>
      <c r="T117" s="97">
        <v>5.0496563437936017E-3</v>
      </c>
      <c r="U117" s="97">
        <f>R117/'סכום נכסי הקרן'!$C$42</f>
        <v>1.1714821106738912E-3</v>
      </c>
    </row>
    <row r="118" spans="2:21" s="144" customFormat="1">
      <c r="B118" s="89" t="s">
        <v>565</v>
      </c>
      <c r="C118" s="86" t="s">
        <v>566</v>
      </c>
      <c r="D118" s="99" t="s">
        <v>129</v>
      </c>
      <c r="E118" s="99" t="s">
        <v>319</v>
      </c>
      <c r="F118" s="86" t="s">
        <v>567</v>
      </c>
      <c r="G118" s="99" t="s">
        <v>568</v>
      </c>
      <c r="H118" s="86" t="s">
        <v>486</v>
      </c>
      <c r="I118" s="86" t="s">
        <v>371</v>
      </c>
      <c r="J118" s="86"/>
      <c r="K118" s="96">
        <v>5.1300000000021244</v>
      </c>
      <c r="L118" s="99" t="s">
        <v>173</v>
      </c>
      <c r="M118" s="100">
        <v>1.9400000000000001E-2</v>
      </c>
      <c r="N118" s="100">
        <v>1.4399999999981119E-2</v>
      </c>
      <c r="O118" s="96">
        <v>122348.921048</v>
      </c>
      <c r="P118" s="98">
        <v>103.9</v>
      </c>
      <c r="Q118" s="86"/>
      <c r="R118" s="96">
        <v>127.120527221</v>
      </c>
      <c r="S118" s="97">
        <v>2.0316378105713525E-4</v>
      </c>
      <c r="T118" s="97">
        <v>4.8697732270825437E-3</v>
      </c>
      <c r="U118" s="97">
        <f>R118/'סכום נכסי הקרן'!$C$42</f>
        <v>1.1297505870033211E-3</v>
      </c>
    </row>
    <row r="119" spans="2:21" s="144" customFormat="1">
      <c r="B119" s="89" t="s">
        <v>569</v>
      </c>
      <c r="C119" s="86" t="s">
        <v>570</v>
      </c>
      <c r="D119" s="99" t="s">
        <v>129</v>
      </c>
      <c r="E119" s="99" t="s">
        <v>319</v>
      </c>
      <c r="F119" s="86" t="s">
        <v>567</v>
      </c>
      <c r="G119" s="99" t="s">
        <v>568</v>
      </c>
      <c r="H119" s="86" t="s">
        <v>486</v>
      </c>
      <c r="I119" s="86" t="s">
        <v>371</v>
      </c>
      <c r="J119" s="86"/>
      <c r="K119" s="96">
        <v>6.5800000000170726</v>
      </c>
      <c r="L119" s="99" t="s">
        <v>173</v>
      </c>
      <c r="M119" s="100">
        <v>1.23E-2</v>
      </c>
      <c r="N119" s="100">
        <v>1.7600000000054919E-2</v>
      </c>
      <c r="O119" s="96">
        <v>171677.973279</v>
      </c>
      <c r="P119" s="98">
        <v>97.58</v>
      </c>
      <c r="Q119" s="86"/>
      <c r="R119" s="96">
        <v>167.52336118299999</v>
      </c>
      <c r="S119" s="97">
        <v>1.620243976430306E-4</v>
      </c>
      <c r="T119" s="97">
        <v>6.4175377260792549E-3</v>
      </c>
      <c r="U119" s="97">
        <f>R119/'סכום נכסי הקרן'!$C$42</f>
        <v>1.4888202540588456E-3</v>
      </c>
    </row>
    <row r="120" spans="2:21" s="144" customFormat="1">
      <c r="B120" s="89" t="s">
        <v>571</v>
      </c>
      <c r="C120" s="86" t="s">
        <v>572</v>
      </c>
      <c r="D120" s="99" t="s">
        <v>129</v>
      </c>
      <c r="E120" s="99" t="s">
        <v>319</v>
      </c>
      <c r="F120" s="86" t="s">
        <v>573</v>
      </c>
      <c r="G120" s="99" t="s">
        <v>434</v>
      </c>
      <c r="H120" s="86" t="s">
        <v>486</v>
      </c>
      <c r="I120" s="86" t="s">
        <v>169</v>
      </c>
      <c r="J120" s="86"/>
      <c r="K120" s="96">
        <v>0.73999999999591248</v>
      </c>
      <c r="L120" s="99" t="s">
        <v>173</v>
      </c>
      <c r="M120" s="100">
        <v>3.6000000000000004E-2</v>
      </c>
      <c r="N120" s="100">
        <v>-2.7999999999654135E-3</v>
      </c>
      <c r="O120" s="96">
        <v>114621.39859899999</v>
      </c>
      <c r="P120" s="98">
        <v>110.99</v>
      </c>
      <c r="Q120" s="86"/>
      <c r="R120" s="96">
        <v>127.21828414800001</v>
      </c>
      <c r="S120" s="97">
        <v>2.7705601626010364E-4</v>
      </c>
      <c r="T120" s="97">
        <v>4.8735181302565125E-3</v>
      </c>
      <c r="U120" s="97">
        <f>R120/'סכום נכסי הקרן'!$C$42</f>
        <v>1.1306193762388307E-3</v>
      </c>
    </row>
    <row r="121" spans="2:21" s="144" customFormat="1">
      <c r="B121" s="89" t="s">
        <v>574</v>
      </c>
      <c r="C121" s="86" t="s">
        <v>575</v>
      </c>
      <c r="D121" s="99" t="s">
        <v>129</v>
      </c>
      <c r="E121" s="99" t="s">
        <v>319</v>
      </c>
      <c r="F121" s="86" t="s">
        <v>573</v>
      </c>
      <c r="G121" s="99" t="s">
        <v>434</v>
      </c>
      <c r="H121" s="86" t="s">
        <v>486</v>
      </c>
      <c r="I121" s="86" t="s">
        <v>169</v>
      </c>
      <c r="J121" s="86"/>
      <c r="K121" s="96">
        <v>7.1999999999139179</v>
      </c>
      <c r="L121" s="99" t="s">
        <v>173</v>
      </c>
      <c r="M121" s="100">
        <v>2.2499999999999999E-2</v>
      </c>
      <c r="N121" s="100">
        <v>2.3299999999791588E-2</v>
      </c>
      <c r="O121" s="96">
        <v>43487.100499</v>
      </c>
      <c r="P121" s="98">
        <v>101.51</v>
      </c>
      <c r="Q121" s="86"/>
      <c r="R121" s="96">
        <v>44.143755824000003</v>
      </c>
      <c r="S121" s="97">
        <v>1.0629524670054873E-4</v>
      </c>
      <c r="T121" s="97">
        <v>1.6910729128809952E-3</v>
      </c>
      <c r="U121" s="97">
        <f>R121/'סכום נכסי הקרן'!$C$42</f>
        <v>3.9231613607134758E-4</v>
      </c>
    </row>
    <row r="122" spans="2:21" s="144" customFormat="1">
      <c r="B122" s="89" t="s">
        <v>576</v>
      </c>
      <c r="C122" s="86" t="s">
        <v>577</v>
      </c>
      <c r="D122" s="99" t="s">
        <v>129</v>
      </c>
      <c r="E122" s="99" t="s">
        <v>319</v>
      </c>
      <c r="F122" s="86" t="s">
        <v>578</v>
      </c>
      <c r="G122" s="99" t="s">
        <v>579</v>
      </c>
      <c r="H122" s="86" t="s">
        <v>486</v>
      </c>
      <c r="I122" s="86" t="s">
        <v>371</v>
      </c>
      <c r="J122" s="86"/>
      <c r="K122" s="96">
        <v>3.6799999999824986</v>
      </c>
      <c r="L122" s="99" t="s">
        <v>173</v>
      </c>
      <c r="M122" s="100">
        <v>1.8000000000000002E-2</v>
      </c>
      <c r="N122" s="100">
        <v>1.769999999990576E-2</v>
      </c>
      <c r="O122" s="96">
        <v>88252.91228400002</v>
      </c>
      <c r="P122" s="98">
        <v>101</v>
      </c>
      <c r="Q122" s="86"/>
      <c r="R122" s="96">
        <v>89.134131491999995</v>
      </c>
      <c r="S122" s="97">
        <v>1.0569075957667432E-4</v>
      </c>
      <c r="T122" s="97">
        <v>3.4145784056132398E-3</v>
      </c>
      <c r="U122" s="97">
        <f>R122/'סכום נכסי הקרן'!$C$42</f>
        <v>7.9215638556982728E-4</v>
      </c>
    </row>
    <row r="123" spans="2:21" s="144" customFormat="1">
      <c r="B123" s="89" t="s">
        <v>580</v>
      </c>
      <c r="C123" s="86" t="s">
        <v>581</v>
      </c>
      <c r="D123" s="99" t="s">
        <v>129</v>
      </c>
      <c r="E123" s="99" t="s">
        <v>319</v>
      </c>
      <c r="F123" s="86" t="s">
        <v>582</v>
      </c>
      <c r="G123" s="99" t="s">
        <v>321</v>
      </c>
      <c r="H123" s="86" t="s">
        <v>583</v>
      </c>
      <c r="I123" s="86" t="s">
        <v>169</v>
      </c>
      <c r="J123" s="86"/>
      <c r="K123" s="96">
        <v>1.4800000000063691</v>
      </c>
      <c r="L123" s="99" t="s">
        <v>173</v>
      </c>
      <c r="M123" s="100">
        <v>4.1500000000000002E-2</v>
      </c>
      <c r="N123" s="100">
        <v>6.6999999994586234E-3</v>
      </c>
      <c r="O123" s="96">
        <v>5632.5505649999996</v>
      </c>
      <c r="P123" s="98">
        <v>111.5</v>
      </c>
      <c r="Q123" s="86"/>
      <c r="R123" s="96">
        <v>6.2802937019999998</v>
      </c>
      <c r="S123" s="97">
        <v>1.8719322570996527E-5</v>
      </c>
      <c r="T123" s="97">
        <v>2.4058747077916758E-4</v>
      </c>
      <c r="U123" s="97">
        <f>R123/'סכום נכסי הקרן'!$C$42</f>
        <v>5.581447506155132E-5</v>
      </c>
    </row>
    <row r="124" spans="2:21" s="144" customFormat="1">
      <c r="B124" s="89" t="s">
        <v>584</v>
      </c>
      <c r="C124" s="86" t="s">
        <v>585</v>
      </c>
      <c r="D124" s="99" t="s">
        <v>129</v>
      </c>
      <c r="E124" s="99" t="s">
        <v>319</v>
      </c>
      <c r="F124" s="86" t="s">
        <v>586</v>
      </c>
      <c r="G124" s="99" t="s">
        <v>579</v>
      </c>
      <c r="H124" s="86" t="s">
        <v>583</v>
      </c>
      <c r="I124" s="86" t="s">
        <v>371</v>
      </c>
      <c r="J124" s="86"/>
      <c r="K124" s="96">
        <v>2.2500000000136091</v>
      </c>
      <c r="L124" s="99" t="s">
        <v>173</v>
      </c>
      <c r="M124" s="100">
        <v>2.8500000000000001E-2</v>
      </c>
      <c r="N124" s="100">
        <v>2.5500000000244962E-2</v>
      </c>
      <c r="O124" s="96">
        <v>35809.614500000003</v>
      </c>
      <c r="P124" s="98">
        <v>102.6</v>
      </c>
      <c r="Q124" s="86"/>
      <c r="R124" s="96">
        <v>36.740664742</v>
      </c>
      <c r="S124" s="97">
        <v>1.2278984304127621E-4</v>
      </c>
      <c r="T124" s="97">
        <v>1.4074729661461807E-3</v>
      </c>
      <c r="U124" s="97">
        <f>R124/'סכום נכסי הקרן'!$C$42</f>
        <v>3.2652309164046432E-4</v>
      </c>
    </row>
    <row r="125" spans="2:21" s="144" customFormat="1">
      <c r="B125" s="89" t="s">
        <v>587</v>
      </c>
      <c r="C125" s="86" t="s">
        <v>588</v>
      </c>
      <c r="D125" s="99" t="s">
        <v>129</v>
      </c>
      <c r="E125" s="99" t="s">
        <v>319</v>
      </c>
      <c r="F125" s="86" t="s">
        <v>355</v>
      </c>
      <c r="G125" s="99" t="s">
        <v>321</v>
      </c>
      <c r="H125" s="86" t="s">
        <v>583</v>
      </c>
      <c r="I125" s="86" t="s">
        <v>169</v>
      </c>
      <c r="J125" s="86"/>
      <c r="K125" s="96">
        <v>2.4099999999962103</v>
      </c>
      <c r="L125" s="99" t="s">
        <v>173</v>
      </c>
      <c r="M125" s="100">
        <v>2.7999999999999997E-2</v>
      </c>
      <c r="N125" s="100">
        <v>1.8699999999975337E-2</v>
      </c>
      <c r="O125" s="96">
        <f>157823.0024/50000</f>
        <v>3.156460048</v>
      </c>
      <c r="P125" s="98">
        <v>5266854</v>
      </c>
      <c r="Q125" s="86"/>
      <c r="R125" s="96">
        <v>166.24614314299998</v>
      </c>
      <c r="S125" s="97">
        <f>892.310750268559%/50000</f>
        <v>1.7846215005371178E-4</v>
      </c>
      <c r="T125" s="97">
        <v>6.3686096548046158E-3</v>
      </c>
      <c r="U125" s="97">
        <f>R125/'סכום נכסי הקרן'!$C$42</f>
        <v>1.4774693112806373E-3</v>
      </c>
    </row>
    <row r="126" spans="2:21" s="144" customFormat="1">
      <c r="B126" s="89" t="s">
        <v>589</v>
      </c>
      <c r="C126" s="86" t="s">
        <v>590</v>
      </c>
      <c r="D126" s="99" t="s">
        <v>129</v>
      </c>
      <c r="E126" s="99" t="s">
        <v>319</v>
      </c>
      <c r="F126" s="86" t="s">
        <v>355</v>
      </c>
      <c r="G126" s="99" t="s">
        <v>321</v>
      </c>
      <c r="H126" s="86" t="s">
        <v>583</v>
      </c>
      <c r="I126" s="86" t="s">
        <v>169</v>
      </c>
      <c r="J126" s="86"/>
      <c r="K126" s="96">
        <v>3.6599999999596822</v>
      </c>
      <c r="L126" s="99" t="s">
        <v>173</v>
      </c>
      <c r="M126" s="100">
        <v>1.49E-2</v>
      </c>
      <c r="N126" s="100">
        <v>2.3999999999673102E-2</v>
      </c>
      <c r="O126" s="96">
        <f>18652.2464/50000</f>
        <v>0.373044928</v>
      </c>
      <c r="P126" s="98">
        <v>4920095</v>
      </c>
      <c r="Q126" s="86"/>
      <c r="R126" s="96">
        <v>18.354164889</v>
      </c>
      <c r="S126" s="97">
        <f>308.403544973545%/50000</f>
        <v>6.1680708994709004E-5</v>
      </c>
      <c r="T126" s="97">
        <v>7.0311713407640109E-4</v>
      </c>
      <c r="U126" s="97">
        <f>R126/'סכום נכסי הקרן'!$C$42</f>
        <v>1.631178615335228E-4</v>
      </c>
    </row>
    <row r="127" spans="2:21" s="144" customFormat="1">
      <c r="B127" s="89" t="s">
        <v>591</v>
      </c>
      <c r="C127" s="86" t="s">
        <v>592</v>
      </c>
      <c r="D127" s="99" t="s">
        <v>129</v>
      </c>
      <c r="E127" s="99" t="s">
        <v>319</v>
      </c>
      <c r="F127" s="86" t="s">
        <v>355</v>
      </c>
      <c r="G127" s="99" t="s">
        <v>321</v>
      </c>
      <c r="H127" s="86" t="s">
        <v>583</v>
      </c>
      <c r="I127" s="86" t="s">
        <v>169</v>
      </c>
      <c r="J127" s="86"/>
      <c r="K127" s="96">
        <v>5.219999999999466</v>
      </c>
      <c r="L127" s="99" t="s">
        <v>173</v>
      </c>
      <c r="M127" s="100">
        <v>2.2000000000000002E-2</v>
      </c>
      <c r="N127" s="100">
        <v>1.6899999999922651E-2</v>
      </c>
      <c r="O127" s="96">
        <f>36054.6/50000</f>
        <v>0.72109199999999996</v>
      </c>
      <c r="P127" s="98">
        <v>5199480</v>
      </c>
      <c r="Q127" s="86"/>
      <c r="R127" s="96">
        <v>37.493032841000002</v>
      </c>
      <c r="S127" s="97">
        <f>716.221692491061%/50000</f>
        <v>1.4324433849821221E-4</v>
      </c>
      <c r="T127" s="97">
        <v>1.4362949204404037E-3</v>
      </c>
      <c r="U127" s="97">
        <f>R127/'סכום נכסי הקרן'!$C$42</f>
        <v>3.3320956722445962E-4</v>
      </c>
    </row>
    <row r="128" spans="2:21" s="144" customFormat="1">
      <c r="B128" s="89" t="s">
        <v>593</v>
      </c>
      <c r="C128" s="86" t="s">
        <v>594</v>
      </c>
      <c r="D128" s="99" t="s">
        <v>129</v>
      </c>
      <c r="E128" s="99" t="s">
        <v>319</v>
      </c>
      <c r="F128" s="86" t="s">
        <v>595</v>
      </c>
      <c r="G128" s="99" t="s">
        <v>370</v>
      </c>
      <c r="H128" s="86" t="s">
        <v>583</v>
      </c>
      <c r="I128" s="86" t="s">
        <v>169</v>
      </c>
      <c r="J128" s="86"/>
      <c r="K128" s="96">
        <v>5.4200000001081525</v>
      </c>
      <c r="L128" s="99" t="s">
        <v>173</v>
      </c>
      <c r="M128" s="100">
        <v>2.5000000000000001E-2</v>
      </c>
      <c r="N128" s="100">
        <v>2.5500000000646564E-2</v>
      </c>
      <c r="O128" s="96">
        <v>16796.285148999999</v>
      </c>
      <c r="P128" s="98">
        <v>101.29</v>
      </c>
      <c r="Q128" s="86"/>
      <c r="R128" s="96">
        <v>17.012957197999999</v>
      </c>
      <c r="S128" s="97">
        <v>7.0249143538370884E-5</v>
      </c>
      <c r="T128" s="97">
        <v>6.5173772708075389E-4</v>
      </c>
      <c r="U128" s="97">
        <f>R128/'סכום נכסי הקרן'!$C$42</f>
        <v>1.5119822739318936E-4</v>
      </c>
    </row>
    <row r="129" spans="2:24" s="144" customFormat="1">
      <c r="B129" s="89" t="s">
        <v>596</v>
      </c>
      <c r="C129" s="86" t="s">
        <v>597</v>
      </c>
      <c r="D129" s="99" t="s">
        <v>129</v>
      </c>
      <c r="E129" s="99" t="s">
        <v>319</v>
      </c>
      <c r="F129" s="86" t="s">
        <v>595</v>
      </c>
      <c r="G129" s="99" t="s">
        <v>370</v>
      </c>
      <c r="H129" s="86" t="s">
        <v>583</v>
      </c>
      <c r="I129" s="86" t="s">
        <v>169</v>
      </c>
      <c r="J129" s="86"/>
      <c r="K129" s="96">
        <v>7.3100000000293921</v>
      </c>
      <c r="L129" s="99" t="s">
        <v>173</v>
      </c>
      <c r="M129" s="100">
        <v>1.9E-2</v>
      </c>
      <c r="N129" s="100">
        <v>3.1800000000110053E-2</v>
      </c>
      <c r="O129" s="96">
        <v>80986.560484999995</v>
      </c>
      <c r="P129" s="98">
        <v>92</v>
      </c>
      <c r="Q129" s="86"/>
      <c r="R129" s="96">
        <v>74.507635250999996</v>
      </c>
      <c r="S129" s="97">
        <v>3.2689298607366241E-4</v>
      </c>
      <c r="T129" s="97">
        <v>2.8542619771215979E-3</v>
      </c>
      <c r="U129" s="97">
        <f>R129/'סכום נכסי הקרן'!$C$42</f>
        <v>6.621672085634732E-4</v>
      </c>
    </row>
    <row r="130" spans="2:24" s="144" customFormat="1">
      <c r="B130" s="89" t="s">
        <v>598</v>
      </c>
      <c r="C130" s="86" t="s">
        <v>599</v>
      </c>
      <c r="D130" s="99" t="s">
        <v>129</v>
      </c>
      <c r="E130" s="99" t="s">
        <v>319</v>
      </c>
      <c r="F130" s="86" t="s">
        <v>600</v>
      </c>
      <c r="G130" s="99" t="s">
        <v>370</v>
      </c>
      <c r="H130" s="86" t="s">
        <v>583</v>
      </c>
      <c r="I130" s="86" t="s">
        <v>169</v>
      </c>
      <c r="J130" s="86"/>
      <c r="K130" s="96">
        <v>1.47999999998158</v>
      </c>
      <c r="L130" s="99" t="s">
        <v>173</v>
      </c>
      <c r="M130" s="100">
        <v>4.5999999999999999E-2</v>
      </c>
      <c r="N130" s="100">
        <v>1.01000000000921E-2</v>
      </c>
      <c r="O130" s="96">
        <v>28395.276019000001</v>
      </c>
      <c r="P130" s="98">
        <v>130.01</v>
      </c>
      <c r="Q130" s="86"/>
      <c r="R130" s="96">
        <v>36.916699066</v>
      </c>
      <c r="S130" s="97">
        <v>9.8562274224253286E-5</v>
      </c>
      <c r="T130" s="97">
        <v>1.414216544518637E-3</v>
      </c>
      <c r="U130" s="97">
        <f>R130/'סכום נכסי הקרן'!$C$42</f>
        <v>3.2808755086053966E-4</v>
      </c>
    </row>
    <row r="131" spans="2:24" s="144" customFormat="1">
      <c r="B131" s="89" t="s">
        <v>601</v>
      </c>
      <c r="C131" s="86" t="s">
        <v>602</v>
      </c>
      <c r="D131" s="99" t="s">
        <v>129</v>
      </c>
      <c r="E131" s="99" t="s">
        <v>319</v>
      </c>
      <c r="F131" s="86" t="s">
        <v>603</v>
      </c>
      <c r="G131" s="99" t="s">
        <v>321</v>
      </c>
      <c r="H131" s="86" t="s">
        <v>583</v>
      </c>
      <c r="I131" s="86" t="s">
        <v>371</v>
      </c>
      <c r="J131" s="86"/>
      <c r="K131" s="96">
        <v>1.989999999969206</v>
      </c>
      <c r="L131" s="99" t="s">
        <v>173</v>
      </c>
      <c r="M131" s="100">
        <v>0.02</v>
      </c>
      <c r="N131" s="100">
        <v>3.8999999999978167E-3</v>
      </c>
      <c r="O131" s="96">
        <v>43454.226382460314</v>
      </c>
      <c r="P131" s="98">
        <v>105.37</v>
      </c>
      <c r="Q131" s="96">
        <v>0</v>
      </c>
      <c r="R131" s="96">
        <v>45.787718158999994</v>
      </c>
      <c r="S131" s="97">
        <v>1.018292480975366E-4</v>
      </c>
      <c r="T131" s="97">
        <v>1.7540503402118076E-3</v>
      </c>
      <c r="U131" s="97">
        <f>R131/'סכום נכסי הקרן'!$C$42</f>
        <v>4.0692642328128584E-4</v>
      </c>
      <c r="W131" s="149"/>
      <c r="X131" s="150"/>
    </row>
    <row r="132" spans="2:24" s="144" customFormat="1">
      <c r="B132" s="89" t="s">
        <v>604</v>
      </c>
      <c r="C132" s="86" t="s">
        <v>605</v>
      </c>
      <c r="D132" s="99" t="s">
        <v>129</v>
      </c>
      <c r="E132" s="99" t="s">
        <v>319</v>
      </c>
      <c r="F132" s="86" t="s">
        <v>535</v>
      </c>
      <c r="G132" s="99" t="s">
        <v>370</v>
      </c>
      <c r="H132" s="86" t="s">
        <v>583</v>
      </c>
      <c r="I132" s="86" t="s">
        <v>371</v>
      </c>
      <c r="J132" s="86"/>
      <c r="K132" s="96">
        <v>6.8100000002574035</v>
      </c>
      <c r="L132" s="99" t="s">
        <v>173</v>
      </c>
      <c r="M132" s="100">
        <v>2.81E-2</v>
      </c>
      <c r="N132" s="100">
        <v>3.1800000001465774E-2</v>
      </c>
      <c r="O132" s="96">
        <v>11279.968742999999</v>
      </c>
      <c r="P132" s="98">
        <v>99.19</v>
      </c>
      <c r="Q132" s="86"/>
      <c r="R132" s="96">
        <v>11.188600952</v>
      </c>
      <c r="S132" s="97">
        <v>2.1546353905573989E-5</v>
      </c>
      <c r="T132" s="97">
        <v>4.2861645208437204E-4</v>
      </c>
      <c r="U132" s="97">
        <f>R132/'סכום נכסי הקרן'!$C$42</f>
        <v>9.9435777758320732E-5</v>
      </c>
    </row>
    <row r="133" spans="2:24" s="144" customFormat="1">
      <c r="B133" s="89" t="s">
        <v>606</v>
      </c>
      <c r="C133" s="86" t="s">
        <v>607</v>
      </c>
      <c r="D133" s="99" t="s">
        <v>129</v>
      </c>
      <c r="E133" s="99" t="s">
        <v>319</v>
      </c>
      <c r="F133" s="86" t="s">
        <v>535</v>
      </c>
      <c r="G133" s="99" t="s">
        <v>370</v>
      </c>
      <c r="H133" s="86" t="s">
        <v>583</v>
      </c>
      <c r="I133" s="86" t="s">
        <v>371</v>
      </c>
      <c r="J133" s="86"/>
      <c r="K133" s="96">
        <v>4.9699999999622886</v>
      </c>
      <c r="L133" s="99" t="s">
        <v>173</v>
      </c>
      <c r="M133" s="100">
        <v>3.7000000000000005E-2</v>
      </c>
      <c r="N133" s="100">
        <v>2.3499999999804944E-2</v>
      </c>
      <c r="O133" s="96">
        <v>71702.613964999997</v>
      </c>
      <c r="P133" s="98">
        <v>107.25</v>
      </c>
      <c r="Q133" s="86"/>
      <c r="R133" s="96">
        <v>76.901053270000006</v>
      </c>
      <c r="S133" s="97">
        <v>1.0596303877202152E-4</v>
      </c>
      <c r="T133" s="97">
        <v>2.9459497890347765E-3</v>
      </c>
      <c r="U133" s="97">
        <f>R133/'סכום נכסי הקרן'!$C$42</f>
        <v>6.8343808802740684E-4</v>
      </c>
    </row>
    <row r="134" spans="2:24" s="144" customFormat="1">
      <c r="B134" s="89" t="s">
        <v>608</v>
      </c>
      <c r="C134" s="86" t="s">
        <v>609</v>
      </c>
      <c r="D134" s="99" t="s">
        <v>129</v>
      </c>
      <c r="E134" s="99" t="s">
        <v>319</v>
      </c>
      <c r="F134" s="86" t="s">
        <v>327</v>
      </c>
      <c r="G134" s="99" t="s">
        <v>321</v>
      </c>
      <c r="H134" s="86" t="s">
        <v>583</v>
      </c>
      <c r="I134" s="86" t="s">
        <v>371</v>
      </c>
      <c r="J134" s="86"/>
      <c r="K134" s="96">
        <v>2.84000000000563</v>
      </c>
      <c r="L134" s="99" t="s">
        <v>173</v>
      </c>
      <c r="M134" s="100">
        <v>4.4999999999999998E-2</v>
      </c>
      <c r="N134" s="100">
        <v>1.0500000000028485E-2</v>
      </c>
      <c r="O134" s="96">
        <v>223962.80091799999</v>
      </c>
      <c r="P134" s="98">
        <v>133.24</v>
      </c>
      <c r="Q134" s="86"/>
      <c r="R134" s="96">
        <v>298.408044523</v>
      </c>
      <c r="S134" s="97">
        <v>1.3158922832297662E-4</v>
      </c>
      <c r="T134" s="97">
        <v>1.1431509432287025E-2</v>
      </c>
      <c r="U134" s="97">
        <f>R134/'סכום נכסי הקרן'!$C$42</f>
        <v>2.6520237984875186E-3</v>
      </c>
    </row>
    <row r="135" spans="2:24" s="144" customFormat="1">
      <c r="B135" s="89" t="s">
        <v>610</v>
      </c>
      <c r="C135" s="86" t="s">
        <v>611</v>
      </c>
      <c r="D135" s="99" t="s">
        <v>129</v>
      </c>
      <c r="E135" s="99" t="s">
        <v>319</v>
      </c>
      <c r="F135" s="86" t="s">
        <v>612</v>
      </c>
      <c r="G135" s="99" t="s">
        <v>370</v>
      </c>
      <c r="H135" s="86" t="s">
        <v>583</v>
      </c>
      <c r="I135" s="86" t="s">
        <v>169</v>
      </c>
      <c r="J135" s="86"/>
      <c r="K135" s="96">
        <v>2.8600000525759466</v>
      </c>
      <c r="L135" s="99" t="s">
        <v>173</v>
      </c>
      <c r="M135" s="100">
        <v>4.9500000000000002E-2</v>
      </c>
      <c r="N135" s="100">
        <v>1.0599999091870016E-2</v>
      </c>
      <c r="O135" s="96">
        <v>3.6786200000000004</v>
      </c>
      <c r="P135" s="98">
        <v>113.75</v>
      </c>
      <c r="Q135" s="86"/>
      <c r="R135" s="96">
        <v>4.1844229999999996E-3</v>
      </c>
      <c r="S135" s="97">
        <v>5.9493285731761264E-9</v>
      </c>
      <c r="T135" s="97">
        <v>1.6029819527701073E-7</v>
      </c>
      <c r="U135" s="97">
        <f>R135/'סכום נכסי הקרן'!$C$42</f>
        <v>3.7187969904354283E-8</v>
      </c>
    </row>
    <row r="136" spans="2:24" s="144" customFormat="1">
      <c r="B136" s="89" t="s">
        <v>613</v>
      </c>
      <c r="C136" s="86" t="s">
        <v>614</v>
      </c>
      <c r="D136" s="99" t="s">
        <v>129</v>
      </c>
      <c r="E136" s="99" t="s">
        <v>319</v>
      </c>
      <c r="F136" s="86" t="s">
        <v>615</v>
      </c>
      <c r="G136" s="99" t="s">
        <v>402</v>
      </c>
      <c r="H136" s="86" t="s">
        <v>583</v>
      </c>
      <c r="I136" s="86" t="s">
        <v>371</v>
      </c>
      <c r="J136" s="86"/>
      <c r="K136" s="96">
        <v>1</v>
      </c>
      <c r="L136" s="99" t="s">
        <v>173</v>
      </c>
      <c r="M136" s="100">
        <v>4.5999999999999999E-2</v>
      </c>
      <c r="N136" s="100">
        <v>4.1000000000383343E-3</v>
      </c>
      <c r="O136" s="96">
        <v>4730.8434671569294</v>
      </c>
      <c r="P136" s="98">
        <v>107.9</v>
      </c>
      <c r="Q136" s="148">
        <v>5.1252508400266397</v>
      </c>
      <c r="R136" s="96">
        <v>10.434553956</v>
      </c>
      <c r="S136" s="97">
        <v>4.4122647241240701E-5</v>
      </c>
      <c r="T136" s="97">
        <v>3.9973018207465954E-4</v>
      </c>
      <c r="U136" s="97">
        <f>R136/'סכום נכסי הקרן'!$C$42</f>
        <v>9.2734381414376357E-5</v>
      </c>
    </row>
    <row r="137" spans="2:24" s="144" customFormat="1">
      <c r="B137" s="89" t="s">
        <v>616</v>
      </c>
      <c r="C137" s="86" t="s">
        <v>617</v>
      </c>
      <c r="D137" s="99" t="s">
        <v>129</v>
      </c>
      <c r="E137" s="99" t="s">
        <v>319</v>
      </c>
      <c r="F137" s="86" t="s">
        <v>615</v>
      </c>
      <c r="G137" s="99" t="s">
        <v>402</v>
      </c>
      <c r="H137" s="86" t="s">
        <v>583</v>
      </c>
      <c r="I137" s="86" t="s">
        <v>371</v>
      </c>
      <c r="J137" s="86"/>
      <c r="K137" s="96">
        <v>3.1099999999926617</v>
      </c>
      <c r="L137" s="99" t="s">
        <v>173</v>
      </c>
      <c r="M137" s="100">
        <v>1.9799999999999998E-2</v>
      </c>
      <c r="N137" s="100">
        <v>1.149999999996058E-2</v>
      </c>
      <c r="O137" s="96">
        <v>158635.622951</v>
      </c>
      <c r="P137" s="98">
        <v>102.95</v>
      </c>
      <c r="Q137" s="148">
        <v>1.5765159621263796</v>
      </c>
      <c r="R137" s="96">
        <v>164.89189771099998</v>
      </c>
      <c r="S137" s="97">
        <v>1.8983072552002428E-4</v>
      </c>
      <c r="T137" s="97">
        <v>6.3167307939170489E-3</v>
      </c>
      <c r="U137" s="97">
        <f>R137/'סכום נכסי הקרן'!$C$42</f>
        <v>1.4654338076118339E-3</v>
      </c>
    </row>
    <row r="138" spans="2:24" s="144" customFormat="1">
      <c r="B138" s="89" t="s">
        <v>618</v>
      </c>
      <c r="C138" s="86" t="s">
        <v>619</v>
      </c>
      <c r="D138" s="99" t="s">
        <v>129</v>
      </c>
      <c r="E138" s="99" t="s">
        <v>319</v>
      </c>
      <c r="F138" s="86" t="s">
        <v>573</v>
      </c>
      <c r="G138" s="99" t="s">
        <v>434</v>
      </c>
      <c r="H138" s="86" t="s">
        <v>583</v>
      </c>
      <c r="I138" s="86" t="s">
        <v>371</v>
      </c>
      <c r="J138" s="86"/>
      <c r="K138" s="96">
        <v>0.22999999994060569</v>
      </c>
      <c r="L138" s="99" t="s">
        <v>173</v>
      </c>
      <c r="M138" s="100">
        <v>4.4999999999999998E-2</v>
      </c>
      <c r="N138" s="100">
        <v>2.620000000181677E-2</v>
      </c>
      <c r="O138" s="96">
        <v>4528.1195120000002</v>
      </c>
      <c r="P138" s="98">
        <v>126.42</v>
      </c>
      <c r="Q138" s="86"/>
      <c r="R138" s="96">
        <v>5.7244489579999991</v>
      </c>
      <c r="S138" s="97">
        <v>8.6801982529491765E-5</v>
      </c>
      <c r="T138" s="97">
        <v>2.1929399511539933E-4</v>
      </c>
      <c r="U138" s="97">
        <f>R138/'סכום נכסי הקרן'!$C$42</f>
        <v>5.0874549625866271E-5</v>
      </c>
    </row>
    <row r="139" spans="2:24" s="144" customFormat="1">
      <c r="B139" s="89" t="s">
        <v>620</v>
      </c>
      <c r="C139" s="86" t="s">
        <v>621</v>
      </c>
      <c r="D139" s="99" t="s">
        <v>129</v>
      </c>
      <c r="E139" s="99" t="s">
        <v>319</v>
      </c>
      <c r="F139" s="86" t="s">
        <v>622</v>
      </c>
      <c r="G139" s="99" t="s">
        <v>370</v>
      </c>
      <c r="H139" s="86" t="s">
        <v>583</v>
      </c>
      <c r="I139" s="86" t="s">
        <v>169</v>
      </c>
      <c r="J139" s="86"/>
      <c r="K139" s="96">
        <v>0.98999999999778088</v>
      </c>
      <c r="L139" s="99" t="s">
        <v>173</v>
      </c>
      <c r="M139" s="100">
        <v>4.4999999999999998E-2</v>
      </c>
      <c r="N139" s="100">
        <v>5.9000000000147945E-3</v>
      </c>
      <c r="O139" s="96">
        <v>48089.571881999997</v>
      </c>
      <c r="P139" s="98">
        <v>112.44</v>
      </c>
      <c r="Q139" s="86"/>
      <c r="R139" s="96">
        <v>54.071914387999996</v>
      </c>
      <c r="S139" s="97">
        <v>1.3838725721438848E-4</v>
      </c>
      <c r="T139" s="97">
        <v>2.0714039406554813E-3</v>
      </c>
      <c r="U139" s="97">
        <f>R139/'סכום נכסי הקרן'!$C$42</f>
        <v>4.8055006029069371E-4</v>
      </c>
    </row>
    <row r="140" spans="2:24" s="144" customFormat="1">
      <c r="B140" s="89" t="s">
        <v>623</v>
      </c>
      <c r="C140" s="86" t="s">
        <v>624</v>
      </c>
      <c r="D140" s="99" t="s">
        <v>129</v>
      </c>
      <c r="E140" s="99" t="s">
        <v>319</v>
      </c>
      <c r="F140" s="86" t="s">
        <v>622</v>
      </c>
      <c r="G140" s="99" t="s">
        <v>370</v>
      </c>
      <c r="H140" s="86" t="s">
        <v>583</v>
      </c>
      <c r="I140" s="86" t="s">
        <v>169</v>
      </c>
      <c r="J140" s="86"/>
      <c r="K140" s="96">
        <v>3.159999990355066</v>
      </c>
      <c r="L140" s="99" t="s">
        <v>173</v>
      </c>
      <c r="M140" s="100">
        <v>3.3000000000000002E-2</v>
      </c>
      <c r="N140" s="100">
        <v>1.5199999956764092E-2</v>
      </c>
      <c r="O140" s="96">
        <v>113.36637899999999</v>
      </c>
      <c r="P140" s="98">
        <v>106.09</v>
      </c>
      <c r="Q140" s="86"/>
      <c r="R140" s="96">
        <v>0.12027040100000001</v>
      </c>
      <c r="S140" s="97">
        <v>1.8893745453021263E-7</v>
      </c>
      <c r="T140" s="97">
        <v>4.6073564325457514E-6</v>
      </c>
      <c r="U140" s="97">
        <f>R140/'סכום נכסי הקרן'!$C$42</f>
        <v>1.0688718737978025E-6</v>
      </c>
    </row>
    <row r="141" spans="2:24" s="144" customFormat="1">
      <c r="B141" s="89" t="s">
        <v>625</v>
      </c>
      <c r="C141" s="86" t="s">
        <v>626</v>
      </c>
      <c r="D141" s="99" t="s">
        <v>129</v>
      </c>
      <c r="E141" s="99" t="s">
        <v>319</v>
      </c>
      <c r="F141" s="86" t="s">
        <v>622</v>
      </c>
      <c r="G141" s="99" t="s">
        <v>370</v>
      </c>
      <c r="H141" s="86" t="s">
        <v>583</v>
      </c>
      <c r="I141" s="86" t="s">
        <v>169</v>
      </c>
      <c r="J141" s="86"/>
      <c r="K141" s="96">
        <v>5.2499999999219549</v>
      </c>
      <c r="L141" s="99" t="s">
        <v>173</v>
      </c>
      <c r="M141" s="100">
        <v>1.6E-2</v>
      </c>
      <c r="N141" s="100">
        <v>1.9399999999488014E-2</v>
      </c>
      <c r="O141" s="96">
        <v>15998.600082000001</v>
      </c>
      <c r="P141" s="98">
        <v>100.11</v>
      </c>
      <c r="Q141" s="86"/>
      <c r="R141" s="96">
        <v>16.016199253</v>
      </c>
      <c r="S141" s="97">
        <v>9.9363905934964596E-5</v>
      </c>
      <c r="T141" s="97">
        <v>6.1355360953061096E-4</v>
      </c>
      <c r="U141" s="97">
        <f>R141/'סכום נכסי הקרן'!$C$42</f>
        <v>1.4233980068523321E-4</v>
      </c>
    </row>
    <row r="142" spans="2:24" s="144" customFormat="1">
      <c r="B142" s="89" t="s">
        <v>627</v>
      </c>
      <c r="C142" s="86" t="s">
        <v>628</v>
      </c>
      <c r="D142" s="99" t="s">
        <v>129</v>
      </c>
      <c r="E142" s="99" t="s">
        <v>319</v>
      </c>
      <c r="F142" s="86" t="s">
        <v>582</v>
      </c>
      <c r="G142" s="99" t="s">
        <v>321</v>
      </c>
      <c r="H142" s="86" t="s">
        <v>629</v>
      </c>
      <c r="I142" s="86" t="s">
        <v>169</v>
      </c>
      <c r="J142" s="86"/>
      <c r="K142" s="96">
        <v>1.6300000000158263</v>
      </c>
      <c r="L142" s="99" t="s">
        <v>173</v>
      </c>
      <c r="M142" s="100">
        <v>5.2999999999999999E-2</v>
      </c>
      <c r="N142" s="100">
        <v>7.4999999999999997E-3</v>
      </c>
      <c r="O142" s="96">
        <v>38530.668403000003</v>
      </c>
      <c r="P142" s="98">
        <v>118.07</v>
      </c>
      <c r="Q142" s="86"/>
      <c r="R142" s="96">
        <v>45.493163556000006</v>
      </c>
      <c r="S142" s="97">
        <v>1.4819145867018453E-4</v>
      </c>
      <c r="T142" s="97">
        <v>1.7427664496320466E-3</v>
      </c>
      <c r="U142" s="97">
        <f>R142/'סכום נכסי הקרן'!$C$42</f>
        <v>4.0430864594100439E-4</v>
      </c>
    </row>
    <row r="143" spans="2:24" s="144" customFormat="1">
      <c r="B143" s="89" t="s">
        <v>630</v>
      </c>
      <c r="C143" s="86" t="s">
        <v>631</v>
      </c>
      <c r="D143" s="99" t="s">
        <v>129</v>
      </c>
      <c r="E143" s="99" t="s">
        <v>319</v>
      </c>
      <c r="F143" s="86" t="s">
        <v>632</v>
      </c>
      <c r="G143" s="99" t="s">
        <v>370</v>
      </c>
      <c r="H143" s="86" t="s">
        <v>629</v>
      </c>
      <c r="I143" s="86" t="s">
        <v>169</v>
      </c>
      <c r="J143" s="86"/>
      <c r="K143" s="96">
        <v>1.9299999990219068</v>
      </c>
      <c r="L143" s="99" t="s">
        <v>173</v>
      </c>
      <c r="M143" s="100">
        <v>5.3499999999999999E-2</v>
      </c>
      <c r="N143" s="100">
        <v>2.3499999991369772E-2</v>
      </c>
      <c r="O143" s="96">
        <v>804.29221199999995</v>
      </c>
      <c r="P143" s="98">
        <v>108.05</v>
      </c>
      <c r="Q143" s="86"/>
      <c r="R143" s="96">
        <v>0.86903774499999997</v>
      </c>
      <c r="S143" s="97">
        <v>4.5645546217414341E-6</v>
      </c>
      <c r="T143" s="97">
        <v>3.329137186921663E-5</v>
      </c>
      <c r="U143" s="97">
        <f>R143/'סכום נכסי הקרן'!$C$42</f>
        <v>7.7233466852676964E-6</v>
      </c>
    </row>
    <row r="144" spans="2:24" s="144" customFormat="1">
      <c r="B144" s="89" t="s">
        <v>633</v>
      </c>
      <c r="C144" s="86" t="s">
        <v>634</v>
      </c>
      <c r="D144" s="99" t="s">
        <v>129</v>
      </c>
      <c r="E144" s="99" t="s">
        <v>319</v>
      </c>
      <c r="F144" s="86" t="s">
        <v>635</v>
      </c>
      <c r="G144" s="99" t="s">
        <v>370</v>
      </c>
      <c r="H144" s="86" t="s">
        <v>629</v>
      </c>
      <c r="I144" s="86" t="s">
        <v>371</v>
      </c>
      <c r="J144" s="86"/>
      <c r="K144" s="96">
        <v>0.90000000003602942</v>
      </c>
      <c r="L144" s="99" t="s">
        <v>173</v>
      </c>
      <c r="M144" s="100">
        <v>4.8499999999999995E-2</v>
      </c>
      <c r="N144" s="100">
        <v>7.3999999987750011E-3</v>
      </c>
      <c r="O144" s="96">
        <v>2194.079518</v>
      </c>
      <c r="P144" s="98">
        <v>126.5</v>
      </c>
      <c r="Q144" s="86"/>
      <c r="R144" s="96">
        <v>2.7755104409999998</v>
      </c>
      <c r="S144" s="97">
        <v>1.6131614602725892E-5</v>
      </c>
      <c r="T144" s="97">
        <v>1.063251288564278E-4</v>
      </c>
      <c r="U144" s="97">
        <f>R144/'סכום נכסי הקרן'!$C$42</f>
        <v>2.4666626378147976E-5</v>
      </c>
    </row>
    <row r="145" spans="2:21" s="144" customFormat="1">
      <c r="B145" s="89" t="s">
        <v>636</v>
      </c>
      <c r="C145" s="86" t="s">
        <v>637</v>
      </c>
      <c r="D145" s="99" t="s">
        <v>129</v>
      </c>
      <c r="E145" s="99" t="s">
        <v>319</v>
      </c>
      <c r="F145" s="86" t="s">
        <v>638</v>
      </c>
      <c r="G145" s="99" t="s">
        <v>370</v>
      </c>
      <c r="H145" s="86" t="s">
        <v>629</v>
      </c>
      <c r="I145" s="86" t="s">
        <v>371</v>
      </c>
      <c r="J145" s="86"/>
      <c r="K145" s="96">
        <v>1.4699999998990669</v>
      </c>
      <c r="L145" s="99" t="s">
        <v>173</v>
      </c>
      <c r="M145" s="100">
        <v>4.2500000000000003E-2</v>
      </c>
      <c r="N145" s="100">
        <v>1.0500000001682221E-2</v>
      </c>
      <c r="O145" s="96">
        <v>858.96081200000003</v>
      </c>
      <c r="P145" s="98">
        <v>113.05</v>
      </c>
      <c r="Q145" s="96">
        <v>0.20903449099999999</v>
      </c>
      <c r="R145" s="96">
        <v>1.188904296</v>
      </c>
      <c r="S145" s="97">
        <v>8.0345873504789643E-6</v>
      </c>
      <c r="T145" s="97">
        <v>4.5544920531668283E-5</v>
      </c>
      <c r="U145" s="97">
        <f>R145/'סכום נכסי הקרן'!$C$42</f>
        <v>1.0566077372867304E-5</v>
      </c>
    </row>
    <row r="146" spans="2:21" s="144" customFormat="1">
      <c r="B146" s="89" t="s">
        <v>639</v>
      </c>
      <c r="C146" s="86" t="s">
        <v>640</v>
      </c>
      <c r="D146" s="99" t="s">
        <v>129</v>
      </c>
      <c r="E146" s="99" t="s">
        <v>319</v>
      </c>
      <c r="F146" s="86" t="s">
        <v>638</v>
      </c>
      <c r="G146" s="99" t="s">
        <v>370</v>
      </c>
      <c r="H146" s="86" t="s">
        <v>629</v>
      </c>
      <c r="I146" s="86" t="s">
        <v>371</v>
      </c>
      <c r="J146" s="86"/>
      <c r="K146" s="96">
        <v>2.09</v>
      </c>
      <c r="L146" s="99" t="s">
        <v>173</v>
      </c>
      <c r="M146" s="100">
        <v>4.5999999999999999E-2</v>
      </c>
      <c r="N146" s="100">
        <v>1.2800000000000001E-2</v>
      </c>
      <c r="O146" s="96">
        <v>0.27</v>
      </c>
      <c r="P146" s="98">
        <v>109.17</v>
      </c>
      <c r="Q146" s="86"/>
      <c r="R146" s="96">
        <v>2.9E-4</v>
      </c>
      <c r="S146" s="97">
        <v>8.6029357996357144E-10</v>
      </c>
      <c r="T146" s="97">
        <v>1.1109411412357957E-8</v>
      </c>
      <c r="U146" s="97">
        <f>R146/'סכום נכסי הקרן'!$C$42</f>
        <v>2.5772994920118598E-9</v>
      </c>
    </row>
    <row r="147" spans="2:21" s="144" customFormat="1">
      <c r="B147" s="89" t="s">
        <v>641</v>
      </c>
      <c r="C147" s="86" t="s">
        <v>642</v>
      </c>
      <c r="D147" s="99" t="s">
        <v>129</v>
      </c>
      <c r="E147" s="99" t="s">
        <v>319</v>
      </c>
      <c r="F147" s="86" t="s">
        <v>421</v>
      </c>
      <c r="G147" s="99" t="s">
        <v>321</v>
      </c>
      <c r="H147" s="86" t="s">
        <v>629</v>
      </c>
      <c r="I147" s="86" t="s">
        <v>371</v>
      </c>
      <c r="J147" s="86"/>
      <c r="K147" s="96">
        <v>2.8200000000029473</v>
      </c>
      <c r="L147" s="99" t="s">
        <v>173</v>
      </c>
      <c r="M147" s="100">
        <v>5.0999999999999997E-2</v>
      </c>
      <c r="N147" s="100">
        <v>1.1000000000007018E-2</v>
      </c>
      <c r="O147" s="96">
        <v>210348.818554</v>
      </c>
      <c r="P147" s="98">
        <v>135.46</v>
      </c>
      <c r="Q147" s="86"/>
      <c r="R147" s="96">
        <v>284.93852078800001</v>
      </c>
      <c r="S147" s="97">
        <v>1.8335167927097923E-4</v>
      </c>
      <c r="T147" s="97">
        <v>1.0915514671250352E-2</v>
      </c>
      <c r="U147" s="97">
        <f>R147/'סכום נכסי הקרן'!$C$42</f>
        <v>2.5323169133845626E-3</v>
      </c>
    </row>
    <row r="148" spans="2:21" s="144" customFormat="1">
      <c r="B148" s="89" t="s">
        <v>643</v>
      </c>
      <c r="C148" s="86" t="s">
        <v>644</v>
      </c>
      <c r="D148" s="99" t="s">
        <v>129</v>
      </c>
      <c r="E148" s="99" t="s">
        <v>319</v>
      </c>
      <c r="F148" s="86" t="s">
        <v>645</v>
      </c>
      <c r="G148" s="99" t="s">
        <v>370</v>
      </c>
      <c r="H148" s="86" t="s">
        <v>629</v>
      </c>
      <c r="I148" s="86" t="s">
        <v>371</v>
      </c>
      <c r="J148" s="86"/>
      <c r="K148" s="96">
        <v>1.4800000000276947</v>
      </c>
      <c r="L148" s="99" t="s">
        <v>173</v>
      </c>
      <c r="M148" s="100">
        <v>5.4000000000000006E-2</v>
      </c>
      <c r="N148" s="100">
        <v>4.1999999999999997E-3</v>
      </c>
      <c r="O148" s="96">
        <v>18091.275883999999</v>
      </c>
      <c r="P148" s="98">
        <v>129.80000000000001</v>
      </c>
      <c r="Q148" s="96">
        <v>11.812664062</v>
      </c>
      <c r="R148" s="96">
        <v>36.108002599999999</v>
      </c>
      <c r="S148" s="97">
        <v>2.6632170669844285E-4</v>
      </c>
      <c r="T148" s="97">
        <v>1.3832367453858302E-3</v>
      </c>
      <c r="U148" s="97">
        <f>R148/'סכום נכסי הקרן'!$C$42</f>
        <v>3.2090047158118246E-4</v>
      </c>
    </row>
    <row r="149" spans="2:21" s="144" customFormat="1">
      <c r="B149" s="89" t="s">
        <v>646</v>
      </c>
      <c r="C149" s="86" t="s">
        <v>647</v>
      </c>
      <c r="D149" s="99" t="s">
        <v>129</v>
      </c>
      <c r="E149" s="99" t="s">
        <v>319</v>
      </c>
      <c r="F149" s="86" t="s">
        <v>648</v>
      </c>
      <c r="G149" s="99" t="s">
        <v>370</v>
      </c>
      <c r="H149" s="86" t="s">
        <v>629</v>
      </c>
      <c r="I149" s="86" t="s">
        <v>169</v>
      </c>
      <c r="J149" s="86"/>
      <c r="K149" s="96">
        <v>6.7900000000165601</v>
      </c>
      <c r="L149" s="99" t="s">
        <v>173</v>
      </c>
      <c r="M149" s="100">
        <v>2.6000000000000002E-2</v>
      </c>
      <c r="N149" s="100">
        <v>3.1200000000070421E-2</v>
      </c>
      <c r="O149" s="96">
        <v>186481.80330900001</v>
      </c>
      <c r="P149" s="98">
        <v>97.47</v>
      </c>
      <c r="Q149" s="86"/>
      <c r="R149" s="96">
        <v>181.76381288099998</v>
      </c>
      <c r="S149" s="97">
        <v>3.0430607090125818E-4</v>
      </c>
      <c r="T149" s="97">
        <v>6.9630654385306112E-3</v>
      </c>
      <c r="U149" s="97">
        <f>R149/'סכום נכסי הקרן'!$C$42</f>
        <v>1.6153785607046208E-3</v>
      </c>
    </row>
    <row r="150" spans="2:21" s="144" customFormat="1">
      <c r="B150" s="89" t="s">
        <v>649</v>
      </c>
      <c r="C150" s="86" t="s">
        <v>650</v>
      </c>
      <c r="D150" s="99" t="s">
        <v>129</v>
      </c>
      <c r="E150" s="99" t="s">
        <v>319</v>
      </c>
      <c r="F150" s="86" t="s">
        <v>648</v>
      </c>
      <c r="G150" s="99" t="s">
        <v>370</v>
      </c>
      <c r="H150" s="86" t="s">
        <v>629</v>
      </c>
      <c r="I150" s="86" t="s">
        <v>169</v>
      </c>
      <c r="J150" s="86"/>
      <c r="K150" s="96">
        <v>3.6499999999180734</v>
      </c>
      <c r="L150" s="99" t="s">
        <v>173</v>
      </c>
      <c r="M150" s="100">
        <v>4.4000000000000004E-2</v>
      </c>
      <c r="N150" s="100">
        <v>1.9899999999508443E-2</v>
      </c>
      <c r="O150" s="96">
        <v>2788.818307</v>
      </c>
      <c r="P150" s="98">
        <v>109.42</v>
      </c>
      <c r="Q150" s="86"/>
      <c r="R150" s="96">
        <v>3.0515249849999999</v>
      </c>
      <c r="S150" s="97">
        <v>2.0430304657738967E-5</v>
      </c>
      <c r="T150" s="97">
        <v>1.1689878101191187E-4</v>
      </c>
      <c r="U150" s="97">
        <f>R150/'סכום נכסי הקרן'!$C$42</f>
        <v>2.7119633771386201E-5</v>
      </c>
    </row>
    <row r="151" spans="2:21" s="144" customFormat="1">
      <c r="B151" s="89" t="s">
        <v>651</v>
      </c>
      <c r="C151" s="86" t="s">
        <v>652</v>
      </c>
      <c r="D151" s="99" t="s">
        <v>129</v>
      </c>
      <c r="E151" s="99" t="s">
        <v>319</v>
      </c>
      <c r="F151" s="86" t="s">
        <v>538</v>
      </c>
      <c r="G151" s="99" t="s">
        <v>370</v>
      </c>
      <c r="H151" s="86" t="s">
        <v>629</v>
      </c>
      <c r="I151" s="86" t="s">
        <v>371</v>
      </c>
      <c r="J151" s="86"/>
      <c r="K151" s="96">
        <v>4.6400000000326411</v>
      </c>
      <c r="L151" s="99" t="s">
        <v>173</v>
      </c>
      <c r="M151" s="100">
        <v>2.0499999999999997E-2</v>
      </c>
      <c r="N151" s="100">
        <v>1.9399999999510392E-2</v>
      </c>
      <c r="O151" s="96">
        <v>5996.5775510000003</v>
      </c>
      <c r="P151" s="98">
        <v>102.18</v>
      </c>
      <c r="Q151" s="86"/>
      <c r="R151" s="96">
        <v>6.1273032949999999</v>
      </c>
      <c r="S151" s="97">
        <v>1.2849965073147317E-5</v>
      </c>
      <c r="T151" s="97">
        <v>2.3472666604293623E-4</v>
      </c>
      <c r="U151" s="97">
        <f>R151/'סכום נכסי הקרן'!$C$42</f>
        <v>5.4454812653814119E-5</v>
      </c>
    </row>
    <row r="152" spans="2:21" s="144" customFormat="1">
      <c r="B152" s="89" t="s">
        <v>653</v>
      </c>
      <c r="C152" s="86" t="s">
        <v>654</v>
      </c>
      <c r="D152" s="99" t="s">
        <v>129</v>
      </c>
      <c r="E152" s="99" t="s">
        <v>319</v>
      </c>
      <c r="F152" s="86" t="s">
        <v>655</v>
      </c>
      <c r="G152" s="99" t="s">
        <v>370</v>
      </c>
      <c r="H152" s="86" t="s">
        <v>629</v>
      </c>
      <c r="I152" s="86" t="s">
        <v>169</v>
      </c>
      <c r="J152" s="86"/>
      <c r="K152" s="96">
        <v>3.8200004614303396</v>
      </c>
      <c r="L152" s="99" t="s">
        <v>173</v>
      </c>
      <c r="M152" s="100">
        <v>4.3400000000000001E-2</v>
      </c>
      <c r="N152" s="100">
        <v>3.4300004259356982E-2</v>
      </c>
      <c r="O152" s="96">
        <v>3.2197879999999999</v>
      </c>
      <c r="P152" s="98">
        <v>105</v>
      </c>
      <c r="Q152" s="86"/>
      <c r="R152" s="96">
        <v>3.3807920000000001E-3</v>
      </c>
      <c r="S152" s="97">
        <v>1.9983326949129572E-9</v>
      </c>
      <c r="T152" s="97">
        <v>1.2951244561244304E-7</v>
      </c>
      <c r="U152" s="97">
        <f>R152/'סכום נכסי הקרן'!$C$42</f>
        <v>3.0045908635164689E-8</v>
      </c>
    </row>
    <row r="153" spans="2:21" s="144" customFormat="1">
      <c r="B153" s="89" t="s">
        <v>656</v>
      </c>
      <c r="C153" s="86" t="s">
        <v>657</v>
      </c>
      <c r="D153" s="99" t="s">
        <v>129</v>
      </c>
      <c r="E153" s="99" t="s">
        <v>319</v>
      </c>
      <c r="F153" s="86" t="s">
        <v>658</v>
      </c>
      <c r="G153" s="99" t="s">
        <v>370</v>
      </c>
      <c r="H153" s="86" t="s">
        <v>659</v>
      </c>
      <c r="I153" s="86" t="s">
        <v>169</v>
      </c>
      <c r="J153" s="86"/>
      <c r="K153" s="96">
        <v>4.1101895734597154</v>
      </c>
      <c r="L153" s="99" t="s">
        <v>173</v>
      </c>
      <c r="M153" s="100">
        <v>4.6500000000000007E-2</v>
      </c>
      <c r="N153" s="100">
        <v>3.2600710900473936E-2</v>
      </c>
      <c r="O153" s="96">
        <v>1.5410000000000001E-3</v>
      </c>
      <c r="P153" s="98">
        <v>106.7</v>
      </c>
      <c r="Q153" s="96">
        <v>4.0000000000000001E-8</v>
      </c>
      <c r="R153" s="96">
        <v>1.688E-6</v>
      </c>
      <c r="S153" s="97">
        <v>2.1503665809869082E-12</v>
      </c>
      <c r="T153" s="97">
        <v>6.4664436082966307E-11</v>
      </c>
      <c r="U153" s="97">
        <f>R153/'סכום נכסי הקרן'!$C$42</f>
        <v>1.500166049143455E-11</v>
      </c>
    </row>
    <row r="154" spans="2:21" s="144" customFormat="1">
      <c r="B154" s="89" t="s">
        <v>660</v>
      </c>
      <c r="C154" s="86" t="s">
        <v>661</v>
      </c>
      <c r="D154" s="99" t="s">
        <v>129</v>
      </c>
      <c r="E154" s="99" t="s">
        <v>319</v>
      </c>
      <c r="F154" s="86" t="s">
        <v>658</v>
      </c>
      <c r="G154" s="99" t="s">
        <v>370</v>
      </c>
      <c r="H154" s="86" t="s">
        <v>659</v>
      </c>
      <c r="I154" s="86" t="s">
        <v>169</v>
      </c>
      <c r="J154" s="86"/>
      <c r="K154" s="96">
        <v>0.98999999999679777</v>
      </c>
      <c r="L154" s="99" t="s">
        <v>173</v>
      </c>
      <c r="M154" s="100">
        <v>5.5999999999999994E-2</v>
      </c>
      <c r="N154" s="100">
        <v>1.4100000000245503E-2</v>
      </c>
      <c r="O154" s="96">
        <v>12371.036855999999</v>
      </c>
      <c r="P154" s="98">
        <v>110.62</v>
      </c>
      <c r="Q154" s="96">
        <v>13.87559429</v>
      </c>
      <c r="R154" s="96">
        <v>28.105510690999999</v>
      </c>
      <c r="S154" s="97">
        <v>3.9082065024957348E-4</v>
      </c>
      <c r="T154" s="97">
        <v>1.0766747628301516E-3</v>
      </c>
      <c r="U154" s="97">
        <f>R154/'סכום נכסי הקרן'!$C$42</f>
        <v>2.4978040836775238E-4</v>
      </c>
    </row>
    <row r="155" spans="2:21" s="144" customFormat="1">
      <c r="B155" s="89" t="s">
        <v>662</v>
      </c>
      <c r="C155" s="86" t="s">
        <v>663</v>
      </c>
      <c r="D155" s="99" t="s">
        <v>129</v>
      </c>
      <c r="E155" s="99" t="s">
        <v>319</v>
      </c>
      <c r="F155" s="86" t="s">
        <v>664</v>
      </c>
      <c r="G155" s="99" t="s">
        <v>579</v>
      </c>
      <c r="H155" s="86" t="s">
        <v>659</v>
      </c>
      <c r="I155" s="86" t="s">
        <v>169</v>
      </c>
      <c r="J155" s="86"/>
      <c r="K155" s="96">
        <v>0.16000000006995291</v>
      </c>
      <c r="L155" s="99" t="s">
        <v>173</v>
      </c>
      <c r="M155" s="100">
        <v>4.2000000000000003E-2</v>
      </c>
      <c r="N155" s="100">
        <v>3.3399999996677227E-2</v>
      </c>
      <c r="O155" s="96">
        <v>5552.6601879999998</v>
      </c>
      <c r="P155" s="98">
        <v>102.98</v>
      </c>
      <c r="Q155" s="86"/>
      <c r="R155" s="96">
        <v>5.7181296350000013</v>
      </c>
      <c r="S155" s="97">
        <v>6.1831776052692226E-5</v>
      </c>
      <c r="T155" s="97">
        <v>2.1905191249796984E-4</v>
      </c>
      <c r="U155" s="97">
        <f>R155/'סכום נכסי הקרן'!$C$42</f>
        <v>5.0818388288080915E-5</v>
      </c>
    </row>
    <row r="156" spans="2:21" s="144" customFormat="1">
      <c r="B156" s="89" t="s">
        <v>665</v>
      </c>
      <c r="C156" s="86" t="s">
        <v>666</v>
      </c>
      <c r="D156" s="99" t="s">
        <v>129</v>
      </c>
      <c r="E156" s="99" t="s">
        <v>319</v>
      </c>
      <c r="F156" s="86" t="s">
        <v>667</v>
      </c>
      <c r="G156" s="99" t="s">
        <v>370</v>
      </c>
      <c r="H156" s="86" t="s">
        <v>659</v>
      </c>
      <c r="I156" s="86" t="s">
        <v>169</v>
      </c>
      <c r="J156" s="86"/>
      <c r="K156" s="96">
        <v>1.5299999999943195</v>
      </c>
      <c r="L156" s="99" t="s">
        <v>173</v>
      </c>
      <c r="M156" s="100">
        <v>4.8000000000000001E-2</v>
      </c>
      <c r="N156" s="100">
        <v>1.5899999999829578E-2</v>
      </c>
      <c r="O156" s="96">
        <v>20386.075484000001</v>
      </c>
      <c r="P156" s="98">
        <v>105.2</v>
      </c>
      <c r="Q156" s="96">
        <v>9.7950523529999991</v>
      </c>
      <c r="R156" s="96">
        <v>31.686508205999999</v>
      </c>
      <c r="S156" s="97">
        <v>2.1015359411129952E-4</v>
      </c>
      <c r="T156" s="97">
        <v>1.2138567444190014E-3</v>
      </c>
      <c r="U156" s="97">
        <f>R156/'סכום נכסי הקרן'!$C$42</f>
        <v>2.816055913894946E-4</v>
      </c>
    </row>
    <row r="157" spans="2:21" s="144" customFormat="1">
      <c r="B157" s="89" t="s">
        <v>668</v>
      </c>
      <c r="C157" s="86" t="s">
        <v>669</v>
      </c>
      <c r="D157" s="99" t="s">
        <v>129</v>
      </c>
      <c r="E157" s="99" t="s">
        <v>319</v>
      </c>
      <c r="F157" s="86" t="s">
        <v>670</v>
      </c>
      <c r="G157" s="99" t="s">
        <v>485</v>
      </c>
      <c r="H157" s="86" t="s">
        <v>659</v>
      </c>
      <c r="I157" s="86" t="s">
        <v>371</v>
      </c>
      <c r="J157" s="86"/>
      <c r="K157" s="96">
        <v>0.99000000001166155</v>
      </c>
      <c r="L157" s="99" t="s">
        <v>173</v>
      </c>
      <c r="M157" s="100">
        <v>4.8000000000000001E-2</v>
      </c>
      <c r="N157" s="100">
        <v>3.6999999999257904E-3</v>
      </c>
      <c r="O157" s="96">
        <v>38167.470568999997</v>
      </c>
      <c r="P157" s="98">
        <v>123.57</v>
      </c>
      <c r="Q157" s="86"/>
      <c r="R157" s="96">
        <v>47.163546654999998</v>
      </c>
      <c r="S157" s="97">
        <v>1.2437314588881058E-4</v>
      </c>
      <c r="T157" s="97">
        <v>1.8067560119183928E-3</v>
      </c>
      <c r="U157" s="97">
        <f>R157/'סכום נכסי הקרן'!$C$42</f>
        <v>4.1915374081175571E-4</v>
      </c>
    </row>
    <row r="158" spans="2:21" s="144" customFormat="1">
      <c r="B158" s="89" t="s">
        <v>671</v>
      </c>
      <c r="C158" s="86" t="s">
        <v>672</v>
      </c>
      <c r="D158" s="99" t="s">
        <v>129</v>
      </c>
      <c r="E158" s="99" t="s">
        <v>319</v>
      </c>
      <c r="F158" s="86" t="s">
        <v>673</v>
      </c>
      <c r="G158" s="99" t="s">
        <v>370</v>
      </c>
      <c r="H158" s="86" t="s">
        <v>659</v>
      </c>
      <c r="I158" s="86" t="s">
        <v>371</v>
      </c>
      <c r="J158" s="86"/>
      <c r="K158" s="96">
        <v>1.3000000000074279</v>
      </c>
      <c r="L158" s="99" t="s">
        <v>173</v>
      </c>
      <c r="M158" s="100">
        <v>5.4000000000000006E-2</v>
      </c>
      <c r="N158" s="100">
        <v>4.7900000001062155E-2</v>
      </c>
      <c r="O158" s="96">
        <v>12883.377435</v>
      </c>
      <c r="P158" s="98">
        <v>104.5</v>
      </c>
      <c r="Q158" s="86"/>
      <c r="R158" s="96">
        <v>13.463129583000001</v>
      </c>
      <c r="S158" s="97">
        <v>2.602702512121212E-4</v>
      </c>
      <c r="T158" s="97">
        <v>5.1574981184632489E-4</v>
      </c>
      <c r="U158" s="97">
        <f>R158/'סכום נכסי הקרן'!$C$42</f>
        <v>1.1965005874191637E-4</v>
      </c>
    </row>
    <row r="159" spans="2:21" s="144" customFormat="1">
      <c r="B159" s="89" t="s">
        <v>674</v>
      </c>
      <c r="C159" s="86" t="s">
        <v>675</v>
      </c>
      <c r="D159" s="99" t="s">
        <v>129</v>
      </c>
      <c r="E159" s="99" t="s">
        <v>319</v>
      </c>
      <c r="F159" s="86" t="s">
        <v>673</v>
      </c>
      <c r="G159" s="99" t="s">
        <v>370</v>
      </c>
      <c r="H159" s="86" t="s">
        <v>659</v>
      </c>
      <c r="I159" s="86" t="s">
        <v>371</v>
      </c>
      <c r="J159" s="86"/>
      <c r="K159" s="96">
        <v>0.42000000004640559</v>
      </c>
      <c r="L159" s="99" t="s">
        <v>173</v>
      </c>
      <c r="M159" s="100">
        <v>6.4000000000000001E-2</v>
      </c>
      <c r="N159" s="100">
        <v>2.2200000000708292E-2</v>
      </c>
      <c r="O159" s="96">
        <v>7302.179811</v>
      </c>
      <c r="P159" s="98">
        <v>112.14</v>
      </c>
      <c r="Q159" s="86"/>
      <c r="R159" s="96">
        <v>8.1886647110000013</v>
      </c>
      <c r="S159" s="97">
        <v>2.1279971939221559E-4</v>
      </c>
      <c r="T159" s="97">
        <v>3.136939489391596E-4</v>
      </c>
      <c r="U159" s="97">
        <f>R159/'סכום נכסי הקרן'!$C$42</f>
        <v>7.277462551695085E-5</v>
      </c>
    </row>
    <row r="160" spans="2:21" s="144" customFormat="1">
      <c r="B160" s="89" t="s">
        <v>676</v>
      </c>
      <c r="C160" s="86" t="s">
        <v>677</v>
      </c>
      <c r="D160" s="99" t="s">
        <v>129</v>
      </c>
      <c r="E160" s="99" t="s">
        <v>319</v>
      </c>
      <c r="F160" s="86" t="s">
        <v>673</v>
      </c>
      <c r="G160" s="99" t="s">
        <v>370</v>
      </c>
      <c r="H160" s="86" t="s">
        <v>659</v>
      </c>
      <c r="I160" s="86" t="s">
        <v>371</v>
      </c>
      <c r="J160" s="86"/>
      <c r="K160" s="96">
        <v>2.1800000000137221</v>
      </c>
      <c r="L160" s="99" t="s">
        <v>173</v>
      </c>
      <c r="M160" s="100">
        <v>2.5000000000000001E-2</v>
      </c>
      <c r="N160" s="100">
        <v>5.9900000000622768E-2</v>
      </c>
      <c r="O160" s="96">
        <v>40386.629763999998</v>
      </c>
      <c r="P160" s="98">
        <v>93.83</v>
      </c>
      <c r="Q160" s="86"/>
      <c r="R160" s="96">
        <v>37.894773436000001</v>
      </c>
      <c r="S160" s="97">
        <v>8.2950719225703486E-5</v>
      </c>
      <c r="T160" s="97">
        <v>1.4516849257883364E-3</v>
      </c>
      <c r="U160" s="97">
        <f>R160/'סכום נכסי הקרן'!$C$42</f>
        <v>3.367799321603701E-4</v>
      </c>
    </row>
    <row r="161" spans="2:21" s="144" customFormat="1">
      <c r="B161" s="89" t="s">
        <v>678</v>
      </c>
      <c r="C161" s="86" t="s">
        <v>679</v>
      </c>
      <c r="D161" s="99" t="s">
        <v>129</v>
      </c>
      <c r="E161" s="99" t="s">
        <v>319</v>
      </c>
      <c r="F161" s="86" t="s">
        <v>680</v>
      </c>
      <c r="G161" s="99" t="s">
        <v>568</v>
      </c>
      <c r="H161" s="86" t="s">
        <v>659</v>
      </c>
      <c r="I161" s="86" t="s">
        <v>371</v>
      </c>
      <c r="J161" s="86"/>
      <c r="K161" s="96">
        <v>1.219999998222971</v>
      </c>
      <c r="L161" s="99" t="s">
        <v>173</v>
      </c>
      <c r="M161" s="100">
        <v>0.05</v>
      </c>
      <c r="N161" s="100">
        <v>1.9199999804526822E-2</v>
      </c>
      <c r="O161" s="96">
        <v>21.645819000000003</v>
      </c>
      <c r="P161" s="98">
        <v>103.99</v>
      </c>
      <c r="Q161" s="86"/>
      <c r="R161" s="96">
        <v>2.2509481999999997E-2</v>
      </c>
      <c r="S161" s="97">
        <v>1.4027330387997026E-7</v>
      </c>
      <c r="T161" s="97">
        <v>8.6230033178298616E-7</v>
      </c>
      <c r="U161" s="97">
        <f>R161/'סכום נכסי הקרן'!$C$42</f>
        <v>2.0004716042775896E-7</v>
      </c>
    </row>
    <row r="162" spans="2:21" s="144" customFormat="1">
      <c r="B162" s="89" t="s">
        <v>681</v>
      </c>
      <c r="C162" s="86" t="s">
        <v>682</v>
      </c>
      <c r="D162" s="99" t="s">
        <v>129</v>
      </c>
      <c r="E162" s="99" t="s">
        <v>319</v>
      </c>
      <c r="F162" s="86" t="s">
        <v>603</v>
      </c>
      <c r="G162" s="99" t="s">
        <v>321</v>
      </c>
      <c r="H162" s="86" t="s">
        <v>659</v>
      </c>
      <c r="I162" s="86" t="s">
        <v>371</v>
      </c>
      <c r="J162" s="86"/>
      <c r="K162" s="96">
        <v>1.4799999999665698</v>
      </c>
      <c r="L162" s="99" t="s">
        <v>173</v>
      </c>
      <c r="M162" s="100">
        <v>2.4E-2</v>
      </c>
      <c r="N162" s="100">
        <v>8.7999999999228522E-3</v>
      </c>
      <c r="O162" s="96">
        <v>14897.909745999998</v>
      </c>
      <c r="P162" s="98">
        <v>104.41</v>
      </c>
      <c r="Q162" s="86"/>
      <c r="R162" s="96">
        <v>15.554907599</v>
      </c>
      <c r="S162" s="97">
        <v>1.14115631025423E-4</v>
      </c>
      <c r="T162" s="97">
        <v>5.9588230344311758E-4</v>
      </c>
      <c r="U162" s="97">
        <f>R162/'סכום נכסי הקרן'!$C$42</f>
        <v>1.3824019121791076E-4</v>
      </c>
    </row>
    <row r="163" spans="2:21" s="144" customFormat="1">
      <c r="B163" s="89" t="s">
        <v>683</v>
      </c>
      <c r="C163" s="86" t="s">
        <v>684</v>
      </c>
      <c r="D163" s="99" t="s">
        <v>129</v>
      </c>
      <c r="E163" s="99" t="s">
        <v>319</v>
      </c>
      <c r="F163" s="86" t="s">
        <v>685</v>
      </c>
      <c r="G163" s="99" t="s">
        <v>434</v>
      </c>
      <c r="H163" s="86" t="s">
        <v>686</v>
      </c>
      <c r="I163" s="86" t="s">
        <v>169</v>
      </c>
      <c r="J163" s="86"/>
      <c r="K163" s="96">
        <v>0.15999999984203231</v>
      </c>
      <c r="L163" s="99" t="s">
        <v>173</v>
      </c>
      <c r="M163" s="100">
        <v>3.85E-2</v>
      </c>
      <c r="N163" s="100">
        <v>3.4999999999999996E-2</v>
      </c>
      <c r="O163" s="96">
        <v>2744.2165789999999</v>
      </c>
      <c r="P163" s="98">
        <v>101.5</v>
      </c>
      <c r="Q163" s="86"/>
      <c r="R163" s="96">
        <v>2.7853797340000002</v>
      </c>
      <c r="S163" s="97">
        <v>6.8605414475000001E-5</v>
      </c>
      <c r="T163" s="97">
        <v>1.0670320484362128E-4</v>
      </c>
      <c r="U163" s="97">
        <f>R163/'סכום נכסי הקרן'!$C$42</f>
        <v>2.475433714999424E-5</v>
      </c>
    </row>
    <row r="164" spans="2:21" s="144" customFormat="1">
      <c r="B164" s="89" t="s">
        <v>687</v>
      </c>
      <c r="C164" s="86" t="s">
        <v>688</v>
      </c>
      <c r="D164" s="99" t="s">
        <v>129</v>
      </c>
      <c r="E164" s="99" t="s">
        <v>319</v>
      </c>
      <c r="F164" s="86" t="s">
        <v>689</v>
      </c>
      <c r="G164" s="99" t="s">
        <v>568</v>
      </c>
      <c r="H164" s="86" t="s">
        <v>690</v>
      </c>
      <c r="I164" s="86" t="s">
        <v>371</v>
      </c>
      <c r="J164" s="86"/>
      <c r="K164" s="96">
        <v>0.25</v>
      </c>
      <c r="L164" s="99" t="s">
        <v>173</v>
      </c>
      <c r="M164" s="100">
        <v>4.9000000000000002E-2</v>
      </c>
      <c r="N164" s="100">
        <v>0</v>
      </c>
      <c r="O164" s="96">
        <v>52776.047316999997</v>
      </c>
      <c r="P164" s="98">
        <v>40.21</v>
      </c>
      <c r="Q164" s="86"/>
      <c r="R164" s="96">
        <v>21.221247643999998</v>
      </c>
      <c r="S164" s="97">
        <v>6.923560373631746E-5</v>
      </c>
      <c r="T164" s="97">
        <v>8.1295024400251025E-4</v>
      </c>
      <c r="U164" s="97">
        <f>R164/'סכום נכסי הקרן'!$C$42</f>
        <v>1.8859831300944508E-4</v>
      </c>
    </row>
    <row r="165" spans="2:21" s="144" customFormat="1"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96"/>
      <c r="P165" s="98"/>
      <c r="Q165" s="86"/>
      <c r="R165" s="86"/>
      <c r="S165" s="86"/>
      <c r="T165" s="97"/>
      <c r="U165" s="86"/>
    </row>
    <row r="166" spans="2:21" s="144" customFormat="1">
      <c r="B166" s="104" t="s">
        <v>47</v>
      </c>
      <c r="C166" s="84"/>
      <c r="D166" s="84"/>
      <c r="E166" s="84"/>
      <c r="F166" s="84"/>
      <c r="G166" s="84"/>
      <c r="H166" s="84"/>
      <c r="I166" s="84"/>
      <c r="J166" s="84"/>
      <c r="K166" s="93">
        <v>4.0053920473619913</v>
      </c>
      <c r="L166" s="84"/>
      <c r="M166" s="84"/>
      <c r="N166" s="106">
        <v>2.8369477933820334E-2</v>
      </c>
      <c r="O166" s="93"/>
      <c r="P166" s="95"/>
      <c r="Q166" s="93">
        <f>SUM(Q167:Q252)</f>
        <v>9.0160817271811897</v>
      </c>
      <c r="R166" s="93">
        <v>5495.4229784539993</v>
      </c>
      <c r="S166" s="84"/>
      <c r="T166" s="94">
        <v>0.21052039569852074</v>
      </c>
      <c r="U166" s="94">
        <f>R166/'סכום נכסי הקרן'!$C$42</f>
        <v>4.8839140864688949E-2</v>
      </c>
    </row>
    <row r="167" spans="2:21" s="144" customFormat="1">
      <c r="B167" s="89" t="s">
        <v>691</v>
      </c>
      <c r="C167" s="86" t="s">
        <v>692</v>
      </c>
      <c r="D167" s="99" t="s">
        <v>129</v>
      </c>
      <c r="E167" s="99" t="s">
        <v>319</v>
      </c>
      <c r="F167" s="86" t="s">
        <v>327</v>
      </c>
      <c r="G167" s="99" t="s">
        <v>321</v>
      </c>
      <c r="H167" s="86" t="s">
        <v>322</v>
      </c>
      <c r="I167" s="86" t="s">
        <v>169</v>
      </c>
      <c r="J167" s="86"/>
      <c r="K167" s="96">
        <v>5.870000000026443</v>
      </c>
      <c r="L167" s="99" t="s">
        <v>173</v>
      </c>
      <c r="M167" s="100">
        <v>2.98E-2</v>
      </c>
      <c r="N167" s="100">
        <v>2.5200000000130725E-2</v>
      </c>
      <c r="O167" s="96">
        <v>96761.345265999989</v>
      </c>
      <c r="P167" s="98">
        <v>104.35</v>
      </c>
      <c r="Q167" s="86"/>
      <c r="R167" s="96">
        <v>100.970460559</v>
      </c>
      <c r="S167" s="97">
        <v>3.8063383253524333E-5</v>
      </c>
      <c r="T167" s="97">
        <v>3.8680082305006676E-3</v>
      </c>
      <c r="U167" s="97">
        <f>R167/'סכום נכסי הקרן'!$C$42</f>
        <v>8.9734867829970434E-4</v>
      </c>
    </row>
    <row r="168" spans="2:21" s="144" customFormat="1">
      <c r="B168" s="89" t="s">
        <v>693</v>
      </c>
      <c r="C168" s="86" t="s">
        <v>694</v>
      </c>
      <c r="D168" s="99" t="s">
        <v>129</v>
      </c>
      <c r="E168" s="99" t="s">
        <v>319</v>
      </c>
      <c r="F168" s="86" t="s">
        <v>327</v>
      </c>
      <c r="G168" s="99" t="s">
        <v>321</v>
      </c>
      <c r="H168" s="86" t="s">
        <v>322</v>
      </c>
      <c r="I168" s="86" t="s">
        <v>169</v>
      </c>
      <c r="J168" s="86"/>
      <c r="K168" s="96">
        <v>3.2899999999997376</v>
      </c>
      <c r="L168" s="99" t="s">
        <v>173</v>
      </c>
      <c r="M168" s="100">
        <v>2.4700000000000003E-2</v>
      </c>
      <c r="N168" s="100">
        <v>1.7500000000065657E-2</v>
      </c>
      <c r="O168" s="96">
        <v>73391.599627000003</v>
      </c>
      <c r="P168" s="98">
        <v>103.77</v>
      </c>
      <c r="Q168" s="86"/>
      <c r="R168" s="96">
        <v>76.158464137999999</v>
      </c>
      <c r="S168" s="97">
        <v>2.2031381689946356E-5</v>
      </c>
      <c r="T168" s="97">
        <v>2.9175024504908666E-3</v>
      </c>
      <c r="U168" s="97">
        <f>R168/'סכום נכסי הקרן'!$C$42</f>
        <v>6.7683852046645121E-4</v>
      </c>
    </row>
    <row r="169" spans="2:21" s="144" customFormat="1">
      <c r="B169" s="89" t="s">
        <v>695</v>
      </c>
      <c r="C169" s="86" t="s">
        <v>696</v>
      </c>
      <c r="D169" s="99" t="s">
        <v>129</v>
      </c>
      <c r="E169" s="99" t="s">
        <v>319</v>
      </c>
      <c r="F169" s="86" t="s">
        <v>697</v>
      </c>
      <c r="G169" s="99" t="s">
        <v>370</v>
      </c>
      <c r="H169" s="86" t="s">
        <v>322</v>
      </c>
      <c r="I169" s="86" t="s">
        <v>169</v>
      </c>
      <c r="J169" s="86"/>
      <c r="K169" s="96">
        <v>4.4899999999795277</v>
      </c>
      <c r="L169" s="99" t="s">
        <v>173</v>
      </c>
      <c r="M169" s="100">
        <v>1.44E-2</v>
      </c>
      <c r="N169" s="100">
        <v>2.0899999999940216E-2</v>
      </c>
      <c r="O169" s="96">
        <v>113207.74574300001</v>
      </c>
      <c r="P169" s="98">
        <v>97.51</v>
      </c>
      <c r="Q169" s="86"/>
      <c r="R169" s="96">
        <v>110.38887287399999</v>
      </c>
      <c r="S169" s="97">
        <v>1.1916604815052632E-4</v>
      </c>
      <c r="T169" s="97">
        <v>4.2288117382887833E-3</v>
      </c>
      <c r="U169" s="97">
        <f>R169/'סכום נכסי הקרן'!$C$42</f>
        <v>9.8105236545490337E-4</v>
      </c>
    </row>
    <row r="170" spans="2:21" s="144" customFormat="1">
      <c r="B170" s="89" t="s">
        <v>698</v>
      </c>
      <c r="C170" s="86" t="s">
        <v>699</v>
      </c>
      <c r="D170" s="99" t="s">
        <v>129</v>
      </c>
      <c r="E170" s="99" t="s">
        <v>319</v>
      </c>
      <c r="F170" s="86" t="s">
        <v>344</v>
      </c>
      <c r="G170" s="99" t="s">
        <v>321</v>
      </c>
      <c r="H170" s="86" t="s">
        <v>322</v>
      </c>
      <c r="I170" s="86" t="s">
        <v>169</v>
      </c>
      <c r="J170" s="86"/>
      <c r="K170" s="96">
        <v>0.40999999998480596</v>
      </c>
      <c r="L170" s="99" t="s">
        <v>173</v>
      </c>
      <c r="M170" s="100">
        <v>5.9000000000000004E-2</v>
      </c>
      <c r="N170" s="100">
        <v>4.7999999998894977E-3</v>
      </c>
      <c r="O170" s="96">
        <v>35229.572193</v>
      </c>
      <c r="P170" s="98">
        <v>102.75</v>
      </c>
      <c r="Q170" s="86"/>
      <c r="R170" s="96">
        <v>36.198384255000001</v>
      </c>
      <c r="S170" s="97">
        <v>6.5309155165970372E-5</v>
      </c>
      <c r="T170" s="97">
        <v>1.386699114315226E-3</v>
      </c>
      <c r="U170" s="97">
        <f>R170/'סכום נכסי הקרן'!$C$42</f>
        <v>3.2170371500710897E-4</v>
      </c>
    </row>
    <row r="171" spans="2:21" s="144" customFormat="1">
      <c r="B171" s="89" t="s">
        <v>700</v>
      </c>
      <c r="C171" s="86" t="s">
        <v>701</v>
      </c>
      <c r="D171" s="99" t="s">
        <v>129</v>
      </c>
      <c r="E171" s="99" t="s">
        <v>319</v>
      </c>
      <c r="F171" s="86" t="s">
        <v>702</v>
      </c>
      <c r="G171" s="99" t="s">
        <v>703</v>
      </c>
      <c r="H171" s="86" t="s">
        <v>356</v>
      </c>
      <c r="I171" s="86" t="s">
        <v>169</v>
      </c>
      <c r="J171" s="86"/>
      <c r="K171" s="96">
        <v>0.98999999999571353</v>
      </c>
      <c r="L171" s="99" t="s">
        <v>173</v>
      </c>
      <c r="M171" s="100">
        <v>4.8399999999999999E-2</v>
      </c>
      <c r="N171" s="100">
        <v>9.2999999996999389E-3</v>
      </c>
      <c r="O171" s="96">
        <v>17964.070447999999</v>
      </c>
      <c r="P171" s="98">
        <v>103.89</v>
      </c>
      <c r="Q171" s="86"/>
      <c r="R171" s="96">
        <v>18.662873592</v>
      </c>
      <c r="S171" s="97">
        <v>4.2771596304761903E-5</v>
      </c>
      <c r="T171" s="97">
        <v>7.1494324438054738E-4</v>
      </c>
      <c r="U171" s="97">
        <f>R171/'סכום נכסי הקרן'!$C$42</f>
        <v>1.6586142975221778E-4</v>
      </c>
    </row>
    <row r="172" spans="2:21" s="144" customFormat="1">
      <c r="B172" s="89" t="s">
        <v>704</v>
      </c>
      <c r="C172" s="86" t="s">
        <v>705</v>
      </c>
      <c r="D172" s="99" t="s">
        <v>129</v>
      </c>
      <c r="E172" s="99" t="s">
        <v>319</v>
      </c>
      <c r="F172" s="86" t="s">
        <v>355</v>
      </c>
      <c r="G172" s="99" t="s">
        <v>321</v>
      </c>
      <c r="H172" s="86" t="s">
        <v>356</v>
      </c>
      <c r="I172" s="86" t="s">
        <v>169</v>
      </c>
      <c r="J172" s="86"/>
      <c r="K172" s="96">
        <v>1.0099999999933327</v>
      </c>
      <c r="L172" s="99" t="s">
        <v>173</v>
      </c>
      <c r="M172" s="100">
        <v>1.95E-2</v>
      </c>
      <c r="N172" s="100">
        <v>1.2699999999964701E-2</v>
      </c>
      <c r="O172" s="96">
        <v>49711.637584999997</v>
      </c>
      <c r="P172" s="98">
        <v>102.58</v>
      </c>
      <c r="Q172" s="86"/>
      <c r="R172" s="96">
        <v>50.994197833999998</v>
      </c>
      <c r="S172" s="97">
        <v>7.2571733700729926E-5</v>
      </c>
      <c r="T172" s="97">
        <v>1.9535018047623413E-3</v>
      </c>
      <c r="U172" s="97">
        <f>R172/'סכום נכסי הקרן'!$C$42</f>
        <v>4.5319765576938098E-4</v>
      </c>
    </row>
    <row r="173" spans="2:21" s="144" customFormat="1">
      <c r="B173" s="89" t="s">
        <v>706</v>
      </c>
      <c r="C173" s="86" t="s">
        <v>707</v>
      </c>
      <c r="D173" s="99" t="s">
        <v>129</v>
      </c>
      <c r="E173" s="99" t="s">
        <v>319</v>
      </c>
      <c r="F173" s="86" t="s">
        <v>421</v>
      </c>
      <c r="G173" s="99" t="s">
        <v>321</v>
      </c>
      <c r="H173" s="86" t="s">
        <v>356</v>
      </c>
      <c r="I173" s="86" t="s">
        <v>169</v>
      </c>
      <c r="J173" s="86"/>
      <c r="K173" s="96">
        <v>3.3299999999745085</v>
      </c>
      <c r="L173" s="99" t="s">
        <v>173</v>
      </c>
      <c r="M173" s="100">
        <v>1.8700000000000001E-2</v>
      </c>
      <c r="N173" s="100">
        <v>1.869999999987881E-2</v>
      </c>
      <c r="O173" s="96">
        <v>47834.358912000003</v>
      </c>
      <c r="P173" s="98">
        <v>100.05</v>
      </c>
      <c r="Q173" s="86"/>
      <c r="R173" s="96">
        <v>47.858277534000003</v>
      </c>
      <c r="S173" s="97">
        <v>6.5987527813491525E-5</v>
      </c>
      <c r="T173" s="97">
        <v>1.8333699814207381E-3</v>
      </c>
      <c r="U173" s="97">
        <f>R173/'סכום נכסי הקרן'!$C$42</f>
        <v>4.2532798061014075E-4</v>
      </c>
    </row>
    <row r="174" spans="2:21" s="144" customFormat="1">
      <c r="B174" s="89" t="s">
        <v>708</v>
      </c>
      <c r="C174" s="86" t="s">
        <v>709</v>
      </c>
      <c r="D174" s="99" t="s">
        <v>129</v>
      </c>
      <c r="E174" s="99" t="s">
        <v>319</v>
      </c>
      <c r="F174" s="86" t="s">
        <v>421</v>
      </c>
      <c r="G174" s="99" t="s">
        <v>321</v>
      </c>
      <c r="H174" s="86" t="s">
        <v>356</v>
      </c>
      <c r="I174" s="86" t="s">
        <v>169</v>
      </c>
      <c r="J174" s="86"/>
      <c r="K174" s="96">
        <v>5.8599999999722039</v>
      </c>
      <c r="L174" s="99" t="s">
        <v>173</v>
      </c>
      <c r="M174" s="100">
        <v>2.6800000000000001E-2</v>
      </c>
      <c r="N174" s="100">
        <v>2.6199999999861018E-2</v>
      </c>
      <c r="O174" s="96">
        <v>71666.930240000002</v>
      </c>
      <c r="P174" s="98">
        <v>100.4</v>
      </c>
      <c r="Q174" s="86"/>
      <c r="R174" s="96">
        <v>71.953596000000005</v>
      </c>
      <c r="S174" s="97">
        <v>9.3252447204128419E-5</v>
      </c>
      <c r="T174" s="97">
        <v>2.7564210364227374E-3</v>
      </c>
      <c r="U174" s="97">
        <f>R174/'סכום נכסי הקרן'!$C$42</f>
        <v>6.3946884972147105E-4</v>
      </c>
    </row>
    <row r="175" spans="2:21" s="144" customFormat="1">
      <c r="B175" s="89" t="s">
        <v>710</v>
      </c>
      <c r="C175" s="86" t="s">
        <v>711</v>
      </c>
      <c r="D175" s="99" t="s">
        <v>129</v>
      </c>
      <c r="E175" s="99" t="s">
        <v>319</v>
      </c>
      <c r="F175" s="86" t="s">
        <v>712</v>
      </c>
      <c r="G175" s="99" t="s">
        <v>321</v>
      </c>
      <c r="H175" s="86" t="s">
        <v>356</v>
      </c>
      <c r="I175" s="86" t="s">
        <v>371</v>
      </c>
      <c r="J175" s="86"/>
      <c r="K175" s="96">
        <v>3.130000000034344</v>
      </c>
      <c r="L175" s="99" t="s">
        <v>173</v>
      </c>
      <c r="M175" s="100">
        <v>2.07E-2</v>
      </c>
      <c r="N175" s="100">
        <v>1.6700000000060607E-2</v>
      </c>
      <c r="O175" s="96">
        <v>28888.106959000001</v>
      </c>
      <c r="P175" s="98">
        <v>102.81</v>
      </c>
      <c r="Q175" s="86"/>
      <c r="R175" s="96">
        <v>29.699862845999998</v>
      </c>
      <c r="S175" s="97">
        <v>1.139736646334968E-4</v>
      </c>
      <c r="T175" s="97">
        <v>1.1377517077476498E-3</v>
      </c>
      <c r="U175" s="97">
        <f>R175/'סכום נכסי הקרן'!$C$42</f>
        <v>2.6394979802006109E-4</v>
      </c>
    </row>
    <row r="176" spans="2:21" s="144" customFormat="1">
      <c r="B176" s="89" t="s">
        <v>713</v>
      </c>
      <c r="C176" s="86" t="s">
        <v>714</v>
      </c>
      <c r="D176" s="99" t="s">
        <v>129</v>
      </c>
      <c r="E176" s="99" t="s">
        <v>319</v>
      </c>
      <c r="F176" s="86" t="s">
        <v>363</v>
      </c>
      <c r="G176" s="99" t="s">
        <v>364</v>
      </c>
      <c r="H176" s="86" t="s">
        <v>356</v>
      </c>
      <c r="I176" s="86" t="s">
        <v>169</v>
      </c>
      <c r="J176" s="86"/>
      <c r="K176" s="96">
        <v>4.3399999999840349</v>
      </c>
      <c r="L176" s="99" t="s">
        <v>173</v>
      </c>
      <c r="M176" s="100">
        <v>1.6299999999999999E-2</v>
      </c>
      <c r="N176" s="100">
        <v>1.979999999996631E-2</v>
      </c>
      <c r="O176" s="96">
        <v>138589.04224099999</v>
      </c>
      <c r="P176" s="98">
        <v>98.53</v>
      </c>
      <c r="Q176" s="86"/>
      <c r="R176" s="96">
        <v>136.55178332700001</v>
      </c>
      <c r="S176" s="97">
        <v>2.5426616073790715E-4</v>
      </c>
      <c r="T176" s="97">
        <v>5.2310687588648444E-3</v>
      </c>
      <c r="U176" s="97">
        <f>R176/'סכום נכסי הקרן'!$C$42</f>
        <v>1.2135684200068645E-3</v>
      </c>
    </row>
    <row r="177" spans="2:21" s="144" customFormat="1">
      <c r="B177" s="89" t="s">
        <v>715</v>
      </c>
      <c r="C177" s="86" t="s">
        <v>716</v>
      </c>
      <c r="D177" s="99" t="s">
        <v>129</v>
      </c>
      <c r="E177" s="99" t="s">
        <v>319</v>
      </c>
      <c r="F177" s="86" t="s">
        <v>344</v>
      </c>
      <c r="G177" s="99" t="s">
        <v>321</v>
      </c>
      <c r="H177" s="86" t="s">
        <v>356</v>
      </c>
      <c r="I177" s="86" t="s">
        <v>169</v>
      </c>
      <c r="J177" s="86"/>
      <c r="K177" s="96">
        <v>1.2000000000035436</v>
      </c>
      <c r="L177" s="99" t="s">
        <v>173</v>
      </c>
      <c r="M177" s="100">
        <v>6.0999999999999999E-2</v>
      </c>
      <c r="N177" s="100">
        <v>9.0000000000708732E-3</v>
      </c>
      <c r="O177" s="96">
        <v>101693.41215</v>
      </c>
      <c r="P177" s="98">
        <v>111</v>
      </c>
      <c r="Q177" s="86"/>
      <c r="R177" s="96">
        <v>112.87968484800001</v>
      </c>
      <c r="S177" s="97">
        <v>9.8942241979131816E-5</v>
      </c>
      <c r="T177" s="97">
        <v>4.3242305485301407E-3</v>
      </c>
      <c r="U177" s="97">
        <f>R177/'סכום נכסי הקרן'!$C$42</f>
        <v>1.0031888083352045E-3</v>
      </c>
    </row>
    <row r="178" spans="2:21" s="144" customFormat="1">
      <c r="B178" s="89" t="s">
        <v>717</v>
      </c>
      <c r="C178" s="86" t="s">
        <v>718</v>
      </c>
      <c r="D178" s="99" t="s">
        <v>129</v>
      </c>
      <c r="E178" s="99" t="s">
        <v>319</v>
      </c>
      <c r="F178" s="86" t="s">
        <v>392</v>
      </c>
      <c r="G178" s="99" t="s">
        <v>370</v>
      </c>
      <c r="H178" s="86" t="s">
        <v>385</v>
      </c>
      <c r="I178" s="86" t="s">
        <v>169</v>
      </c>
      <c r="J178" s="86"/>
      <c r="K178" s="96">
        <v>4.5900000000092218</v>
      </c>
      <c r="L178" s="99" t="s">
        <v>173</v>
      </c>
      <c r="M178" s="100">
        <v>3.39E-2</v>
      </c>
      <c r="N178" s="100">
        <v>2.7800000000037541E-2</v>
      </c>
      <c r="O178" s="96">
        <v>115509.30231800002</v>
      </c>
      <c r="P178" s="98">
        <v>102.69</v>
      </c>
      <c r="Q178" s="96">
        <v>3.915765355</v>
      </c>
      <c r="R178" s="96">
        <v>122.532267893</v>
      </c>
      <c r="S178" s="97">
        <v>1.0643930082106472E-4</v>
      </c>
      <c r="T178" s="97">
        <v>4.6940047424572301E-3</v>
      </c>
      <c r="U178" s="97">
        <f>R178/'סכום נכסי הקרן'!$C$42</f>
        <v>1.0889736268816898E-3</v>
      </c>
    </row>
    <row r="179" spans="2:21" s="144" customFormat="1">
      <c r="B179" s="89" t="s">
        <v>719</v>
      </c>
      <c r="C179" s="86" t="s">
        <v>720</v>
      </c>
      <c r="D179" s="99" t="s">
        <v>129</v>
      </c>
      <c r="E179" s="99" t="s">
        <v>319</v>
      </c>
      <c r="F179" s="86" t="s">
        <v>401</v>
      </c>
      <c r="G179" s="99" t="s">
        <v>402</v>
      </c>
      <c r="H179" s="86" t="s">
        <v>385</v>
      </c>
      <c r="I179" s="86" t="s">
        <v>169</v>
      </c>
      <c r="J179" s="86"/>
      <c r="K179" s="96">
        <v>2.3600000000061958</v>
      </c>
      <c r="L179" s="99" t="s">
        <v>173</v>
      </c>
      <c r="M179" s="100">
        <v>1.7299999999999999E-2</v>
      </c>
      <c r="N179" s="100">
        <v>1.1500000000058085E-2</v>
      </c>
      <c r="O179" s="96">
        <v>25337.892726999995</v>
      </c>
      <c r="P179" s="98">
        <v>101.92</v>
      </c>
      <c r="Q179" s="86"/>
      <c r="R179" s="96">
        <v>25.824379819000001</v>
      </c>
      <c r="S179" s="97">
        <v>4.3164534825126496E-5</v>
      </c>
      <c r="T179" s="97">
        <v>9.8928848233884514E-4</v>
      </c>
      <c r="U179" s="97">
        <f>R179/'סכום נכסי הקרן'!$C$42</f>
        <v>2.2950745168631045E-4</v>
      </c>
    </row>
    <row r="180" spans="2:21" s="144" customFormat="1">
      <c r="B180" s="89" t="s">
        <v>721</v>
      </c>
      <c r="C180" s="86" t="s">
        <v>722</v>
      </c>
      <c r="D180" s="99" t="s">
        <v>129</v>
      </c>
      <c r="E180" s="99" t="s">
        <v>319</v>
      </c>
      <c r="F180" s="86" t="s">
        <v>401</v>
      </c>
      <c r="G180" s="99" t="s">
        <v>402</v>
      </c>
      <c r="H180" s="86" t="s">
        <v>385</v>
      </c>
      <c r="I180" s="86" t="s">
        <v>169</v>
      </c>
      <c r="J180" s="86"/>
      <c r="K180" s="96">
        <v>5.2000000000122899</v>
      </c>
      <c r="L180" s="99" t="s">
        <v>173</v>
      </c>
      <c r="M180" s="100">
        <v>3.6499999999999998E-2</v>
      </c>
      <c r="N180" s="100">
        <v>3.1100000000048391E-2</v>
      </c>
      <c r="O180" s="96">
        <v>126150.77817000001</v>
      </c>
      <c r="P180" s="98">
        <v>103.2</v>
      </c>
      <c r="Q180" s="86"/>
      <c r="R180" s="96">
        <v>130.18759886699999</v>
      </c>
      <c r="S180" s="97">
        <v>5.8812428982623518E-5</v>
      </c>
      <c r="T180" s="97">
        <v>4.9872675744845841E-3</v>
      </c>
      <c r="U180" s="97">
        <f>R180/'סכום נכסי הקרן'!$C$42</f>
        <v>1.1570083876764237E-3</v>
      </c>
    </row>
    <row r="181" spans="2:21" s="144" customFormat="1">
      <c r="B181" s="89" t="s">
        <v>723</v>
      </c>
      <c r="C181" s="86" t="s">
        <v>724</v>
      </c>
      <c r="D181" s="99" t="s">
        <v>129</v>
      </c>
      <c r="E181" s="99" t="s">
        <v>319</v>
      </c>
      <c r="F181" s="86" t="s">
        <v>320</v>
      </c>
      <c r="G181" s="99" t="s">
        <v>321</v>
      </c>
      <c r="H181" s="86" t="s">
        <v>385</v>
      </c>
      <c r="I181" s="86" t="s">
        <v>169</v>
      </c>
      <c r="J181" s="86"/>
      <c r="K181" s="96">
        <v>2.0600000000001573</v>
      </c>
      <c r="L181" s="99" t="s">
        <v>173</v>
      </c>
      <c r="M181" s="100">
        <v>1.66E-2</v>
      </c>
      <c r="N181" s="100">
        <v>9.7999999999733075E-3</v>
      </c>
      <c r="O181" s="96">
        <v>124664.289104</v>
      </c>
      <c r="P181" s="98">
        <v>102.17</v>
      </c>
      <c r="Q181" s="86"/>
      <c r="R181" s="96">
        <v>127.36950613299999</v>
      </c>
      <c r="S181" s="97">
        <v>1.3122556747789473E-4</v>
      </c>
      <c r="T181" s="97">
        <v>4.8793111897253343E-3</v>
      </c>
      <c r="U181" s="97">
        <f>R181/'סכום נכסי הקרן'!$C$42</f>
        <v>1.1319633222564907E-3</v>
      </c>
    </row>
    <row r="182" spans="2:21" s="144" customFormat="1">
      <c r="B182" s="89" t="s">
        <v>725</v>
      </c>
      <c r="C182" s="86" t="s">
        <v>726</v>
      </c>
      <c r="D182" s="99" t="s">
        <v>129</v>
      </c>
      <c r="E182" s="99" t="s">
        <v>319</v>
      </c>
      <c r="F182" s="86" t="s">
        <v>418</v>
      </c>
      <c r="G182" s="99" t="s">
        <v>370</v>
      </c>
      <c r="H182" s="86" t="s">
        <v>385</v>
      </c>
      <c r="I182" s="86" t="s">
        <v>371</v>
      </c>
      <c r="J182" s="86"/>
      <c r="K182" s="96">
        <v>5.7699999999925957</v>
      </c>
      <c r="L182" s="99" t="s">
        <v>173</v>
      </c>
      <c r="M182" s="100">
        <v>2.5499999999999998E-2</v>
      </c>
      <c r="N182" s="100">
        <v>3.1899999999979632E-2</v>
      </c>
      <c r="O182" s="96">
        <v>320530.12744700001</v>
      </c>
      <c r="P182" s="98">
        <v>96.5</v>
      </c>
      <c r="Q182" s="86"/>
      <c r="R182" s="96">
        <v>309.31158367700004</v>
      </c>
      <c r="S182" s="97">
        <v>3.0707649217196202E-4</v>
      </c>
      <c r="T182" s="97">
        <v>1.1849205647157853E-2</v>
      </c>
      <c r="U182" s="97">
        <f>R182/'סכום נכסי הקרן'!$C$42</f>
        <v>2.7489261637383315E-3</v>
      </c>
    </row>
    <row r="183" spans="2:21" s="144" customFormat="1">
      <c r="B183" s="89" t="s">
        <v>727</v>
      </c>
      <c r="C183" s="86" t="s">
        <v>728</v>
      </c>
      <c r="D183" s="99" t="s">
        <v>129</v>
      </c>
      <c r="E183" s="99" t="s">
        <v>319</v>
      </c>
      <c r="F183" s="86" t="s">
        <v>729</v>
      </c>
      <c r="G183" s="99" t="s">
        <v>370</v>
      </c>
      <c r="H183" s="86" t="s">
        <v>385</v>
      </c>
      <c r="I183" s="86" t="s">
        <v>371</v>
      </c>
      <c r="J183" s="86"/>
      <c r="K183" s="96">
        <v>4.7099999999311324</v>
      </c>
      <c r="L183" s="99" t="s">
        <v>173</v>
      </c>
      <c r="M183" s="100">
        <v>3.15E-2</v>
      </c>
      <c r="N183" s="100">
        <v>3.8999999999419187E-2</v>
      </c>
      <c r="O183" s="96">
        <v>12416.967631</v>
      </c>
      <c r="P183" s="98">
        <v>97.06</v>
      </c>
      <c r="Q183" s="86"/>
      <c r="R183" s="96">
        <v>12.051908772999997</v>
      </c>
      <c r="S183" s="97">
        <v>5.2382408657172162E-5</v>
      </c>
      <c r="T183" s="97">
        <v>4.6168832021883845E-4</v>
      </c>
      <c r="U183" s="97">
        <f>R183/'סכום נכסי הקרן'!$C$42</f>
        <v>1.0710820123595232E-4</v>
      </c>
    </row>
    <row r="184" spans="2:21" s="144" customFormat="1">
      <c r="B184" s="89" t="s">
        <v>730</v>
      </c>
      <c r="C184" s="86" t="s">
        <v>731</v>
      </c>
      <c r="D184" s="99" t="s">
        <v>129</v>
      </c>
      <c r="E184" s="99" t="s">
        <v>319</v>
      </c>
      <c r="F184" s="86" t="s">
        <v>421</v>
      </c>
      <c r="G184" s="99" t="s">
        <v>321</v>
      </c>
      <c r="H184" s="86" t="s">
        <v>385</v>
      </c>
      <c r="I184" s="86" t="s">
        <v>169</v>
      </c>
      <c r="J184" s="86"/>
      <c r="K184" s="96">
        <v>1.8799999999936814</v>
      </c>
      <c r="L184" s="99" t="s">
        <v>173</v>
      </c>
      <c r="M184" s="100">
        <v>6.4000000000000001E-2</v>
      </c>
      <c r="N184" s="100">
        <v>1.2599999999986462E-2</v>
      </c>
      <c r="O184" s="96">
        <v>40224.158571</v>
      </c>
      <c r="P184" s="98">
        <v>110.17</v>
      </c>
      <c r="Q184" s="86"/>
      <c r="R184" s="96">
        <v>44.314956780999999</v>
      </c>
      <c r="S184" s="97">
        <v>1.2360842297551441E-4</v>
      </c>
      <c r="T184" s="97">
        <v>1.6976313331068657E-3</v>
      </c>
      <c r="U184" s="97">
        <f>R184/'סכום נכסי הקרן'!$C$42</f>
        <v>3.938376400006856E-4</v>
      </c>
    </row>
    <row r="185" spans="2:21" s="144" customFormat="1">
      <c r="B185" s="89" t="s">
        <v>732</v>
      </c>
      <c r="C185" s="86" t="s">
        <v>733</v>
      </c>
      <c r="D185" s="99" t="s">
        <v>129</v>
      </c>
      <c r="E185" s="99" t="s">
        <v>319</v>
      </c>
      <c r="F185" s="86" t="s">
        <v>426</v>
      </c>
      <c r="G185" s="99" t="s">
        <v>321</v>
      </c>
      <c r="H185" s="86" t="s">
        <v>385</v>
      </c>
      <c r="I185" s="86" t="s">
        <v>371</v>
      </c>
      <c r="J185" s="86"/>
      <c r="K185" s="96">
        <v>1.2399999999666103</v>
      </c>
      <c r="L185" s="99" t="s">
        <v>173</v>
      </c>
      <c r="M185" s="100">
        <v>1.1000000000000001E-2</v>
      </c>
      <c r="N185" s="100">
        <v>8.799999999645234E-3</v>
      </c>
      <c r="O185" s="96">
        <v>19091.218462000001</v>
      </c>
      <c r="P185" s="98">
        <v>100.4</v>
      </c>
      <c r="Q185" s="86"/>
      <c r="R185" s="96">
        <v>19.167583336</v>
      </c>
      <c r="S185" s="97">
        <v>6.3637394873333332E-5</v>
      </c>
      <c r="T185" s="97">
        <v>7.3427782434579516E-4</v>
      </c>
      <c r="U185" s="97">
        <f>R185/'סכום נכסי הקרן'!$C$42</f>
        <v>1.703469061895441E-4</v>
      </c>
    </row>
    <row r="186" spans="2:21" s="144" customFormat="1">
      <c r="B186" s="89" t="s">
        <v>734</v>
      </c>
      <c r="C186" s="86" t="s">
        <v>735</v>
      </c>
      <c r="D186" s="99" t="s">
        <v>129</v>
      </c>
      <c r="E186" s="99" t="s">
        <v>319</v>
      </c>
      <c r="F186" s="86" t="s">
        <v>440</v>
      </c>
      <c r="G186" s="99" t="s">
        <v>441</v>
      </c>
      <c r="H186" s="86" t="s">
        <v>385</v>
      </c>
      <c r="I186" s="86" t="s">
        <v>169</v>
      </c>
      <c r="J186" s="86"/>
      <c r="K186" s="96">
        <v>3.3999999999916652</v>
      </c>
      <c r="L186" s="99" t="s">
        <v>173</v>
      </c>
      <c r="M186" s="100">
        <v>4.8000000000000001E-2</v>
      </c>
      <c r="N186" s="100">
        <v>1.9399999999981245E-2</v>
      </c>
      <c r="O186" s="96">
        <v>172744.33088199998</v>
      </c>
      <c r="P186" s="98">
        <v>111.14</v>
      </c>
      <c r="Q186" s="86"/>
      <c r="R186" s="96">
        <v>191.98805509400003</v>
      </c>
      <c r="S186" s="97">
        <v>8.4017483835445509E-5</v>
      </c>
      <c r="T186" s="97">
        <v>7.3547389320610069E-3</v>
      </c>
      <c r="U186" s="97">
        <f>R186/'סכום נכסי הקרן'!$C$42</f>
        <v>1.7062438512624525E-3</v>
      </c>
    </row>
    <row r="187" spans="2:21" s="144" customFormat="1">
      <c r="B187" s="89" t="s">
        <v>736</v>
      </c>
      <c r="C187" s="86" t="s">
        <v>737</v>
      </c>
      <c r="D187" s="99" t="s">
        <v>129</v>
      </c>
      <c r="E187" s="99" t="s">
        <v>319</v>
      </c>
      <c r="F187" s="86" t="s">
        <v>440</v>
      </c>
      <c r="G187" s="99" t="s">
        <v>441</v>
      </c>
      <c r="H187" s="86" t="s">
        <v>385</v>
      </c>
      <c r="I187" s="86" t="s">
        <v>169</v>
      </c>
      <c r="J187" s="86"/>
      <c r="K187" s="96">
        <v>2.0600000000167351</v>
      </c>
      <c r="L187" s="99" t="s">
        <v>173</v>
      </c>
      <c r="M187" s="100">
        <v>4.4999999999999998E-2</v>
      </c>
      <c r="N187" s="100">
        <v>1.5300000000083677E-2</v>
      </c>
      <c r="O187" s="96">
        <v>5542.0130000000008</v>
      </c>
      <c r="P187" s="98">
        <v>107.82</v>
      </c>
      <c r="Q187" s="86"/>
      <c r="R187" s="96">
        <v>5.9753984149999999</v>
      </c>
      <c r="S187" s="97">
        <v>9.2288745528785636E-6</v>
      </c>
      <c r="T187" s="97">
        <v>2.2890744601719533E-4</v>
      </c>
      <c r="U187" s="97">
        <f>R187/'סכום נכסי הקרן'!$C$42</f>
        <v>5.310479758464818E-5</v>
      </c>
    </row>
    <row r="188" spans="2:21" s="144" customFormat="1">
      <c r="B188" s="89" t="s">
        <v>738</v>
      </c>
      <c r="C188" s="86" t="s">
        <v>739</v>
      </c>
      <c r="D188" s="99" t="s">
        <v>129</v>
      </c>
      <c r="E188" s="99" t="s">
        <v>319</v>
      </c>
      <c r="F188" s="86" t="s">
        <v>740</v>
      </c>
      <c r="G188" s="99" t="s">
        <v>485</v>
      </c>
      <c r="H188" s="86" t="s">
        <v>385</v>
      </c>
      <c r="I188" s="86" t="s">
        <v>371</v>
      </c>
      <c r="J188" s="86"/>
      <c r="K188" s="96">
        <v>3.5699999999347858</v>
      </c>
      <c r="L188" s="99" t="s">
        <v>173</v>
      </c>
      <c r="M188" s="100">
        <v>2.4500000000000001E-2</v>
      </c>
      <c r="N188" s="100">
        <v>2.0799999999772268E-2</v>
      </c>
      <c r="O188" s="96">
        <v>18947.534285999998</v>
      </c>
      <c r="P188" s="98">
        <v>101.97</v>
      </c>
      <c r="Q188" s="86"/>
      <c r="R188" s="96">
        <v>19.320800717999997</v>
      </c>
      <c r="S188" s="97">
        <v>1.2078787072039737E-5</v>
      </c>
      <c r="T188" s="97">
        <v>7.4014732411187235E-4</v>
      </c>
      <c r="U188" s="97">
        <f>R188/'סכום נכסי הקרן'!$C$42</f>
        <v>1.7170858577849577E-4</v>
      </c>
    </row>
    <row r="189" spans="2:21" s="144" customFormat="1">
      <c r="B189" s="89" t="s">
        <v>741</v>
      </c>
      <c r="C189" s="86" t="s">
        <v>742</v>
      </c>
      <c r="D189" s="99" t="s">
        <v>129</v>
      </c>
      <c r="E189" s="99" t="s">
        <v>319</v>
      </c>
      <c r="F189" s="86" t="s">
        <v>421</v>
      </c>
      <c r="G189" s="99" t="s">
        <v>321</v>
      </c>
      <c r="H189" s="86" t="s">
        <v>385</v>
      </c>
      <c r="I189" s="86" t="s">
        <v>169</v>
      </c>
      <c r="J189" s="86"/>
      <c r="K189" s="96">
        <v>0.18000000001510211</v>
      </c>
      <c r="L189" s="99" t="s">
        <v>173</v>
      </c>
      <c r="M189" s="100">
        <v>6.0999999999999999E-2</v>
      </c>
      <c r="N189" s="100">
        <v>4.799999999628257E-3</v>
      </c>
      <c r="O189" s="96">
        <v>16240.145807999999</v>
      </c>
      <c r="P189" s="98">
        <v>106.01</v>
      </c>
      <c r="Q189" s="86"/>
      <c r="R189" s="96">
        <v>17.216178942999999</v>
      </c>
      <c r="S189" s="97">
        <v>1.0826763872E-4</v>
      </c>
      <c r="T189" s="97">
        <v>6.5952280974676189E-4</v>
      </c>
      <c r="U189" s="97">
        <f>R189/'סכום נכסי הקרן'!$C$42</f>
        <v>1.5300430773854888E-4</v>
      </c>
    </row>
    <row r="190" spans="2:21" s="144" customFormat="1">
      <c r="B190" s="89" t="s">
        <v>743</v>
      </c>
      <c r="C190" s="86" t="s">
        <v>744</v>
      </c>
      <c r="D190" s="99" t="s">
        <v>129</v>
      </c>
      <c r="E190" s="99" t="s">
        <v>319</v>
      </c>
      <c r="F190" s="86" t="s">
        <v>320</v>
      </c>
      <c r="G190" s="99" t="s">
        <v>321</v>
      </c>
      <c r="H190" s="86" t="s">
        <v>385</v>
      </c>
      <c r="I190" s="86" t="s">
        <v>371</v>
      </c>
      <c r="J190" s="86"/>
      <c r="K190" s="96">
        <v>2</v>
      </c>
      <c r="L190" s="99" t="s">
        <v>173</v>
      </c>
      <c r="M190" s="100">
        <v>3.2500000000000001E-2</v>
      </c>
      <c r="N190" s="100">
        <v>2.3299999999960071E-2</v>
      </c>
      <c r="O190" s="96">
        <f>88502.0248/50000</f>
        <v>1.770040496</v>
      </c>
      <c r="P190" s="98">
        <v>5093968</v>
      </c>
      <c r="Q190" s="86"/>
      <c r="R190" s="96">
        <v>90.165294492000001</v>
      </c>
      <c r="S190" s="97">
        <f>478.001754253308%/50000</f>
        <v>9.5600350850661599E-5</v>
      </c>
      <c r="T190" s="97">
        <v>3.4540805228553133E-3</v>
      </c>
      <c r="U190" s="97">
        <f>R190/'סכום נכסי הקרן'!$C$42</f>
        <v>8.0132057824597021E-4</v>
      </c>
    </row>
    <row r="191" spans="2:21" s="144" customFormat="1">
      <c r="B191" s="89" t="s">
        <v>745</v>
      </c>
      <c r="C191" s="86" t="s">
        <v>746</v>
      </c>
      <c r="D191" s="99" t="s">
        <v>129</v>
      </c>
      <c r="E191" s="99" t="s">
        <v>319</v>
      </c>
      <c r="F191" s="86" t="s">
        <v>320</v>
      </c>
      <c r="G191" s="99" t="s">
        <v>321</v>
      </c>
      <c r="H191" s="86" t="s">
        <v>385</v>
      </c>
      <c r="I191" s="86" t="s">
        <v>169</v>
      </c>
      <c r="J191" s="86"/>
      <c r="K191" s="96">
        <v>1.5799999999785572</v>
      </c>
      <c r="L191" s="99" t="s">
        <v>173</v>
      </c>
      <c r="M191" s="100">
        <v>2.2700000000000001E-2</v>
      </c>
      <c r="N191" s="100">
        <v>9.5000000000000015E-3</v>
      </c>
      <c r="O191" s="96">
        <v>9074.9216680000009</v>
      </c>
      <c r="P191" s="98">
        <v>102.78</v>
      </c>
      <c r="Q191" s="86"/>
      <c r="R191" s="96">
        <v>9.3272040399999998</v>
      </c>
      <c r="S191" s="97">
        <v>9.0749307429307436E-6</v>
      </c>
      <c r="T191" s="97">
        <v>3.573094724391974E-4</v>
      </c>
      <c r="U191" s="97">
        <f>R191/'סכום נכסי הקרן'!$C$42</f>
        <v>8.2893097359251609E-5</v>
      </c>
    </row>
    <row r="192" spans="2:21" s="144" customFormat="1">
      <c r="B192" s="89" t="s">
        <v>747</v>
      </c>
      <c r="C192" s="86" t="s">
        <v>748</v>
      </c>
      <c r="D192" s="99" t="s">
        <v>129</v>
      </c>
      <c r="E192" s="99" t="s">
        <v>319</v>
      </c>
      <c r="F192" s="86" t="s">
        <v>749</v>
      </c>
      <c r="G192" s="99" t="s">
        <v>370</v>
      </c>
      <c r="H192" s="86" t="s">
        <v>385</v>
      </c>
      <c r="I192" s="86" t="s">
        <v>371</v>
      </c>
      <c r="J192" s="86"/>
      <c r="K192" s="96">
        <v>4.1899999999872808</v>
      </c>
      <c r="L192" s="99" t="s">
        <v>173</v>
      </c>
      <c r="M192" s="100">
        <v>3.3799999999999997E-2</v>
      </c>
      <c r="N192" s="100">
        <v>3.8499999999909149E-2</v>
      </c>
      <c r="O192" s="96">
        <v>56026.133899</v>
      </c>
      <c r="P192" s="98">
        <v>98.23</v>
      </c>
      <c r="Q192" s="86"/>
      <c r="R192" s="96">
        <v>55.034471330000002</v>
      </c>
      <c r="S192" s="97">
        <v>8.8434994923673586E-5</v>
      </c>
      <c r="T192" s="97">
        <v>2.1082778754020304E-3</v>
      </c>
      <c r="U192" s="97">
        <f>R192/'סכום נכסי הקרן'!$C$42</f>
        <v>4.8910453448948368E-4</v>
      </c>
    </row>
    <row r="193" spans="2:21" s="144" customFormat="1">
      <c r="B193" s="89" t="s">
        <v>750</v>
      </c>
      <c r="C193" s="86" t="s">
        <v>751</v>
      </c>
      <c r="D193" s="99" t="s">
        <v>129</v>
      </c>
      <c r="E193" s="99" t="s">
        <v>319</v>
      </c>
      <c r="F193" s="86" t="s">
        <v>481</v>
      </c>
      <c r="G193" s="99" t="s">
        <v>160</v>
      </c>
      <c r="H193" s="86" t="s">
        <v>385</v>
      </c>
      <c r="I193" s="86" t="s">
        <v>371</v>
      </c>
      <c r="J193" s="86"/>
      <c r="K193" s="96">
        <v>5.0999999999812342</v>
      </c>
      <c r="L193" s="99" t="s">
        <v>173</v>
      </c>
      <c r="M193" s="100">
        <v>5.0900000000000001E-2</v>
      </c>
      <c r="N193" s="100">
        <v>2.9299999999931978E-2</v>
      </c>
      <c r="O193" s="96">
        <v>75990.900867000004</v>
      </c>
      <c r="P193" s="98">
        <v>112.2</v>
      </c>
      <c r="Q193" s="86"/>
      <c r="R193" s="96">
        <v>85.261789105999995</v>
      </c>
      <c r="S193" s="97">
        <v>6.6912582122630819E-5</v>
      </c>
      <c r="T193" s="97">
        <v>3.2662354928698401E-3</v>
      </c>
      <c r="U193" s="97">
        <f>R193/'סכום נכסי הקרן'!$C$42</f>
        <v>7.5774195086522795E-4</v>
      </c>
    </row>
    <row r="194" spans="2:21" s="144" customFormat="1">
      <c r="B194" s="89" t="s">
        <v>752</v>
      </c>
      <c r="C194" s="86" t="s">
        <v>753</v>
      </c>
      <c r="D194" s="99" t="s">
        <v>129</v>
      </c>
      <c r="E194" s="99" t="s">
        <v>319</v>
      </c>
      <c r="F194" s="86" t="s">
        <v>754</v>
      </c>
      <c r="G194" s="99" t="s">
        <v>755</v>
      </c>
      <c r="H194" s="86" t="s">
        <v>385</v>
      </c>
      <c r="I194" s="86" t="s">
        <v>169</v>
      </c>
      <c r="J194" s="86"/>
      <c r="K194" s="96">
        <v>5.7200000000198328</v>
      </c>
      <c r="L194" s="99" t="s">
        <v>173</v>
      </c>
      <c r="M194" s="100">
        <v>2.6099999999999998E-2</v>
      </c>
      <c r="N194" s="100">
        <v>2.6000000000042198E-2</v>
      </c>
      <c r="O194" s="96">
        <v>94642.894564999995</v>
      </c>
      <c r="P194" s="98">
        <v>100.16</v>
      </c>
      <c r="Q194" s="86"/>
      <c r="R194" s="96">
        <v>94.794323195999993</v>
      </c>
      <c r="S194" s="97">
        <v>1.5692424386349466E-4</v>
      </c>
      <c r="T194" s="97">
        <v>3.6314108135875548E-3</v>
      </c>
      <c r="U194" s="97">
        <f>R194/'סכום נכסי הקרן'!$C$42</f>
        <v>8.4245986558158226E-4</v>
      </c>
    </row>
    <row r="195" spans="2:21" s="144" customFormat="1">
      <c r="B195" s="89" t="s">
        <v>756</v>
      </c>
      <c r="C195" s="86" t="s">
        <v>757</v>
      </c>
      <c r="D195" s="99" t="s">
        <v>129</v>
      </c>
      <c r="E195" s="99" t="s">
        <v>319</v>
      </c>
      <c r="F195" s="86" t="s">
        <v>758</v>
      </c>
      <c r="G195" s="99" t="s">
        <v>703</v>
      </c>
      <c r="H195" s="86" t="s">
        <v>385</v>
      </c>
      <c r="I195" s="86" t="s">
        <v>371</v>
      </c>
      <c r="J195" s="86"/>
      <c r="K195" s="96">
        <v>1.4700000013744823</v>
      </c>
      <c r="L195" s="99" t="s">
        <v>173</v>
      </c>
      <c r="M195" s="100">
        <v>4.0999999999999995E-2</v>
      </c>
      <c r="N195" s="100">
        <v>1.3000000003123824E-2</v>
      </c>
      <c r="O195" s="96">
        <v>401.90909999999997</v>
      </c>
      <c r="P195" s="98">
        <v>104.15</v>
      </c>
      <c r="Q195" s="96">
        <v>0.21331325500000003</v>
      </c>
      <c r="R195" s="96">
        <v>0.64024119599999996</v>
      </c>
      <c r="S195" s="97">
        <v>1.0047727499999999E-6</v>
      </c>
      <c r="T195" s="97">
        <v>2.4526561550014163E-5</v>
      </c>
      <c r="U195" s="97">
        <f>R195/'סכום נכסי הקרן'!$C$42</f>
        <v>5.6899769283305706E-6</v>
      </c>
    </row>
    <row r="196" spans="2:21" s="144" customFormat="1">
      <c r="B196" s="89" t="s">
        <v>759</v>
      </c>
      <c r="C196" s="86" t="s">
        <v>760</v>
      </c>
      <c r="D196" s="99" t="s">
        <v>129</v>
      </c>
      <c r="E196" s="99" t="s">
        <v>319</v>
      </c>
      <c r="F196" s="86" t="s">
        <v>758</v>
      </c>
      <c r="G196" s="99" t="s">
        <v>703</v>
      </c>
      <c r="H196" s="86" t="s">
        <v>385</v>
      </c>
      <c r="I196" s="86" t="s">
        <v>371</v>
      </c>
      <c r="J196" s="86"/>
      <c r="K196" s="96">
        <v>3.8299999999882881</v>
      </c>
      <c r="L196" s="99" t="s">
        <v>173</v>
      </c>
      <c r="M196" s="100">
        <v>1.2E-2</v>
      </c>
      <c r="N196" s="100">
        <v>1.050000000002662E-2</v>
      </c>
      <c r="O196" s="96">
        <v>74635.012877999994</v>
      </c>
      <c r="P196" s="98">
        <v>100.67</v>
      </c>
      <c r="Q196" s="86"/>
      <c r="R196" s="96">
        <v>75.135069935999994</v>
      </c>
      <c r="S196" s="97">
        <v>1.6107974860470235E-4</v>
      </c>
      <c r="T196" s="97">
        <v>2.8782979428114189E-3</v>
      </c>
      <c r="U196" s="97">
        <f>R196/'סכום נכסי הקרן'!$C$42</f>
        <v>6.6774337095975298E-4</v>
      </c>
    </row>
    <row r="197" spans="2:21" s="144" customFormat="1">
      <c r="B197" s="89" t="s">
        <v>761</v>
      </c>
      <c r="C197" s="86" t="s">
        <v>762</v>
      </c>
      <c r="D197" s="99" t="s">
        <v>129</v>
      </c>
      <c r="E197" s="99" t="s">
        <v>319</v>
      </c>
      <c r="F197" s="86" t="s">
        <v>763</v>
      </c>
      <c r="G197" s="99" t="s">
        <v>568</v>
      </c>
      <c r="H197" s="86" t="s">
        <v>486</v>
      </c>
      <c r="I197" s="86" t="s">
        <v>371</v>
      </c>
      <c r="J197" s="86"/>
      <c r="K197" s="96">
        <v>6.9100000000034232</v>
      </c>
      <c r="L197" s="99" t="s">
        <v>173</v>
      </c>
      <c r="M197" s="100">
        <v>3.7499999999999999E-2</v>
      </c>
      <c r="N197" s="100">
        <v>3.7199999999916307E-2</v>
      </c>
      <c r="O197" s="96">
        <v>52264.259363999998</v>
      </c>
      <c r="P197" s="98">
        <v>100.6</v>
      </c>
      <c r="Q197" s="86"/>
      <c r="R197" s="96">
        <v>52.577846702000002</v>
      </c>
      <c r="S197" s="97">
        <v>2.3756481529090909E-4</v>
      </c>
      <c r="T197" s="97">
        <v>2.0141687247876069E-3</v>
      </c>
      <c r="U197" s="97">
        <f>R197/'סכום נכסי הקרן'!$C$42</f>
        <v>4.6727192274531739E-4</v>
      </c>
    </row>
    <row r="198" spans="2:21" s="144" customFormat="1">
      <c r="B198" s="89" t="s">
        <v>764</v>
      </c>
      <c r="C198" s="86" t="s">
        <v>765</v>
      </c>
      <c r="D198" s="99" t="s">
        <v>129</v>
      </c>
      <c r="E198" s="99" t="s">
        <v>319</v>
      </c>
      <c r="F198" s="86" t="s">
        <v>407</v>
      </c>
      <c r="G198" s="99" t="s">
        <v>370</v>
      </c>
      <c r="H198" s="86" t="s">
        <v>486</v>
      </c>
      <c r="I198" s="86" t="s">
        <v>169</v>
      </c>
      <c r="J198" s="86"/>
      <c r="K198" s="96">
        <v>3.6599999999907511</v>
      </c>
      <c r="L198" s="99" t="s">
        <v>173</v>
      </c>
      <c r="M198" s="100">
        <v>3.5000000000000003E-2</v>
      </c>
      <c r="N198" s="100">
        <v>2.2500000000000006E-2</v>
      </c>
      <c r="O198" s="96">
        <v>36585.997459999999</v>
      </c>
      <c r="P198" s="98">
        <v>104.64</v>
      </c>
      <c r="Q198" s="96">
        <v>0.64025496799999992</v>
      </c>
      <c r="R198" s="96">
        <v>38.923841095999997</v>
      </c>
      <c r="S198" s="97">
        <v>2.4068257348382682E-4</v>
      </c>
      <c r="T198" s="97">
        <v>1.4911067740852068E-3</v>
      </c>
      <c r="U198" s="97">
        <f>R198/'סכום נכסי הקרן'!$C$42</f>
        <v>3.4592550304783155E-4</v>
      </c>
    </row>
    <row r="199" spans="2:21" s="144" customFormat="1">
      <c r="B199" s="89" t="s">
        <v>766</v>
      </c>
      <c r="C199" s="86" t="s">
        <v>767</v>
      </c>
      <c r="D199" s="99" t="s">
        <v>129</v>
      </c>
      <c r="E199" s="99" t="s">
        <v>319</v>
      </c>
      <c r="F199" s="86" t="s">
        <v>729</v>
      </c>
      <c r="G199" s="99" t="s">
        <v>370</v>
      </c>
      <c r="H199" s="86" t="s">
        <v>486</v>
      </c>
      <c r="I199" s="86" t="s">
        <v>169</v>
      </c>
      <c r="J199" s="86"/>
      <c r="K199" s="96">
        <v>4.0399999999988054</v>
      </c>
      <c r="L199" s="99" t="s">
        <v>173</v>
      </c>
      <c r="M199" s="100">
        <v>4.3499999999999997E-2</v>
      </c>
      <c r="N199" s="100">
        <v>5.2400000000027855E-2</v>
      </c>
      <c r="O199" s="96">
        <v>103288.60503999999</v>
      </c>
      <c r="P199" s="98">
        <v>97.32</v>
      </c>
      <c r="Q199" s="86"/>
      <c r="R199" s="96">
        <v>100.520473878</v>
      </c>
      <c r="S199" s="97">
        <v>5.505284432344156E-5</v>
      </c>
      <c r="T199" s="97">
        <v>3.8507699988823557E-3</v>
      </c>
      <c r="U199" s="97">
        <f>R199/'סכום נכסי הקרן'!$C$42</f>
        <v>8.9334953883641666E-4</v>
      </c>
    </row>
    <row r="200" spans="2:21" s="144" customFormat="1">
      <c r="B200" s="89" t="s">
        <v>768</v>
      </c>
      <c r="C200" s="86" t="s">
        <v>769</v>
      </c>
      <c r="D200" s="99" t="s">
        <v>129</v>
      </c>
      <c r="E200" s="99" t="s">
        <v>319</v>
      </c>
      <c r="F200" s="86" t="s">
        <v>433</v>
      </c>
      <c r="G200" s="99" t="s">
        <v>434</v>
      </c>
      <c r="H200" s="86" t="s">
        <v>486</v>
      </c>
      <c r="I200" s="86" t="s">
        <v>371</v>
      </c>
      <c r="J200" s="86"/>
      <c r="K200" s="96">
        <v>10.609999999913104</v>
      </c>
      <c r="L200" s="99" t="s">
        <v>173</v>
      </c>
      <c r="M200" s="100">
        <v>3.0499999999999999E-2</v>
      </c>
      <c r="N200" s="100">
        <v>4.6499999999712743E-2</v>
      </c>
      <c r="O200" s="96">
        <v>65535.967695000007</v>
      </c>
      <c r="P200" s="98">
        <v>84.99</v>
      </c>
      <c r="Q200" s="86"/>
      <c r="R200" s="96">
        <v>55.699018944000002</v>
      </c>
      <c r="S200" s="97">
        <v>2.0737425602202343E-4</v>
      </c>
      <c r="T200" s="97">
        <v>2.1337355748745367E-3</v>
      </c>
      <c r="U200" s="97">
        <f>R200/'סכום נכסי הקרן'!$C$42</f>
        <v>4.9501052837906949E-4</v>
      </c>
    </row>
    <row r="201" spans="2:21" s="144" customFormat="1">
      <c r="B201" s="89" t="s">
        <v>770</v>
      </c>
      <c r="C201" s="86" t="s">
        <v>771</v>
      </c>
      <c r="D201" s="99" t="s">
        <v>129</v>
      </c>
      <c r="E201" s="99" t="s">
        <v>319</v>
      </c>
      <c r="F201" s="86" t="s">
        <v>433</v>
      </c>
      <c r="G201" s="99" t="s">
        <v>434</v>
      </c>
      <c r="H201" s="86" t="s">
        <v>486</v>
      </c>
      <c r="I201" s="86" t="s">
        <v>371</v>
      </c>
      <c r="J201" s="86"/>
      <c r="K201" s="96">
        <v>9.9800000000007145</v>
      </c>
      <c r="L201" s="99" t="s">
        <v>173</v>
      </c>
      <c r="M201" s="100">
        <v>3.0499999999999999E-2</v>
      </c>
      <c r="N201" s="100">
        <v>4.4600000000014323E-2</v>
      </c>
      <c r="O201" s="96">
        <v>63928.331295000011</v>
      </c>
      <c r="P201" s="98">
        <v>87.37</v>
      </c>
      <c r="Q201" s="86"/>
      <c r="R201" s="96">
        <v>55.854183052000003</v>
      </c>
      <c r="S201" s="97">
        <v>2.0228724175902417E-4</v>
      </c>
      <c r="T201" s="97">
        <v>2.1396796504338594E-3</v>
      </c>
      <c r="U201" s="97">
        <f>R201/'סכום נכסי הקרן'!$C$42</f>
        <v>4.9638950898847254E-4</v>
      </c>
    </row>
    <row r="202" spans="2:21" s="144" customFormat="1">
      <c r="B202" s="89" t="s">
        <v>772</v>
      </c>
      <c r="C202" s="86" t="s">
        <v>773</v>
      </c>
      <c r="D202" s="99" t="s">
        <v>129</v>
      </c>
      <c r="E202" s="99" t="s">
        <v>319</v>
      </c>
      <c r="F202" s="86" t="s">
        <v>433</v>
      </c>
      <c r="G202" s="99" t="s">
        <v>434</v>
      </c>
      <c r="H202" s="86" t="s">
        <v>486</v>
      </c>
      <c r="I202" s="86" t="s">
        <v>371</v>
      </c>
      <c r="J202" s="86"/>
      <c r="K202" s="96">
        <v>8.3499999999645791</v>
      </c>
      <c r="L202" s="99" t="s">
        <v>173</v>
      </c>
      <c r="M202" s="100">
        <v>3.95E-2</v>
      </c>
      <c r="N202" s="100">
        <v>4.0599999999866181E-2</v>
      </c>
      <c r="O202" s="96">
        <v>51124.226785999999</v>
      </c>
      <c r="P202" s="98">
        <v>99.4</v>
      </c>
      <c r="Q202" s="86"/>
      <c r="R202" s="96">
        <v>50.817481428000001</v>
      </c>
      <c r="S202" s="97">
        <v>2.1300876020681023E-4</v>
      </c>
      <c r="T202" s="97">
        <v>1.9467320969776267E-3</v>
      </c>
      <c r="U202" s="97">
        <f>R202/'סכום נכסי הקרן'!$C$42</f>
        <v>4.5162713472312596E-4</v>
      </c>
    </row>
    <row r="203" spans="2:21" s="144" customFormat="1">
      <c r="B203" s="89" t="s">
        <v>774</v>
      </c>
      <c r="C203" s="86" t="s">
        <v>775</v>
      </c>
      <c r="D203" s="99" t="s">
        <v>129</v>
      </c>
      <c r="E203" s="99" t="s">
        <v>319</v>
      </c>
      <c r="F203" s="86" t="s">
        <v>433</v>
      </c>
      <c r="G203" s="99" t="s">
        <v>434</v>
      </c>
      <c r="H203" s="86" t="s">
        <v>486</v>
      </c>
      <c r="I203" s="86" t="s">
        <v>371</v>
      </c>
      <c r="J203" s="86"/>
      <c r="K203" s="96">
        <v>9.0100000002271319</v>
      </c>
      <c r="L203" s="99" t="s">
        <v>173</v>
      </c>
      <c r="M203" s="100">
        <v>3.95E-2</v>
      </c>
      <c r="N203" s="100">
        <v>4.2100000000648945E-2</v>
      </c>
      <c r="O203" s="96">
        <v>12570.216187</v>
      </c>
      <c r="P203" s="98">
        <v>98.07</v>
      </c>
      <c r="Q203" s="86"/>
      <c r="R203" s="96">
        <v>12.327611020000001</v>
      </c>
      <c r="S203" s="97">
        <v>5.2373724432692634E-5</v>
      </c>
      <c r="T203" s="97">
        <v>4.7225000880240592E-4</v>
      </c>
      <c r="U203" s="97">
        <f>R203/'סכום נכסי הקרן'!$C$42</f>
        <v>1.0955843317091659E-4</v>
      </c>
    </row>
    <row r="204" spans="2:21" s="144" customFormat="1">
      <c r="B204" s="89" t="s">
        <v>776</v>
      </c>
      <c r="C204" s="86" t="s">
        <v>777</v>
      </c>
      <c r="D204" s="99" t="s">
        <v>129</v>
      </c>
      <c r="E204" s="99" t="s">
        <v>319</v>
      </c>
      <c r="F204" s="86" t="s">
        <v>778</v>
      </c>
      <c r="G204" s="99" t="s">
        <v>370</v>
      </c>
      <c r="H204" s="86" t="s">
        <v>486</v>
      </c>
      <c r="I204" s="86" t="s">
        <v>169</v>
      </c>
      <c r="J204" s="86"/>
      <c r="K204" s="96">
        <v>2.8800000000121257</v>
      </c>
      <c r="L204" s="99" t="s">
        <v>173</v>
      </c>
      <c r="M204" s="100">
        <v>3.9E-2</v>
      </c>
      <c r="N204" s="100">
        <v>5.270000000027833E-2</v>
      </c>
      <c r="O204" s="96">
        <v>112517.11318299999</v>
      </c>
      <c r="P204" s="98">
        <v>96.75</v>
      </c>
      <c r="Q204" s="86"/>
      <c r="R204" s="96">
        <v>108.860307011</v>
      </c>
      <c r="S204" s="97">
        <v>1.2527722492804613E-4</v>
      </c>
      <c r="T204" s="97">
        <v>4.1702549553820495E-3</v>
      </c>
      <c r="U204" s="97">
        <f>R204/'סכום נכסי הקרן'!$C$42</f>
        <v>9.6746763434381181E-4</v>
      </c>
    </row>
    <row r="205" spans="2:21" s="144" customFormat="1">
      <c r="B205" s="89" t="s">
        <v>779</v>
      </c>
      <c r="C205" s="86" t="s">
        <v>780</v>
      </c>
      <c r="D205" s="99" t="s">
        <v>129</v>
      </c>
      <c r="E205" s="99" t="s">
        <v>319</v>
      </c>
      <c r="F205" s="86" t="s">
        <v>524</v>
      </c>
      <c r="G205" s="99" t="s">
        <v>370</v>
      </c>
      <c r="H205" s="86" t="s">
        <v>486</v>
      </c>
      <c r="I205" s="86" t="s">
        <v>169</v>
      </c>
      <c r="J205" s="86"/>
      <c r="K205" s="96">
        <v>4.0799999999808811</v>
      </c>
      <c r="L205" s="99" t="s">
        <v>173</v>
      </c>
      <c r="M205" s="100">
        <v>5.0499999999999996E-2</v>
      </c>
      <c r="N205" s="100">
        <v>2.9199999999756671E-2</v>
      </c>
      <c r="O205" s="96">
        <v>20795.149806000001</v>
      </c>
      <c r="P205" s="98">
        <v>110.67</v>
      </c>
      <c r="Q205" s="86"/>
      <c r="R205" s="96">
        <v>23.013992992999999</v>
      </c>
      <c r="S205" s="97">
        <v>3.744740180426027E-5</v>
      </c>
      <c r="T205" s="97">
        <v>8.8162729793227668E-4</v>
      </c>
      <c r="U205" s="97">
        <f>R205/'סכום נכסי הקרן'!$C$42</f>
        <v>2.0453087051732207E-4</v>
      </c>
    </row>
    <row r="206" spans="2:21" s="144" customFormat="1">
      <c r="B206" s="89" t="s">
        <v>781</v>
      </c>
      <c r="C206" s="86" t="s">
        <v>782</v>
      </c>
      <c r="D206" s="99" t="s">
        <v>129</v>
      </c>
      <c r="E206" s="99" t="s">
        <v>319</v>
      </c>
      <c r="F206" s="86" t="s">
        <v>448</v>
      </c>
      <c r="G206" s="99" t="s">
        <v>434</v>
      </c>
      <c r="H206" s="86" t="s">
        <v>486</v>
      </c>
      <c r="I206" s="86" t="s">
        <v>169</v>
      </c>
      <c r="J206" s="86"/>
      <c r="K206" s="96">
        <v>5.0099999999917051</v>
      </c>
      <c r="L206" s="99" t="s">
        <v>173</v>
      </c>
      <c r="M206" s="100">
        <v>3.9199999999999999E-2</v>
      </c>
      <c r="N206" s="100">
        <v>2.8899999999947908E-2</v>
      </c>
      <c r="O206" s="96">
        <v>96879.451037999999</v>
      </c>
      <c r="P206" s="98">
        <v>107.01</v>
      </c>
      <c r="Q206" s="86"/>
      <c r="R206" s="96">
        <v>103.670703786</v>
      </c>
      <c r="S206" s="97">
        <v>1.0093144482181666E-4</v>
      </c>
      <c r="T206" s="97">
        <v>3.9714499991978262E-3</v>
      </c>
      <c r="U206" s="97">
        <f>R206/'סכום נכסי הקרן'!$C$42</f>
        <v>9.2134638691093035E-4</v>
      </c>
    </row>
    <row r="207" spans="2:21" s="144" customFormat="1">
      <c r="B207" s="89" t="s">
        <v>783</v>
      </c>
      <c r="C207" s="86" t="s">
        <v>784</v>
      </c>
      <c r="D207" s="99" t="s">
        <v>129</v>
      </c>
      <c r="E207" s="99" t="s">
        <v>319</v>
      </c>
      <c r="F207" s="86" t="s">
        <v>567</v>
      </c>
      <c r="G207" s="99" t="s">
        <v>568</v>
      </c>
      <c r="H207" s="86" t="s">
        <v>486</v>
      </c>
      <c r="I207" s="86" t="s">
        <v>371</v>
      </c>
      <c r="J207" s="86"/>
      <c r="K207" s="96">
        <v>0.39999999999943492</v>
      </c>
      <c r="L207" s="99" t="s">
        <v>173</v>
      </c>
      <c r="M207" s="100">
        <v>2.4500000000000001E-2</v>
      </c>
      <c r="N207" s="100">
        <v>1.0999999999977396E-2</v>
      </c>
      <c r="O207" s="96">
        <v>352045.46512499993</v>
      </c>
      <c r="P207" s="98">
        <v>100.54</v>
      </c>
      <c r="Q207" s="86"/>
      <c r="R207" s="96">
        <v>353.946522378</v>
      </c>
      <c r="S207" s="97">
        <v>1.1829894516124143E-4</v>
      </c>
      <c r="T207" s="97">
        <v>1.3559094948519186E-2</v>
      </c>
      <c r="U207" s="97">
        <f>R207/'סכום נכסי הקרן'!$C$42</f>
        <v>3.1456075597385649E-3</v>
      </c>
    </row>
    <row r="208" spans="2:21" s="144" customFormat="1">
      <c r="B208" s="89" t="s">
        <v>785</v>
      </c>
      <c r="C208" s="86" t="s">
        <v>786</v>
      </c>
      <c r="D208" s="99" t="s">
        <v>129</v>
      </c>
      <c r="E208" s="99" t="s">
        <v>319</v>
      </c>
      <c r="F208" s="86" t="s">
        <v>567</v>
      </c>
      <c r="G208" s="99" t="s">
        <v>568</v>
      </c>
      <c r="H208" s="86" t="s">
        <v>486</v>
      </c>
      <c r="I208" s="86" t="s">
        <v>371</v>
      </c>
      <c r="J208" s="86"/>
      <c r="K208" s="96">
        <v>5.1500000000023567</v>
      </c>
      <c r="L208" s="99" t="s">
        <v>173</v>
      </c>
      <c r="M208" s="100">
        <v>1.9E-2</v>
      </c>
      <c r="N208" s="100">
        <v>1.6E-2</v>
      </c>
      <c r="O208" s="96">
        <v>312770.95610299997</v>
      </c>
      <c r="P208" s="98">
        <v>101.74</v>
      </c>
      <c r="Q208" s="86"/>
      <c r="R208" s="96">
        <v>318.21318115499997</v>
      </c>
      <c r="S208" s="97">
        <v>2.1651072208531369E-4</v>
      </c>
      <c r="T208" s="97">
        <v>1.2190210849262367E-2</v>
      </c>
      <c r="U208" s="97">
        <f>R208/'סכום נכסי הקרן'!$C$42</f>
        <v>2.8280367935939977E-3</v>
      </c>
    </row>
    <row r="209" spans="2:21" s="144" customFormat="1">
      <c r="B209" s="89" t="s">
        <v>787</v>
      </c>
      <c r="C209" s="86" t="s">
        <v>788</v>
      </c>
      <c r="D209" s="99" t="s">
        <v>129</v>
      </c>
      <c r="E209" s="99" t="s">
        <v>319</v>
      </c>
      <c r="F209" s="86" t="s">
        <v>567</v>
      </c>
      <c r="G209" s="99" t="s">
        <v>568</v>
      </c>
      <c r="H209" s="86" t="s">
        <v>486</v>
      </c>
      <c r="I209" s="86" t="s">
        <v>371</v>
      </c>
      <c r="J209" s="86"/>
      <c r="K209" s="96">
        <v>3.7199999999708364</v>
      </c>
      <c r="L209" s="99" t="s">
        <v>173</v>
      </c>
      <c r="M209" s="100">
        <v>2.9600000000000001E-2</v>
      </c>
      <c r="N209" s="100">
        <v>2.1099999999854183E-2</v>
      </c>
      <c r="O209" s="96">
        <v>64952.563142999999</v>
      </c>
      <c r="P209" s="98">
        <v>103.47</v>
      </c>
      <c r="Q209" s="86"/>
      <c r="R209" s="96">
        <v>67.206414917999993</v>
      </c>
      <c r="S209" s="97">
        <v>1.5904387219939568E-4</v>
      </c>
      <c r="T209" s="97">
        <v>2.5745645271506661E-3</v>
      </c>
      <c r="U209" s="97">
        <f>R209/'סכום נכסי הקרן'!$C$42</f>
        <v>5.9727951388999884E-4</v>
      </c>
    </row>
    <row r="210" spans="2:21" s="144" customFormat="1">
      <c r="B210" s="89" t="s">
        <v>789</v>
      </c>
      <c r="C210" s="86" t="s">
        <v>790</v>
      </c>
      <c r="D210" s="99" t="s">
        <v>129</v>
      </c>
      <c r="E210" s="99" t="s">
        <v>319</v>
      </c>
      <c r="F210" s="86" t="s">
        <v>573</v>
      </c>
      <c r="G210" s="99" t="s">
        <v>434</v>
      </c>
      <c r="H210" s="86" t="s">
        <v>486</v>
      </c>
      <c r="I210" s="86" t="s">
        <v>169</v>
      </c>
      <c r="J210" s="86"/>
      <c r="K210" s="96">
        <v>5.849999999998448</v>
      </c>
      <c r="L210" s="99" t="s">
        <v>173</v>
      </c>
      <c r="M210" s="100">
        <v>3.61E-2</v>
      </c>
      <c r="N210" s="100">
        <v>3.140000000000414E-2</v>
      </c>
      <c r="O210" s="96">
        <v>185133.930138</v>
      </c>
      <c r="P210" s="98">
        <v>104.44</v>
      </c>
      <c r="Q210" s="86"/>
      <c r="R210" s="96">
        <v>193.353870478</v>
      </c>
      <c r="S210" s="97">
        <v>2.4121684708534202E-4</v>
      </c>
      <c r="T210" s="97">
        <v>7.407061018316812E-3</v>
      </c>
      <c r="U210" s="97">
        <f>R210/'סכום נכסי הקרן'!$C$42</f>
        <v>1.7183821798671599E-3</v>
      </c>
    </row>
    <row r="211" spans="2:21" s="144" customFormat="1">
      <c r="B211" s="89" t="s">
        <v>791</v>
      </c>
      <c r="C211" s="86" t="s">
        <v>792</v>
      </c>
      <c r="D211" s="99" t="s">
        <v>129</v>
      </c>
      <c r="E211" s="99" t="s">
        <v>319</v>
      </c>
      <c r="F211" s="86" t="s">
        <v>573</v>
      </c>
      <c r="G211" s="99" t="s">
        <v>434</v>
      </c>
      <c r="H211" s="86" t="s">
        <v>486</v>
      </c>
      <c r="I211" s="86" t="s">
        <v>169</v>
      </c>
      <c r="J211" s="86"/>
      <c r="K211" s="96">
        <v>6.7899999999425003</v>
      </c>
      <c r="L211" s="99" t="s">
        <v>173</v>
      </c>
      <c r="M211" s="100">
        <v>3.3000000000000002E-2</v>
      </c>
      <c r="N211" s="100">
        <v>3.5799999999678533E-2</v>
      </c>
      <c r="O211" s="96">
        <v>61043.734565000006</v>
      </c>
      <c r="P211" s="98">
        <v>98.86</v>
      </c>
      <c r="Q211" s="86"/>
      <c r="R211" s="96">
        <v>60.347837493</v>
      </c>
      <c r="S211" s="97">
        <v>1.9797218883069292E-4</v>
      </c>
      <c r="T211" s="97">
        <v>2.311823981227095E-3</v>
      </c>
      <c r="U211" s="97">
        <f>R211/'סכום נכסי הקרן'!$C$42</f>
        <v>5.363256928093903E-4</v>
      </c>
    </row>
    <row r="212" spans="2:21" s="144" customFormat="1">
      <c r="B212" s="89" t="s">
        <v>793</v>
      </c>
      <c r="C212" s="86" t="s">
        <v>794</v>
      </c>
      <c r="D212" s="99" t="s">
        <v>129</v>
      </c>
      <c r="E212" s="99" t="s">
        <v>319</v>
      </c>
      <c r="F212" s="86" t="s">
        <v>795</v>
      </c>
      <c r="G212" s="99" t="s">
        <v>160</v>
      </c>
      <c r="H212" s="86" t="s">
        <v>486</v>
      </c>
      <c r="I212" s="86" t="s">
        <v>169</v>
      </c>
      <c r="J212" s="86"/>
      <c r="K212" s="96">
        <v>3.6399999999934929</v>
      </c>
      <c r="L212" s="99" t="s">
        <v>173</v>
      </c>
      <c r="M212" s="100">
        <v>2.75E-2</v>
      </c>
      <c r="N212" s="100">
        <v>2.9000000000000005E-2</v>
      </c>
      <c r="O212" s="96">
        <v>61207.792400000006</v>
      </c>
      <c r="P212" s="98">
        <v>100.43</v>
      </c>
      <c r="Q212" s="86"/>
      <c r="R212" s="96">
        <v>61.470983859999997</v>
      </c>
      <c r="S212" s="97">
        <v>1.2321489063848223E-4</v>
      </c>
      <c r="T212" s="97">
        <v>2.3548498262867439E-3</v>
      </c>
      <c r="U212" s="97">
        <f>R212/'סכום נכסי הקרן'!$C$42</f>
        <v>5.4630736370981801E-4</v>
      </c>
    </row>
    <row r="213" spans="2:21" s="144" customFormat="1">
      <c r="B213" s="89" t="s">
        <v>796</v>
      </c>
      <c r="C213" s="86" t="s">
        <v>797</v>
      </c>
      <c r="D213" s="99" t="s">
        <v>129</v>
      </c>
      <c r="E213" s="99" t="s">
        <v>319</v>
      </c>
      <c r="F213" s="86" t="s">
        <v>795</v>
      </c>
      <c r="G213" s="99" t="s">
        <v>160</v>
      </c>
      <c r="H213" s="86" t="s">
        <v>486</v>
      </c>
      <c r="I213" s="86" t="s">
        <v>169</v>
      </c>
      <c r="J213" s="86"/>
      <c r="K213" s="96">
        <v>4.8699999999782806</v>
      </c>
      <c r="L213" s="99" t="s">
        <v>173</v>
      </c>
      <c r="M213" s="100">
        <v>2.3E-2</v>
      </c>
      <c r="N213" s="100">
        <v>3.8099999999853515E-2</v>
      </c>
      <c r="O213" s="96">
        <v>105501.13875</v>
      </c>
      <c r="P213" s="98">
        <v>93.83</v>
      </c>
      <c r="Q213" s="86"/>
      <c r="R213" s="96">
        <v>98.991716144999998</v>
      </c>
      <c r="S213" s="97">
        <v>3.3487194619126156E-4</v>
      </c>
      <c r="T213" s="97">
        <v>3.7922058657591808E-3</v>
      </c>
      <c r="U213" s="97">
        <f>R213/'סכום נכסי הקרן'!$C$42</f>
        <v>8.7976310253065767E-4</v>
      </c>
    </row>
    <row r="214" spans="2:21" s="144" customFormat="1">
      <c r="B214" s="89" t="s">
        <v>798</v>
      </c>
      <c r="C214" s="86" t="s">
        <v>799</v>
      </c>
      <c r="D214" s="99" t="s">
        <v>129</v>
      </c>
      <c r="E214" s="99" t="s">
        <v>319</v>
      </c>
      <c r="F214" s="86" t="s">
        <v>586</v>
      </c>
      <c r="G214" s="99" t="s">
        <v>579</v>
      </c>
      <c r="H214" s="86" t="s">
        <v>583</v>
      </c>
      <c r="I214" s="86" t="s">
        <v>371</v>
      </c>
      <c r="J214" s="86"/>
      <c r="K214" s="96">
        <v>1.1300000000053614</v>
      </c>
      <c r="L214" s="99" t="s">
        <v>173</v>
      </c>
      <c r="M214" s="100">
        <v>4.2999999999999997E-2</v>
      </c>
      <c r="N214" s="100">
        <v>3.1599999999992343E-2</v>
      </c>
      <c r="O214" s="96">
        <v>51351.692171000002</v>
      </c>
      <c r="P214" s="98">
        <v>101.7</v>
      </c>
      <c r="Q214" s="86"/>
      <c r="R214" s="96">
        <v>52.224672644000002</v>
      </c>
      <c r="S214" s="97">
        <v>1.4227721289382394E-4</v>
      </c>
      <c r="T214" s="97">
        <v>2.0006392216479723E-3</v>
      </c>
      <c r="U214" s="97">
        <f>R214/'סכום נכסי הקרן'!$C$42</f>
        <v>4.6413318026160993E-4</v>
      </c>
    </row>
    <row r="215" spans="2:21" s="144" customFormat="1">
      <c r="B215" s="89" t="s">
        <v>800</v>
      </c>
      <c r="C215" s="86" t="s">
        <v>801</v>
      </c>
      <c r="D215" s="99" t="s">
        <v>129</v>
      </c>
      <c r="E215" s="99" t="s">
        <v>319</v>
      </c>
      <c r="F215" s="86" t="s">
        <v>586</v>
      </c>
      <c r="G215" s="99" t="s">
        <v>579</v>
      </c>
      <c r="H215" s="86" t="s">
        <v>583</v>
      </c>
      <c r="I215" s="86" t="s">
        <v>371</v>
      </c>
      <c r="J215" s="86"/>
      <c r="K215" s="96">
        <v>1.8500000000212746</v>
      </c>
      <c r="L215" s="99" t="s">
        <v>173</v>
      </c>
      <c r="M215" s="100">
        <v>4.2500000000000003E-2</v>
      </c>
      <c r="N215" s="100">
        <v>3.4500000000496411E-2</v>
      </c>
      <c r="O215" s="96">
        <v>34500.637663000001</v>
      </c>
      <c r="P215" s="98">
        <v>102.18</v>
      </c>
      <c r="Q215" s="86"/>
      <c r="R215" s="96">
        <v>35.252751945000007</v>
      </c>
      <c r="S215" s="97">
        <v>7.022850439459466E-5</v>
      </c>
      <c r="T215" s="97">
        <v>1.3504735337062318E-3</v>
      </c>
      <c r="U215" s="97">
        <f>R215/'סכום נכסי הקרן'!$C$42</f>
        <v>3.1329965406851252E-4</v>
      </c>
    </row>
    <row r="216" spans="2:21" s="144" customFormat="1">
      <c r="B216" s="89" t="s">
        <v>802</v>
      </c>
      <c r="C216" s="86" t="s">
        <v>803</v>
      </c>
      <c r="D216" s="99" t="s">
        <v>129</v>
      </c>
      <c r="E216" s="99" t="s">
        <v>319</v>
      </c>
      <c r="F216" s="86" t="s">
        <v>586</v>
      </c>
      <c r="G216" s="99" t="s">
        <v>579</v>
      </c>
      <c r="H216" s="86" t="s">
        <v>583</v>
      </c>
      <c r="I216" s="86" t="s">
        <v>371</v>
      </c>
      <c r="J216" s="86"/>
      <c r="K216" s="96">
        <v>2.2199999999931115</v>
      </c>
      <c r="L216" s="99" t="s">
        <v>173</v>
      </c>
      <c r="M216" s="100">
        <v>3.7000000000000005E-2</v>
      </c>
      <c r="N216" s="100">
        <v>3.9999999999843446E-2</v>
      </c>
      <c r="O216" s="96">
        <v>63842.722512999993</v>
      </c>
      <c r="P216" s="98">
        <v>100.05</v>
      </c>
      <c r="Q216" s="86"/>
      <c r="R216" s="96">
        <v>63.874646702</v>
      </c>
      <c r="S216" s="97">
        <v>2.420352144437605E-4</v>
      </c>
      <c r="T216" s="97">
        <v>2.4469301001087285E-3</v>
      </c>
      <c r="U216" s="97">
        <f>R216/'סכום נכסי הקרן'!$C$42</f>
        <v>5.6766929137069529E-4</v>
      </c>
    </row>
    <row r="217" spans="2:21" s="144" customFormat="1">
      <c r="B217" s="89" t="s">
        <v>804</v>
      </c>
      <c r="C217" s="86" t="s">
        <v>805</v>
      </c>
      <c r="D217" s="99" t="s">
        <v>129</v>
      </c>
      <c r="E217" s="99" t="s">
        <v>319</v>
      </c>
      <c r="F217" s="86" t="s">
        <v>763</v>
      </c>
      <c r="G217" s="99" t="s">
        <v>568</v>
      </c>
      <c r="H217" s="86" t="s">
        <v>583</v>
      </c>
      <c r="I217" s="86" t="s">
        <v>169</v>
      </c>
      <c r="J217" s="86"/>
      <c r="K217" s="96">
        <v>3.7299999994304183</v>
      </c>
      <c r="L217" s="99" t="s">
        <v>173</v>
      </c>
      <c r="M217" s="100">
        <v>3.7499999999999999E-2</v>
      </c>
      <c r="N217" s="100">
        <v>2.4699999995906125E-2</v>
      </c>
      <c r="O217" s="96">
        <v>2143.5151999999998</v>
      </c>
      <c r="P217" s="98">
        <v>104.84</v>
      </c>
      <c r="Q217" s="86"/>
      <c r="R217" s="96">
        <v>2.2472613360000002</v>
      </c>
      <c r="S217" s="97">
        <v>4.0671591114224096E-6</v>
      </c>
      <c r="T217" s="97">
        <v>8.60887956300317E-5</v>
      </c>
      <c r="U217" s="97">
        <f>R217/'סכום נכסי הקרן'!$C$42</f>
        <v>1.9971949998933427E-5</v>
      </c>
    </row>
    <row r="218" spans="2:21" s="144" customFormat="1">
      <c r="B218" s="89" t="s">
        <v>806</v>
      </c>
      <c r="C218" s="86" t="s">
        <v>807</v>
      </c>
      <c r="D218" s="99" t="s">
        <v>129</v>
      </c>
      <c r="E218" s="99" t="s">
        <v>319</v>
      </c>
      <c r="F218" s="86" t="s">
        <v>421</v>
      </c>
      <c r="G218" s="99" t="s">
        <v>321</v>
      </c>
      <c r="H218" s="86" t="s">
        <v>583</v>
      </c>
      <c r="I218" s="86" t="s">
        <v>169</v>
      </c>
      <c r="J218" s="86"/>
      <c r="K218" s="96">
        <v>2.819999999990614</v>
      </c>
      <c r="L218" s="99" t="s">
        <v>173</v>
      </c>
      <c r="M218" s="100">
        <v>3.6000000000000004E-2</v>
      </c>
      <c r="N218" s="100">
        <v>3.6999999999963902E-2</v>
      </c>
      <c r="O218" s="96">
        <f>107346.5624/50000</f>
        <v>2.146931248</v>
      </c>
      <c r="P218" s="98">
        <v>5161200</v>
      </c>
      <c r="Q218" s="86"/>
      <c r="R218" s="96">
        <v>110.807415572</v>
      </c>
      <c r="S218" s="97">
        <f>684.56452011989%/50000</f>
        <v>1.3691290402397798E-4</v>
      </c>
      <c r="T218" s="97">
        <v>4.244845403894716E-3</v>
      </c>
      <c r="U218" s="97">
        <f>R218/'סכום נכסי הקרן'!$C$42</f>
        <v>9.8477205470642285E-4</v>
      </c>
    </row>
    <row r="219" spans="2:21" s="144" customFormat="1">
      <c r="B219" s="89" t="s">
        <v>808</v>
      </c>
      <c r="C219" s="86" t="s">
        <v>809</v>
      </c>
      <c r="D219" s="99" t="s">
        <v>129</v>
      </c>
      <c r="E219" s="99" t="s">
        <v>319</v>
      </c>
      <c r="F219" s="86" t="s">
        <v>810</v>
      </c>
      <c r="G219" s="99" t="s">
        <v>755</v>
      </c>
      <c r="H219" s="86" t="s">
        <v>583</v>
      </c>
      <c r="I219" s="86" t="s">
        <v>169</v>
      </c>
      <c r="J219" s="86"/>
      <c r="K219" s="96">
        <v>0.64999999985273993</v>
      </c>
      <c r="L219" s="99" t="s">
        <v>173</v>
      </c>
      <c r="M219" s="100">
        <v>5.5500000000000001E-2</v>
      </c>
      <c r="N219" s="100">
        <v>1.8999999996073061E-2</v>
      </c>
      <c r="O219" s="96">
        <v>1953.9721350000002</v>
      </c>
      <c r="P219" s="98">
        <v>104.26</v>
      </c>
      <c r="Q219" s="86"/>
      <c r="R219" s="96">
        <v>2.037211342</v>
      </c>
      <c r="S219" s="97">
        <v>8.1415505625000005E-5</v>
      </c>
      <c r="T219" s="97">
        <v>7.8042134248965063E-5</v>
      </c>
      <c r="U219" s="97">
        <f>R219/'סכום נכסי הקרן'!$C$42</f>
        <v>1.8105185368473792E-5</v>
      </c>
    </row>
    <row r="220" spans="2:21" s="144" customFormat="1">
      <c r="B220" s="89" t="s">
        <v>811</v>
      </c>
      <c r="C220" s="86" t="s">
        <v>812</v>
      </c>
      <c r="D220" s="99" t="s">
        <v>129</v>
      </c>
      <c r="E220" s="99" t="s">
        <v>319</v>
      </c>
      <c r="F220" s="86" t="s">
        <v>813</v>
      </c>
      <c r="G220" s="99" t="s">
        <v>160</v>
      </c>
      <c r="H220" s="86" t="s">
        <v>583</v>
      </c>
      <c r="I220" s="86" t="s">
        <v>371</v>
      </c>
      <c r="J220" s="86"/>
      <c r="K220" s="96">
        <v>2.2399999999796623</v>
      </c>
      <c r="L220" s="99" t="s">
        <v>173</v>
      </c>
      <c r="M220" s="100">
        <v>3.4000000000000002E-2</v>
      </c>
      <c r="N220" s="100">
        <v>3.2699999999135643E-2</v>
      </c>
      <c r="O220" s="96">
        <v>5850.6207380000005</v>
      </c>
      <c r="P220" s="98">
        <v>100.85</v>
      </c>
      <c r="Q220" s="86"/>
      <c r="R220" s="96">
        <v>5.9003508130000002</v>
      </c>
      <c r="S220" s="97">
        <v>8.7385020578766329E-6</v>
      </c>
      <c r="T220" s="97">
        <v>2.2603249882364741E-4</v>
      </c>
      <c r="U220" s="97">
        <f>R220/'סכום נכסי הקרן'!$C$42</f>
        <v>5.2437831562195397E-5</v>
      </c>
    </row>
    <row r="221" spans="2:21" s="144" customFormat="1">
      <c r="B221" s="89" t="s">
        <v>814</v>
      </c>
      <c r="C221" s="86" t="s">
        <v>815</v>
      </c>
      <c r="D221" s="99" t="s">
        <v>129</v>
      </c>
      <c r="E221" s="99" t="s">
        <v>319</v>
      </c>
      <c r="F221" s="86" t="s">
        <v>582</v>
      </c>
      <c r="G221" s="99" t="s">
        <v>321</v>
      </c>
      <c r="H221" s="86" t="s">
        <v>583</v>
      </c>
      <c r="I221" s="86" t="s">
        <v>169</v>
      </c>
      <c r="J221" s="86"/>
      <c r="K221" s="96">
        <v>0.90999999999384706</v>
      </c>
      <c r="L221" s="99" t="s">
        <v>173</v>
      </c>
      <c r="M221" s="100">
        <v>1.7399999999999999E-2</v>
      </c>
      <c r="N221" s="100">
        <v>9.900000000061528E-3</v>
      </c>
      <c r="O221" s="96">
        <v>32196.012008000002</v>
      </c>
      <c r="P221" s="98">
        <v>100.96</v>
      </c>
      <c r="Q221" s="86"/>
      <c r="R221" s="96">
        <v>32.505093719999998</v>
      </c>
      <c r="S221" s="97">
        <v>6.2557828484824938E-5</v>
      </c>
      <c r="T221" s="97">
        <v>1.2452153763197688E-3</v>
      </c>
      <c r="U221" s="97">
        <f>R221/'סכום נכסי הקרן'!$C$42</f>
        <v>2.8888055700811686E-4</v>
      </c>
    </row>
    <row r="222" spans="2:21" s="144" customFormat="1">
      <c r="B222" s="89" t="s">
        <v>816</v>
      </c>
      <c r="C222" s="86" t="s">
        <v>817</v>
      </c>
      <c r="D222" s="99" t="s">
        <v>129</v>
      </c>
      <c r="E222" s="99" t="s">
        <v>319</v>
      </c>
      <c r="F222" s="86" t="s">
        <v>818</v>
      </c>
      <c r="G222" s="99" t="s">
        <v>370</v>
      </c>
      <c r="H222" s="86" t="s">
        <v>583</v>
      </c>
      <c r="I222" s="86" t="s">
        <v>169</v>
      </c>
      <c r="J222" s="86"/>
      <c r="K222" s="96">
        <v>2.6499999999878034</v>
      </c>
      <c r="L222" s="99" t="s">
        <v>173</v>
      </c>
      <c r="M222" s="100">
        <v>6.7500000000000004E-2</v>
      </c>
      <c r="N222" s="100">
        <v>4.7099999999707265E-2</v>
      </c>
      <c r="O222" s="96">
        <v>31233.155490999998</v>
      </c>
      <c r="P222" s="98">
        <v>105</v>
      </c>
      <c r="Q222" s="86"/>
      <c r="R222" s="96">
        <v>32.794813275999999</v>
      </c>
      <c r="S222" s="97">
        <v>3.9053452812321629E-5</v>
      </c>
      <c r="T222" s="97">
        <v>1.2563140443949746E-3</v>
      </c>
      <c r="U222" s="97">
        <f>R222/'סכום נכסי הקרן'!$C$42</f>
        <v>2.9145536412709862E-4</v>
      </c>
    </row>
    <row r="223" spans="2:21" s="144" customFormat="1">
      <c r="B223" s="89" t="s">
        <v>819</v>
      </c>
      <c r="C223" s="86" t="s">
        <v>820</v>
      </c>
      <c r="D223" s="99" t="s">
        <v>129</v>
      </c>
      <c r="E223" s="99" t="s">
        <v>319</v>
      </c>
      <c r="F223" s="86" t="s">
        <v>535</v>
      </c>
      <c r="G223" s="99" t="s">
        <v>370</v>
      </c>
      <c r="H223" s="86" t="s">
        <v>583</v>
      </c>
      <c r="I223" s="86" t="s">
        <v>371</v>
      </c>
      <c r="J223" s="86"/>
      <c r="K223" s="96">
        <v>2.570000011254165</v>
      </c>
      <c r="L223" s="99" t="s">
        <v>173</v>
      </c>
      <c r="M223" s="100">
        <v>5.74E-2</v>
      </c>
      <c r="N223" s="100">
        <v>2.570000011254165E-2</v>
      </c>
      <c r="O223" s="96">
        <v>27.532167000000001</v>
      </c>
      <c r="P223" s="98">
        <v>109.73</v>
      </c>
      <c r="Q223" s="86"/>
      <c r="R223" s="96">
        <v>3.0211037999999999E-2</v>
      </c>
      <c r="S223" s="97">
        <v>1.4865279818405826E-7</v>
      </c>
      <c r="T223" s="97">
        <v>1.157333966677172E-6</v>
      </c>
      <c r="U223" s="97">
        <f>R223/'סכום נכסי הקרן'!$C$42</f>
        <v>2.6849273410534825E-7</v>
      </c>
    </row>
    <row r="224" spans="2:21" s="144" customFormat="1">
      <c r="B224" s="89" t="s">
        <v>821</v>
      </c>
      <c r="C224" s="86" t="s">
        <v>822</v>
      </c>
      <c r="D224" s="99" t="s">
        <v>129</v>
      </c>
      <c r="E224" s="99" t="s">
        <v>319</v>
      </c>
      <c r="F224" s="86" t="s">
        <v>535</v>
      </c>
      <c r="G224" s="99" t="s">
        <v>370</v>
      </c>
      <c r="H224" s="86" t="s">
        <v>583</v>
      </c>
      <c r="I224" s="86" t="s">
        <v>371</v>
      </c>
      <c r="J224" s="86"/>
      <c r="K224" s="96">
        <v>4.7399999995730377</v>
      </c>
      <c r="L224" s="99" t="s">
        <v>173</v>
      </c>
      <c r="M224" s="100">
        <v>5.6500000000000002E-2</v>
      </c>
      <c r="N224" s="100">
        <v>3.8499999996950265E-2</v>
      </c>
      <c r="O224" s="96">
        <v>3617.1819</v>
      </c>
      <c r="P224" s="98">
        <v>108.78</v>
      </c>
      <c r="Q224" s="86"/>
      <c r="R224" s="96">
        <v>3.9347706320000002</v>
      </c>
      <c r="S224" s="97">
        <v>3.8938265983316703E-5</v>
      </c>
      <c r="T224" s="97">
        <v>1.5073443366948874E-4</v>
      </c>
      <c r="U224" s="97">
        <f>R224/'סכום נכסי הקרן'!$C$42</f>
        <v>3.4969249486333743E-5</v>
      </c>
    </row>
    <row r="225" spans="2:21" s="144" customFormat="1">
      <c r="B225" s="89" t="s">
        <v>823</v>
      </c>
      <c r="C225" s="86" t="s">
        <v>824</v>
      </c>
      <c r="D225" s="99" t="s">
        <v>129</v>
      </c>
      <c r="E225" s="99" t="s">
        <v>319</v>
      </c>
      <c r="F225" s="86" t="s">
        <v>538</v>
      </c>
      <c r="G225" s="99" t="s">
        <v>370</v>
      </c>
      <c r="H225" s="86" t="s">
        <v>583</v>
      </c>
      <c r="I225" s="86" t="s">
        <v>371</v>
      </c>
      <c r="J225" s="86"/>
      <c r="K225" s="96">
        <v>3.5299999999860718</v>
      </c>
      <c r="L225" s="99" t="s">
        <v>173</v>
      </c>
      <c r="M225" s="100">
        <v>3.7000000000000005E-2</v>
      </c>
      <c r="N225" s="100">
        <v>2.5000000000000001E-2</v>
      </c>
      <c r="O225" s="96">
        <v>17897.325739</v>
      </c>
      <c r="P225" s="98">
        <v>104.3</v>
      </c>
      <c r="Q225" s="86"/>
      <c r="R225" s="96">
        <v>18.666910741999999</v>
      </c>
      <c r="S225" s="97">
        <v>7.916437443374916E-5</v>
      </c>
      <c r="T225" s="97">
        <v>7.1509790079531761E-4</v>
      </c>
      <c r="U225" s="97">
        <f>R225/'סכום נכסי הקרן'!$C$42</f>
        <v>1.6589730887168043E-4</v>
      </c>
    </row>
    <row r="226" spans="2:21" s="144" customFormat="1">
      <c r="B226" s="89" t="s">
        <v>825</v>
      </c>
      <c r="C226" s="86" t="s">
        <v>826</v>
      </c>
      <c r="D226" s="99" t="s">
        <v>129</v>
      </c>
      <c r="E226" s="99" t="s">
        <v>319</v>
      </c>
      <c r="F226" s="86" t="s">
        <v>827</v>
      </c>
      <c r="G226" s="99" t="s">
        <v>370</v>
      </c>
      <c r="H226" s="86" t="s">
        <v>583</v>
      </c>
      <c r="I226" s="86" t="s">
        <v>169</v>
      </c>
      <c r="J226" s="86"/>
      <c r="K226" s="96">
        <v>2.06</v>
      </c>
      <c r="L226" s="99" t="s">
        <v>173</v>
      </c>
      <c r="M226" s="100">
        <v>4.4500000000000005E-2</v>
      </c>
      <c r="N226" s="100">
        <v>4.5400000000000003E-2</v>
      </c>
      <c r="O226" s="96">
        <v>0.3</v>
      </c>
      <c r="P226" s="98">
        <v>99.94</v>
      </c>
      <c r="Q226" s="86"/>
      <c r="R226" s="96">
        <v>3.1E-4</v>
      </c>
      <c r="S226" s="97">
        <v>2.6795617634971608E-10</v>
      </c>
      <c r="T226" s="97">
        <v>1.1875577716658505E-8</v>
      </c>
      <c r="U226" s="97">
        <f>R226/'סכום נכסי הקרן'!$C$42</f>
        <v>2.7550442845644021E-9</v>
      </c>
    </row>
    <row r="227" spans="2:21" s="144" customFormat="1">
      <c r="B227" s="89" t="s">
        <v>828</v>
      </c>
      <c r="C227" s="86" t="s">
        <v>829</v>
      </c>
      <c r="D227" s="99" t="s">
        <v>129</v>
      </c>
      <c r="E227" s="99" t="s">
        <v>319</v>
      </c>
      <c r="F227" s="86" t="s">
        <v>830</v>
      </c>
      <c r="G227" s="99" t="s">
        <v>579</v>
      </c>
      <c r="H227" s="86" t="s">
        <v>583</v>
      </c>
      <c r="I227" s="86" t="s">
        <v>371</v>
      </c>
      <c r="J227" s="86"/>
      <c r="K227" s="96">
        <v>3.0899999999740588</v>
      </c>
      <c r="L227" s="99" t="s">
        <v>173</v>
      </c>
      <c r="M227" s="100">
        <v>2.9500000000000002E-2</v>
      </c>
      <c r="N227" s="100">
        <v>2.6699999999758483E-2</v>
      </c>
      <c r="O227" s="96">
        <v>55386.864452000002</v>
      </c>
      <c r="P227" s="98">
        <v>100.92</v>
      </c>
      <c r="Q227" s="86"/>
      <c r="R227" s="96">
        <v>55.896423605000003</v>
      </c>
      <c r="S227" s="97">
        <v>2.5814276904922192E-4</v>
      </c>
      <c r="T227" s="97">
        <v>2.1412978148530404E-3</v>
      </c>
      <c r="U227" s="97">
        <f>R227/'סכום נכסי הקרן'!$C$42</f>
        <v>4.9676491090498709E-4</v>
      </c>
    </row>
    <row r="228" spans="2:21" s="144" customFormat="1">
      <c r="B228" s="89" t="s">
        <v>831</v>
      </c>
      <c r="C228" s="86" t="s">
        <v>832</v>
      </c>
      <c r="D228" s="99" t="s">
        <v>129</v>
      </c>
      <c r="E228" s="99" t="s">
        <v>319</v>
      </c>
      <c r="F228" s="86" t="s">
        <v>553</v>
      </c>
      <c r="G228" s="99" t="s">
        <v>434</v>
      </c>
      <c r="H228" s="86" t="s">
        <v>583</v>
      </c>
      <c r="I228" s="86" t="s">
        <v>169</v>
      </c>
      <c r="J228" s="86"/>
      <c r="K228" s="96">
        <v>8.8600000000010208</v>
      </c>
      <c r="L228" s="99" t="s">
        <v>173</v>
      </c>
      <c r="M228" s="100">
        <v>3.4300000000000004E-2</v>
      </c>
      <c r="N228" s="100">
        <v>4.0599999999959148E-2</v>
      </c>
      <c r="O228" s="96">
        <v>82492.931949000005</v>
      </c>
      <c r="P228" s="98">
        <v>94.96</v>
      </c>
      <c r="Q228" s="86"/>
      <c r="R228" s="96">
        <v>78.335288172000006</v>
      </c>
      <c r="S228" s="97">
        <v>3.2492883231841817E-4</v>
      </c>
      <c r="T228" s="97">
        <v>3.0008929117529867E-3</v>
      </c>
      <c r="U228" s="97">
        <f>R228/'סכום נכסי הקרן'!$C$42</f>
        <v>6.9618447728378712E-4</v>
      </c>
    </row>
    <row r="229" spans="2:21" s="144" customFormat="1">
      <c r="B229" s="89" t="s">
        <v>833</v>
      </c>
      <c r="C229" s="86" t="s">
        <v>834</v>
      </c>
      <c r="D229" s="99" t="s">
        <v>129</v>
      </c>
      <c r="E229" s="99" t="s">
        <v>319</v>
      </c>
      <c r="F229" s="86" t="s">
        <v>612</v>
      </c>
      <c r="G229" s="99" t="s">
        <v>370</v>
      </c>
      <c r="H229" s="86" t="s">
        <v>583</v>
      </c>
      <c r="I229" s="86" t="s">
        <v>169</v>
      </c>
      <c r="J229" s="86"/>
      <c r="K229" s="96">
        <v>3.6100000197818907</v>
      </c>
      <c r="L229" s="99" t="s">
        <v>173</v>
      </c>
      <c r="M229" s="100">
        <v>7.0499999999999993E-2</v>
      </c>
      <c r="N229" s="100">
        <v>2.9800000263758543E-2</v>
      </c>
      <c r="O229" s="96">
        <v>34.257164000000003</v>
      </c>
      <c r="P229" s="98">
        <v>115.1</v>
      </c>
      <c r="Q229" s="86"/>
      <c r="R229" s="96">
        <v>3.9430001999999999E-2</v>
      </c>
      <c r="S229" s="97">
        <v>7.408530545254187E-8</v>
      </c>
      <c r="T229" s="97">
        <v>1.5104969455451623E-6</v>
      </c>
      <c r="U229" s="97">
        <f>R229/'סכום נכסי הקרן'!$C$42</f>
        <v>3.5042387629181594E-7</v>
      </c>
    </row>
    <row r="230" spans="2:21" s="144" customFormat="1">
      <c r="B230" s="89" t="s">
        <v>835</v>
      </c>
      <c r="C230" s="86" t="s">
        <v>836</v>
      </c>
      <c r="D230" s="99" t="s">
        <v>129</v>
      </c>
      <c r="E230" s="99" t="s">
        <v>319</v>
      </c>
      <c r="F230" s="86" t="s">
        <v>615</v>
      </c>
      <c r="G230" s="99" t="s">
        <v>402</v>
      </c>
      <c r="H230" s="86" t="s">
        <v>583</v>
      </c>
      <c r="I230" s="86" t="s">
        <v>371</v>
      </c>
      <c r="J230" s="86"/>
      <c r="K230" s="96">
        <v>1.0000002381807848E-2</v>
      </c>
      <c r="L230" s="99" t="s">
        <v>173</v>
      </c>
      <c r="M230" s="100">
        <v>6.9900000000000004E-2</v>
      </c>
      <c r="N230" s="100">
        <v>1.060000002381808E-2</v>
      </c>
      <c r="O230" s="96">
        <v>162.291899</v>
      </c>
      <c r="P230" s="98">
        <v>103.48</v>
      </c>
      <c r="Q230" s="86"/>
      <c r="R230" s="96">
        <v>0.16793965999999999</v>
      </c>
      <c r="S230" s="97">
        <v>1.8968330656830226E-6</v>
      </c>
      <c r="T230" s="97">
        <v>6.4334854323845343E-6</v>
      </c>
      <c r="U230" s="97">
        <f>R230/'סכום נכסי הקרן'!$C$42</f>
        <v>1.4925200014022222E-6</v>
      </c>
    </row>
    <row r="231" spans="2:21" s="144" customFormat="1">
      <c r="B231" s="89" t="s">
        <v>837</v>
      </c>
      <c r="C231" s="86" t="s">
        <v>838</v>
      </c>
      <c r="D231" s="99" t="s">
        <v>129</v>
      </c>
      <c r="E231" s="99" t="s">
        <v>319</v>
      </c>
      <c r="F231" s="86" t="s">
        <v>615</v>
      </c>
      <c r="G231" s="99" t="s">
        <v>402</v>
      </c>
      <c r="H231" s="86" t="s">
        <v>583</v>
      </c>
      <c r="I231" s="86" t="s">
        <v>371</v>
      </c>
      <c r="J231" s="86"/>
      <c r="K231" s="96">
        <v>3.4799999999963771</v>
      </c>
      <c r="L231" s="99" t="s">
        <v>173</v>
      </c>
      <c r="M231" s="100">
        <v>4.1399999999999999E-2</v>
      </c>
      <c r="N231" s="100">
        <v>2.8699999999934334E-2</v>
      </c>
      <c r="O231" s="96">
        <v>41462.816028000001</v>
      </c>
      <c r="P231" s="98">
        <v>104.44</v>
      </c>
      <c r="Q231" s="96">
        <v>0.85828029899999991</v>
      </c>
      <c r="R231" s="96">
        <v>44.162045366999997</v>
      </c>
      <c r="S231" s="97">
        <v>5.7300033714758101E-5</v>
      </c>
      <c r="T231" s="97">
        <v>1.6917735544593779E-3</v>
      </c>
      <c r="U231" s="97">
        <f>R231/'סכום נכסי הקרן'!$C$42</f>
        <v>3.9247867962266829E-4</v>
      </c>
    </row>
    <row r="232" spans="2:21" s="144" customFormat="1">
      <c r="B232" s="89" t="s">
        <v>839</v>
      </c>
      <c r="C232" s="86" t="s">
        <v>840</v>
      </c>
      <c r="D232" s="99" t="s">
        <v>129</v>
      </c>
      <c r="E232" s="99" t="s">
        <v>319</v>
      </c>
      <c r="F232" s="86" t="s">
        <v>615</v>
      </c>
      <c r="G232" s="99" t="s">
        <v>402</v>
      </c>
      <c r="H232" s="86" t="s">
        <v>583</v>
      </c>
      <c r="I232" s="86" t="s">
        <v>371</v>
      </c>
      <c r="J232" s="86"/>
      <c r="K232" s="96">
        <v>6.1599999999929249</v>
      </c>
      <c r="L232" s="99" t="s">
        <v>173</v>
      </c>
      <c r="M232" s="100">
        <v>2.5000000000000001E-2</v>
      </c>
      <c r="N232" s="100">
        <v>4.4099999999903237E-2</v>
      </c>
      <c r="O232" s="96">
        <v>105015.11945299999</v>
      </c>
      <c r="P232" s="98">
        <v>89.15</v>
      </c>
      <c r="Q232" s="148">
        <v>2.4887144704930204</v>
      </c>
      <c r="R232" s="96">
        <v>96.109697073000007</v>
      </c>
      <c r="S232" s="97">
        <v>1.710519474359747E-4</v>
      </c>
      <c r="T232" s="97">
        <v>3.6818005706932841E-3</v>
      </c>
      <c r="U232" s="97">
        <f>R232/'סכום נכסי הקרן'!$C$42</f>
        <v>8.5414990842640225E-4</v>
      </c>
    </row>
    <row r="233" spans="2:21" s="144" customFormat="1">
      <c r="B233" s="89" t="s">
        <v>841</v>
      </c>
      <c r="C233" s="86" t="s">
        <v>842</v>
      </c>
      <c r="D233" s="99" t="s">
        <v>129</v>
      </c>
      <c r="E233" s="99" t="s">
        <v>319</v>
      </c>
      <c r="F233" s="86" t="s">
        <v>615</v>
      </c>
      <c r="G233" s="99" t="s">
        <v>402</v>
      </c>
      <c r="H233" s="86" t="s">
        <v>583</v>
      </c>
      <c r="I233" s="86" t="s">
        <v>371</v>
      </c>
      <c r="J233" s="86"/>
      <c r="K233" s="96">
        <v>4.7599999999508764</v>
      </c>
      <c r="L233" s="99" t="s">
        <v>173</v>
      </c>
      <c r="M233" s="100">
        <v>3.5499999999999997E-2</v>
      </c>
      <c r="N233" s="100">
        <v>3.6199999999660816E-2</v>
      </c>
      <c r="O233" s="96">
        <v>50513.516530000001</v>
      </c>
      <c r="P233" s="98">
        <v>99.78</v>
      </c>
      <c r="Q233" s="148">
        <v>0.89661492511415009</v>
      </c>
      <c r="R233" s="96">
        <v>51.298999476999995</v>
      </c>
      <c r="S233" s="97">
        <v>7.1082324417351267E-5</v>
      </c>
      <c r="T233" s="97">
        <v>1.9651782421804434E-3</v>
      </c>
      <c r="U233" s="97">
        <f>R233/'סכום נכסי הקרן'!$C$42</f>
        <v>4.559065010096164E-4</v>
      </c>
    </row>
    <row r="234" spans="2:21" s="144" customFormat="1">
      <c r="B234" s="89" t="s">
        <v>843</v>
      </c>
      <c r="C234" s="86" t="s">
        <v>844</v>
      </c>
      <c r="D234" s="99" t="s">
        <v>129</v>
      </c>
      <c r="E234" s="99" t="s">
        <v>319</v>
      </c>
      <c r="F234" s="86" t="s">
        <v>845</v>
      </c>
      <c r="G234" s="99" t="s">
        <v>370</v>
      </c>
      <c r="H234" s="86" t="s">
        <v>583</v>
      </c>
      <c r="I234" s="86" t="s">
        <v>371</v>
      </c>
      <c r="J234" s="86"/>
      <c r="K234" s="96">
        <v>5.1700000000208162</v>
      </c>
      <c r="L234" s="99" t="s">
        <v>173</v>
      </c>
      <c r="M234" s="100">
        <v>3.9E-2</v>
      </c>
      <c r="N234" s="100">
        <v>4.800000000023865E-2</v>
      </c>
      <c r="O234" s="96">
        <v>78476.770866000006</v>
      </c>
      <c r="P234" s="98">
        <v>96.11</v>
      </c>
      <c r="Q234" s="86"/>
      <c r="R234" s="96">
        <v>75.424024478999996</v>
      </c>
      <c r="S234" s="97">
        <v>1.864543487989736E-4</v>
      </c>
      <c r="T234" s="97">
        <v>2.8893673045274773E-3</v>
      </c>
      <c r="U234" s="97">
        <f>R234/'סכום נכסי הקרן'!$C$42</f>
        <v>6.7031137922488548E-4</v>
      </c>
    </row>
    <row r="235" spans="2:21" s="144" customFormat="1">
      <c r="B235" s="89" t="s">
        <v>846</v>
      </c>
      <c r="C235" s="86" t="s">
        <v>847</v>
      </c>
      <c r="D235" s="99" t="s">
        <v>129</v>
      </c>
      <c r="E235" s="99" t="s">
        <v>319</v>
      </c>
      <c r="F235" s="86" t="s">
        <v>848</v>
      </c>
      <c r="G235" s="99" t="s">
        <v>402</v>
      </c>
      <c r="H235" s="86" t="s">
        <v>583</v>
      </c>
      <c r="I235" s="86" t="s">
        <v>371</v>
      </c>
      <c r="J235" s="86"/>
      <c r="K235" s="96">
        <v>1.9700000000019904</v>
      </c>
      <c r="L235" s="99" t="s">
        <v>173</v>
      </c>
      <c r="M235" s="100">
        <v>1.72E-2</v>
      </c>
      <c r="N235" s="100">
        <v>1.0599999999960197E-2</v>
      </c>
      <c r="O235" s="96">
        <v>64480.944987000003</v>
      </c>
      <c r="P235" s="98">
        <v>101.3</v>
      </c>
      <c r="Q235" s="86"/>
      <c r="R235" s="96">
        <v>65.319197270999993</v>
      </c>
      <c r="S235" s="97">
        <v>1.9677710493790993E-4</v>
      </c>
      <c r="T235" s="97">
        <v>2.5022683986500277E-3</v>
      </c>
      <c r="U235" s="97">
        <f>R235/'סכום נכסי הקרן'!$C$42</f>
        <v>5.8050735843162332E-4</v>
      </c>
    </row>
    <row r="236" spans="2:21" s="144" customFormat="1">
      <c r="B236" s="89" t="s">
        <v>849</v>
      </c>
      <c r="C236" s="86" t="s">
        <v>850</v>
      </c>
      <c r="D236" s="99" t="s">
        <v>129</v>
      </c>
      <c r="E236" s="99" t="s">
        <v>319</v>
      </c>
      <c r="F236" s="86" t="s">
        <v>848</v>
      </c>
      <c r="G236" s="99" t="s">
        <v>402</v>
      </c>
      <c r="H236" s="86" t="s">
        <v>583</v>
      </c>
      <c r="I236" s="86" t="s">
        <v>371</v>
      </c>
      <c r="J236" s="86"/>
      <c r="K236" s="96">
        <v>3.3499999999932406</v>
      </c>
      <c r="L236" s="99" t="s">
        <v>173</v>
      </c>
      <c r="M236" s="100">
        <v>2.1600000000000001E-2</v>
      </c>
      <c r="N236" s="100">
        <v>2.5000000000000001E-2</v>
      </c>
      <c r="O236" s="96">
        <v>44845.456799</v>
      </c>
      <c r="P236" s="98">
        <v>98.97</v>
      </c>
      <c r="Q236" s="86"/>
      <c r="R236" s="96">
        <v>44.383548578000003</v>
      </c>
      <c r="S236" s="97">
        <v>5.6478076854488414E-5</v>
      </c>
      <c r="T236" s="97">
        <v>1.7002589692875069E-3</v>
      </c>
      <c r="U236" s="97">
        <f>R236/'סכום נכסי הקרן'!$C$42</f>
        <v>3.9444723173711417E-4</v>
      </c>
    </row>
    <row r="237" spans="2:21" s="144" customFormat="1">
      <c r="B237" s="89" t="s">
        <v>851</v>
      </c>
      <c r="C237" s="86" t="s">
        <v>852</v>
      </c>
      <c r="D237" s="99" t="s">
        <v>129</v>
      </c>
      <c r="E237" s="99" t="s">
        <v>319</v>
      </c>
      <c r="F237" s="86" t="s">
        <v>795</v>
      </c>
      <c r="G237" s="99" t="s">
        <v>160</v>
      </c>
      <c r="H237" s="86" t="s">
        <v>583</v>
      </c>
      <c r="I237" s="86" t="s">
        <v>169</v>
      </c>
      <c r="J237" s="86"/>
      <c r="K237" s="96">
        <v>2.6699999999924242</v>
      </c>
      <c r="L237" s="99" t="s">
        <v>173</v>
      </c>
      <c r="M237" s="100">
        <v>2.4E-2</v>
      </c>
      <c r="N237" s="100">
        <v>2.6199999999938273E-2</v>
      </c>
      <c r="O237" s="96">
        <v>35750.067995999998</v>
      </c>
      <c r="P237" s="98">
        <v>99.69</v>
      </c>
      <c r="Q237" s="86"/>
      <c r="R237" s="96">
        <v>35.639242781</v>
      </c>
      <c r="S237" s="97">
        <v>9.2400839403296623E-5</v>
      </c>
      <c r="T237" s="97">
        <v>1.3652793464794389E-3</v>
      </c>
      <c r="U237" s="97">
        <f>R237/'סכום נכסי הקרן'!$C$42</f>
        <v>3.1673449074192636E-4</v>
      </c>
    </row>
    <row r="238" spans="2:21" s="144" customFormat="1">
      <c r="B238" s="89" t="s">
        <v>853</v>
      </c>
      <c r="C238" s="86" t="s">
        <v>854</v>
      </c>
      <c r="D238" s="99" t="s">
        <v>129</v>
      </c>
      <c r="E238" s="99" t="s">
        <v>319</v>
      </c>
      <c r="F238" s="86" t="s">
        <v>855</v>
      </c>
      <c r="G238" s="99" t="s">
        <v>370</v>
      </c>
      <c r="H238" s="86" t="s">
        <v>583</v>
      </c>
      <c r="I238" s="86" t="s">
        <v>371</v>
      </c>
      <c r="J238" s="86"/>
      <c r="K238" s="96">
        <v>1.5300000000030196</v>
      </c>
      <c r="L238" s="99" t="s">
        <v>173</v>
      </c>
      <c r="M238" s="100">
        <v>5.0999999999999997E-2</v>
      </c>
      <c r="N238" s="100">
        <v>3.1000000000060392E-2</v>
      </c>
      <c r="O238" s="96">
        <v>158598.96984599999</v>
      </c>
      <c r="P238" s="98">
        <v>104.4</v>
      </c>
      <c r="Q238" s="86"/>
      <c r="R238" s="96">
        <v>165.57731924999999</v>
      </c>
      <c r="S238" s="97">
        <v>1.9710305082458211E-4</v>
      </c>
      <c r="T238" s="97">
        <v>6.3429881382882298E-3</v>
      </c>
      <c r="U238" s="97">
        <f>R238/'סכום נכסי הקרן'!$C$42</f>
        <v>1.4715253130748638E-3</v>
      </c>
    </row>
    <row r="239" spans="2:21" s="144" customFormat="1">
      <c r="B239" s="89" t="s">
        <v>856</v>
      </c>
      <c r="C239" s="86" t="s">
        <v>857</v>
      </c>
      <c r="D239" s="99" t="s">
        <v>129</v>
      </c>
      <c r="E239" s="99" t="s">
        <v>319</v>
      </c>
      <c r="F239" s="86" t="s">
        <v>858</v>
      </c>
      <c r="G239" s="99" t="s">
        <v>370</v>
      </c>
      <c r="H239" s="86" t="s">
        <v>583</v>
      </c>
      <c r="I239" s="86" t="s">
        <v>371</v>
      </c>
      <c r="J239" s="86"/>
      <c r="K239" s="96">
        <v>5.3599999912686345</v>
      </c>
      <c r="L239" s="99" t="s">
        <v>173</v>
      </c>
      <c r="M239" s="100">
        <v>2.6200000000000001E-2</v>
      </c>
      <c r="N239" s="100">
        <v>3.7499999934514763E-2</v>
      </c>
      <c r="O239" s="96">
        <v>239.57667499999999</v>
      </c>
      <c r="P239" s="98">
        <v>94.3</v>
      </c>
      <c r="Q239" s="98">
        <v>3.1384545740199997E-3</v>
      </c>
      <c r="R239" s="96">
        <v>0.22905924999999999</v>
      </c>
      <c r="S239" s="97">
        <v>9.4657672127002183E-7</v>
      </c>
      <c r="T239" s="97">
        <v>8.7748739519177734E-6</v>
      </c>
      <c r="U239" s="97">
        <f>R239/'סכום נכסי הקרן'!$C$42</f>
        <v>2.0357044436745435E-6</v>
      </c>
    </row>
    <row r="240" spans="2:21" s="144" customFormat="1">
      <c r="B240" s="89" t="s">
        <v>859</v>
      </c>
      <c r="C240" s="86" t="s">
        <v>860</v>
      </c>
      <c r="D240" s="99" t="s">
        <v>129</v>
      </c>
      <c r="E240" s="99" t="s">
        <v>319</v>
      </c>
      <c r="F240" s="86" t="s">
        <v>858</v>
      </c>
      <c r="G240" s="99" t="s">
        <v>370</v>
      </c>
      <c r="H240" s="86" t="s">
        <v>583</v>
      </c>
      <c r="I240" s="86" t="s">
        <v>371</v>
      </c>
      <c r="J240" s="86"/>
      <c r="K240" s="96">
        <v>3.5100000000178895</v>
      </c>
      <c r="L240" s="99" t="s">
        <v>173</v>
      </c>
      <c r="M240" s="100">
        <v>3.3500000000000002E-2</v>
      </c>
      <c r="N240" s="100">
        <v>2.4400000000204446E-2</v>
      </c>
      <c r="O240" s="96">
        <v>41356.046650999997</v>
      </c>
      <c r="P240" s="98">
        <v>104.08</v>
      </c>
      <c r="Q240" s="86"/>
      <c r="R240" s="96">
        <v>43.043373372999994</v>
      </c>
      <c r="S240" s="97">
        <v>8.5975660597762584E-5</v>
      </c>
      <c r="T240" s="97">
        <v>1.6489191150910025E-3</v>
      </c>
      <c r="U240" s="97">
        <f>R240/'סכום נכסי הקרן'!$C$42</f>
        <v>3.8253677354727484E-4</v>
      </c>
    </row>
    <row r="241" spans="2:21" s="144" customFormat="1">
      <c r="B241" s="89" t="s">
        <v>861</v>
      </c>
      <c r="C241" s="86" t="s">
        <v>862</v>
      </c>
      <c r="D241" s="99" t="s">
        <v>129</v>
      </c>
      <c r="E241" s="99" t="s">
        <v>319</v>
      </c>
      <c r="F241" s="86" t="s">
        <v>582</v>
      </c>
      <c r="G241" s="99" t="s">
        <v>321</v>
      </c>
      <c r="H241" s="86" t="s">
        <v>629</v>
      </c>
      <c r="I241" s="86" t="s">
        <v>169</v>
      </c>
      <c r="J241" s="86"/>
      <c r="K241" s="96">
        <v>1.6599999999163368</v>
      </c>
      <c r="L241" s="99" t="s">
        <v>173</v>
      </c>
      <c r="M241" s="100">
        <v>2.9100000000000001E-2</v>
      </c>
      <c r="N241" s="100">
        <v>1.5199999997861945E-2</v>
      </c>
      <c r="O241" s="96">
        <v>4191.8847040000001</v>
      </c>
      <c r="P241" s="98">
        <v>102.65</v>
      </c>
      <c r="Q241" s="86"/>
      <c r="R241" s="96">
        <v>4.3029694459999996</v>
      </c>
      <c r="S241" s="97">
        <v>4.3426619260732639E-5</v>
      </c>
      <c r="T241" s="97">
        <v>1.6483950989799997E-4</v>
      </c>
      <c r="U241" s="97">
        <f>R241/'סכום נכסי הקרן'!$C$42</f>
        <v>3.8241520576959837E-5</v>
      </c>
    </row>
    <row r="242" spans="2:21" s="144" customFormat="1">
      <c r="B242" s="89" t="s">
        <v>863</v>
      </c>
      <c r="C242" s="86" t="s">
        <v>864</v>
      </c>
      <c r="D242" s="99" t="s">
        <v>129</v>
      </c>
      <c r="E242" s="99" t="s">
        <v>319</v>
      </c>
      <c r="F242" s="86" t="s">
        <v>632</v>
      </c>
      <c r="G242" s="99" t="s">
        <v>370</v>
      </c>
      <c r="H242" s="86" t="s">
        <v>629</v>
      </c>
      <c r="I242" s="86" t="s">
        <v>169</v>
      </c>
      <c r="J242" s="86"/>
      <c r="K242" s="96">
        <v>2.320000002848571</v>
      </c>
      <c r="L242" s="99" t="s">
        <v>173</v>
      </c>
      <c r="M242" s="100">
        <v>4.6500000000000007E-2</v>
      </c>
      <c r="N242" s="100">
        <v>3.5000000000000003E-2</v>
      </c>
      <c r="O242" s="96">
        <v>13.670294999999999</v>
      </c>
      <c r="P242" s="98">
        <v>102.72</v>
      </c>
      <c r="Q242" s="86"/>
      <c r="R242" s="96">
        <v>1.4042127999999999E-2</v>
      </c>
      <c r="S242" s="97">
        <v>8.4913481458547584E-8</v>
      </c>
      <c r="T242" s="97">
        <v>5.3793026571376275E-7</v>
      </c>
      <c r="U242" s="97">
        <f>R242/'סכום נכסי הקרן'!$C$42</f>
        <v>1.2479575641781212E-7</v>
      </c>
    </row>
    <row r="243" spans="2:21" s="144" customFormat="1">
      <c r="B243" s="89" t="s">
        <v>865</v>
      </c>
      <c r="C243" s="86" t="s">
        <v>866</v>
      </c>
      <c r="D243" s="99" t="s">
        <v>129</v>
      </c>
      <c r="E243" s="99" t="s">
        <v>319</v>
      </c>
      <c r="F243" s="86" t="s">
        <v>867</v>
      </c>
      <c r="G243" s="99" t="s">
        <v>434</v>
      </c>
      <c r="H243" s="86" t="s">
        <v>629</v>
      </c>
      <c r="I243" s="86" t="s">
        <v>169</v>
      </c>
      <c r="J243" s="86"/>
      <c r="K243" s="96">
        <v>6.1900000001018558</v>
      </c>
      <c r="L243" s="99" t="s">
        <v>173</v>
      </c>
      <c r="M243" s="100">
        <v>3.27E-2</v>
      </c>
      <c r="N243" s="100">
        <v>3.490000000052499E-2</v>
      </c>
      <c r="O243" s="96">
        <v>22486.293002999999</v>
      </c>
      <c r="P243" s="98">
        <v>99.11</v>
      </c>
      <c r="Q243" s="86"/>
      <c r="R243" s="96">
        <v>22.286165367000002</v>
      </c>
      <c r="S243" s="97">
        <v>1.0083539463228699E-4</v>
      </c>
      <c r="T243" s="97">
        <v>8.5374544781326373E-4</v>
      </c>
      <c r="U243" s="97">
        <f>R243/'סכום נכסי הקרן'!$C$42</f>
        <v>1.9806249199745316E-4</v>
      </c>
    </row>
    <row r="244" spans="2:21" s="144" customFormat="1">
      <c r="B244" s="89" t="s">
        <v>868</v>
      </c>
      <c r="C244" s="86" t="s">
        <v>869</v>
      </c>
      <c r="D244" s="99" t="s">
        <v>129</v>
      </c>
      <c r="E244" s="99" t="s">
        <v>319</v>
      </c>
      <c r="F244" s="86" t="s">
        <v>870</v>
      </c>
      <c r="G244" s="99" t="s">
        <v>871</v>
      </c>
      <c r="H244" s="86" t="s">
        <v>659</v>
      </c>
      <c r="I244" s="86" t="s">
        <v>169</v>
      </c>
      <c r="J244" s="86"/>
      <c r="K244" s="96">
        <v>5.7799999999774077</v>
      </c>
      <c r="L244" s="99" t="s">
        <v>173</v>
      </c>
      <c r="M244" s="100">
        <v>4.4500000000000005E-2</v>
      </c>
      <c r="N244" s="100">
        <v>4.1399999999855309E-2</v>
      </c>
      <c r="O244" s="96">
        <v>77236.454117000001</v>
      </c>
      <c r="P244" s="98">
        <v>102.01</v>
      </c>
      <c r="Q244" s="86"/>
      <c r="R244" s="96">
        <v>78.788907700999999</v>
      </c>
      <c r="S244" s="97">
        <v>2.5953109582325267E-4</v>
      </c>
      <c r="T244" s="97">
        <v>3.0182703116576107E-3</v>
      </c>
      <c r="U244" s="97">
        <f>R244/'סכום נכסי הקרן'!$C$42</f>
        <v>7.0021590273778146E-4</v>
      </c>
    </row>
    <row r="245" spans="2:21" s="144" customFormat="1">
      <c r="B245" s="89" t="s">
        <v>872</v>
      </c>
      <c r="C245" s="86" t="s">
        <v>873</v>
      </c>
      <c r="D245" s="99" t="s">
        <v>129</v>
      </c>
      <c r="E245" s="99" t="s">
        <v>319</v>
      </c>
      <c r="F245" s="86" t="s">
        <v>874</v>
      </c>
      <c r="G245" s="99" t="s">
        <v>370</v>
      </c>
      <c r="H245" s="86" t="s">
        <v>659</v>
      </c>
      <c r="I245" s="86" t="s">
        <v>169</v>
      </c>
      <c r="J245" s="86"/>
      <c r="K245" s="96">
        <v>4.2500000000297353</v>
      </c>
      <c r="L245" s="99" t="s">
        <v>173</v>
      </c>
      <c r="M245" s="100">
        <v>4.2000000000000003E-2</v>
      </c>
      <c r="N245" s="100">
        <v>7.8500000000501252E-2</v>
      </c>
      <c r="O245" s="96">
        <v>67221.015939999997</v>
      </c>
      <c r="P245" s="98">
        <v>87.55</v>
      </c>
      <c r="Q245" s="86"/>
      <c r="R245" s="96">
        <v>58.851998713</v>
      </c>
      <c r="S245" s="97">
        <v>1.1015407685801797E-4</v>
      </c>
      <c r="T245" s="97">
        <v>2.2545209177319931E-3</v>
      </c>
      <c r="U245" s="97">
        <f>R245/'סכום נכסי הקרן'!$C$42</f>
        <v>5.2303181512723283E-4</v>
      </c>
    </row>
    <row r="246" spans="2:21" s="144" customFormat="1">
      <c r="B246" s="89" t="s">
        <v>875</v>
      </c>
      <c r="C246" s="86" t="s">
        <v>876</v>
      </c>
      <c r="D246" s="99" t="s">
        <v>129</v>
      </c>
      <c r="E246" s="99" t="s">
        <v>319</v>
      </c>
      <c r="F246" s="86" t="s">
        <v>874</v>
      </c>
      <c r="G246" s="99" t="s">
        <v>370</v>
      </c>
      <c r="H246" s="86" t="s">
        <v>659</v>
      </c>
      <c r="I246" s="86" t="s">
        <v>169</v>
      </c>
      <c r="J246" s="86"/>
      <c r="K246" s="96">
        <v>4.8899999999924297</v>
      </c>
      <c r="L246" s="99" t="s">
        <v>173</v>
      </c>
      <c r="M246" s="100">
        <v>3.2500000000000001E-2</v>
      </c>
      <c r="N246" s="100">
        <v>6.2299999999884885E-2</v>
      </c>
      <c r="O246" s="96">
        <v>109437.04260400002</v>
      </c>
      <c r="P246" s="98">
        <v>88.11</v>
      </c>
      <c r="Q246" s="86"/>
      <c r="R246" s="96">
        <v>96.424978256999992</v>
      </c>
      <c r="S246" s="97">
        <v>1.458695730347263E-4</v>
      </c>
      <c r="T246" s="97">
        <v>3.6938784616713225E-3</v>
      </c>
      <c r="U246" s="97">
        <f>R246/'סכום נכסי הקרן'!$C$42</f>
        <v>8.5695188785869217E-4</v>
      </c>
    </row>
    <row r="247" spans="2:21" s="144" customFormat="1">
      <c r="B247" s="89" t="s">
        <v>877</v>
      </c>
      <c r="C247" s="86" t="s">
        <v>878</v>
      </c>
      <c r="D247" s="99" t="s">
        <v>129</v>
      </c>
      <c r="E247" s="99" t="s">
        <v>319</v>
      </c>
      <c r="F247" s="86" t="s">
        <v>664</v>
      </c>
      <c r="G247" s="99" t="s">
        <v>579</v>
      </c>
      <c r="H247" s="86" t="s">
        <v>659</v>
      </c>
      <c r="I247" s="86" t="s">
        <v>169</v>
      </c>
      <c r="J247" s="86"/>
      <c r="K247" s="96">
        <v>1.4499999999902422</v>
      </c>
      <c r="L247" s="99" t="s">
        <v>173</v>
      </c>
      <c r="M247" s="100">
        <v>3.3000000000000002E-2</v>
      </c>
      <c r="N247" s="100">
        <v>3.2500000000292725E-2</v>
      </c>
      <c r="O247" s="96">
        <v>25480.795339</v>
      </c>
      <c r="P247" s="98">
        <v>100.55</v>
      </c>
      <c r="Q247" s="86"/>
      <c r="R247" s="96">
        <v>25.620938845000001</v>
      </c>
      <c r="S247" s="97">
        <v>5.5909693118157713E-5</v>
      </c>
      <c r="T247" s="97">
        <v>9.8149500137920099E-4</v>
      </c>
      <c r="U247" s="97">
        <f>R247/'סכום נכסי הקרן'!$C$42</f>
        <v>2.2769942300029458E-4</v>
      </c>
    </row>
    <row r="248" spans="2:21" s="144" customFormat="1">
      <c r="B248" s="89" t="s">
        <v>879</v>
      </c>
      <c r="C248" s="86" t="s">
        <v>880</v>
      </c>
      <c r="D248" s="99" t="s">
        <v>129</v>
      </c>
      <c r="E248" s="99" t="s">
        <v>319</v>
      </c>
      <c r="F248" s="86" t="s">
        <v>670</v>
      </c>
      <c r="G248" s="99" t="s">
        <v>485</v>
      </c>
      <c r="H248" s="86" t="s">
        <v>659</v>
      </c>
      <c r="I248" s="86" t="s">
        <v>371</v>
      </c>
      <c r="J248" s="86"/>
      <c r="K248" s="96">
        <v>1.9200000000096551</v>
      </c>
      <c r="L248" s="99" t="s">
        <v>173</v>
      </c>
      <c r="M248" s="100">
        <v>0.06</v>
      </c>
      <c r="N248" s="100">
        <v>2.2000000000060339E-2</v>
      </c>
      <c r="O248" s="96">
        <v>61725.364133000003</v>
      </c>
      <c r="P248" s="98">
        <v>107.39</v>
      </c>
      <c r="Q248" s="86"/>
      <c r="R248" s="96">
        <v>66.286866483000011</v>
      </c>
      <c r="S248" s="97">
        <v>1.5043095291189228E-4</v>
      </c>
      <c r="T248" s="97">
        <v>2.5393381758472017E-3</v>
      </c>
      <c r="U248" s="97">
        <f>R248/'סכום נכסי הקרן'!$C$42</f>
        <v>5.8910726659894448E-4</v>
      </c>
    </row>
    <row r="249" spans="2:21" s="144" customFormat="1">
      <c r="B249" s="89" t="s">
        <v>881</v>
      </c>
      <c r="C249" s="86" t="s">
        <v>882</v>
      </c>
      <c r="D249" s="99" t="s">
        <v>129</v>
      </c>
      <c r="E249" s="99" t="s">
        <v>319</v>
      </c>
      <c r="F249" s="86" t="s">
        <v>670</v>
      </c>
      <c r="G249" s="99" t="s">
        <v>485</v>
      </c>
      <c r="H249" s="86" t="s">
        <v>659</v>
      </c>
      <c r="I249" s="86" t="s">
        <v>371</v>
      </c>
      <c r="J249" s="86"/>
      <c r="K249" s="96">
        <v>3.4700000004984508</v>
      </c>
      <c r="L249" s="99" t="s">
        <v>173</v>
      </c>
      <c r="M249" s="100">
        <v>5.9000000000000004E-2</v>
      </c>
      <c r="N249" s="100">
        <v>3.2900000007199844E-2</v>
      </c>
      <c r="O249" s="96">
        <v>991.177505</v>
      </c>
      <c r="P249" s="98">
        <v>109.3</v>
      </c>
      <c r="Q249" s="86"/>
      <c r="R249" s="96">
        <v>1.0833570179999998</v>
      </c>
      <c r="S249" s="97">
        <v>1.1144978012006535E-6</v>
      </c>
      <c r="T249" s="97">
        <v>4.1501582135956147E-5</v>
      </c>
      <c r="U249" s="97">
        <f>R249/'סכום נכסי הקרן'!$C$42</f>
        <v>9.6280534212375281E-6</v>
      </c>
    </row>
    <row r="250" spans="2:21" s="144" customFormat="1">
      <c r="B250" s="89" t="s">
        <v>883</v>
      </c>
      <c r="C250" s="86" t="s">
        <v>884</v>
      </c>
      <c r="D250" s="99" t="s">
        <v>129</v>
      </c>
      <c r="E250" s="99" t="s">
        <v>319</v>
      </c>
      <c r="F250" s="86" t="s">
        <v>673</v>
      </c>
      <c r="G250" s="99" t="s">
        <v>370</v>
      </c>
      <c r="H250" s="86" t="s">
        <v>659</v>
      </c>
      <c r="I250" s="86" t="s">
        <v>371</v>
      </c>
      <c r="J250" s="86"/>
      <c r="K250" s="96">
        <v>3.9000063383878874</v>
      </c>
      <c r="L250" s="99" t="s">
        <v>173</v>
      </c>
      <c r="M250" s="100">
        <v>6.9000000000000006E-2</v>
      </c>
      <c r="N250" s="100">
        <v>0.11090012564921871</v>
      </c>
      <c r="O250" s="96">
        <v>0.308278</v>
      </c>
      <c r="P250" s="98">
        <v>87</v>
      </c>
      <c r="Q250" s="86"/>
      <c r="R250" s="96">
        <v>2.6820699999999996E-4</v>
      </c>
      <c r="S250" s="97">
        <v>4.6598575188077891E-10</v>
      </c>
      <c r="T250" s="97">
        <v>1.0274558298876862E-8</v>
      </c>
      <c r="U250" s="97">
        <f>R250/'סכום נכסי הקרן'!$C$42</f>
        <v>2.3836198788069822E-9</v>
      </c>
    </row>
    <row r="251" spans="2:21" s="144" customFormat="1">
      <c r="B251" s="89" t="s">
        <v>885</v>
      </c>
      <c r="C251" s="86" t="s">
        <v>886</v>
      </c>
      <c r="D251" s="99" t="s">
        <v>129</v>
      </c>
      <c r="E251" s="99" t="s">
        <v>319</v>
      </c>
      <c r="F251" s="86" t="s">
        <v>887</v>
      </c>
      <c r="G251" s="99" t="s">
        <v>370</v>
      </c>
      <c r="H251" s="86" t="s">
        <v>659</v>
      </c>
      <c r="I251" s="86" t="s">
        <v>169</v>
      </c>
      <c r="J251" s="86"/>
      <c r="K251" s="96">
        <v>3.6499999999999995</v>
      </c>
      <c r="L251" s="99" t="s">
        <v>173</v>
      </c>
      <c r="M251" s="100">
        <v>4.5999999999999999E-2</v>
      </c>
      <c r="N251" s="100">
        <v>0.11510000000018968</v>
      </c>
      <c r="O251" s="96">
        <v>39615.694949999997</v>
      </c>
      <c r="P251" s="98">
        <v>79.849999999999994</v>
      </c>
      <c r="Q251" s="86"/>
      <c r="R251" s="96">
        <v>31.633132440000001</v>
      </c>
      <c r="S251" s="97">
        <v>1.5658377450592883E-4</v>
      </c>
      <c r="T251" s="97">
        <v>1.21181200875023E-3</v>
      </c>
      <c r="U251" s="97">
        <f>R251/'סכום נכסי הקרן'!$C$42</f>
        <v>2.8113122816674445E-4</v>
      </c>
    </row>
    <row r="252" spans="2:21" s="144" customFormat="1">
      <c r="B252" s="89" t="s">
        <v>888</v>
      </c>
      <c r="C252" s="86" t="s">
        <v>889</v>
      </c>
      <c r="D252" s="99" t="s">
        <v>129</v>
      </c>
      <c r="E252" s="99" t="s">
        <v>319</v>
      </c>
      <c r="F252" s="86" t="s">
        <v>890</v>
      </c>
      <c r="G252" s="99" t="s">
        <v>579</v>
      </c>
      <c r="H252" s="86" t="s">
        <v>891</v>
      </c>
      <c r="I252" s="86" t="s">
        <v>371</v>
      </c>
      <c r="J252" s="86"/>
      <c r="K252" s="96">
        <v>1.2199999999809457</v>
      </c>
      <c r="L252" s="99" t="s">
        <v>173</v>
      </c>
      <c r="M252" s="100">
        <v>4.7E-2</v>
      </c>
      <c r="N252" s="100">
        <v>3.3999999999999996E-2</v>
      </c>
      <c r="O252" s="96">
        <v>10290.480595999999</v>
      </c>
      <c r="P252" s="98">
        <v>102</v>
      </c>
      <c r="Q252" s="86"/>
      <c r="R252" s="96">
        <v>10.496289860000001</v>
      </c>
      <c r="S252" s="97">
        <v>1.5571253080815417E-4</v>
      </c>
      <c r="T252" s="97">
        <v>4.0209518054517624E-4</v>
      </c>
      <c r="U252" s="97">
        <f>R252/'סכום נכסי הקרן'!$C$42</f>
        <v>9.3283043186852553E-5</v>
      </c>
    </row>
    <row r="253" spans="2:21" s="144" customFormat="1"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96"/>
      <c r="P253" s="98"/>
      <c r="Q253" s="86"/>
      <c r="R253" s="86"/>
      <c r="S253" s="86"/>
      <c r="T253" s="97"/>
      <c r="U253" s="86"/>
    </row>
    <row r="254" spans="2:21" s="144" customFormat="1">
      <c r="B254" s="104" t="s">
        <v>48</v>
      </c>
      <c r="C254" s="84"/>
      <c r="D254" s="84"/>
      <c r="E254" s="84"/>
      <c r="F254" s="84"/>
      <c r="G254" s="84"/>
      <c r="H254" s="84"/>
      <c r="I254" s="84"/>
      <c r="J254" s="84"/>
      <c r="K254" s="93">
        <v>4.3532895762360777</v>
      </c>
      <c r="L254" s="84"/>
      <c r="M254" s="84"/>
      <c r="N254" s="106">
        <v>5.8391323245344628E-2</v>
      </c>
      <c r="O254" s="93"/>
      <c r="P254" s="95"/>
      <c r="Q254" s="84"/>
      <c r="R254" s="93">
        <v>817.93718576599997</v>
      </c>
      <c r="S254" s="84"/>
      <c r="T254" s="94">
        <v>3.1333795538416379E-2</v>
      </c>
      <c r="U254" s="94">
        <f>R254/'סכום נכסי הקרן'!$C$42</f>
        <v>7.2692037702493861E-3</v>
      </c>
    </row>
    <row r="255" spans="2:21" s="144" customFormat="1">
      <c r="B255" s="89" t="s">
        <v>892</v>
      </c>
      <c r="C255" s="86" t="s">
        <v>893</v>
      </c>
      <c r="D255" s="99" t="s">
        <v>129</v>
      </c>
      <c r="E255" s="99" t="s">
        <v>319</v>
      </c>
      <c r="F255" s="86" t="s">
        <v>894</v>
      </c>
      <c r="G255" s="99" t="s">
        <v>871</v>
      </c>
      <c r="H255" s="86" t="s">
        <v>385</v>
      </c>
      <c r="I255" s="86" t="s">
        <v>371</v>
      </c>
      <c r="J255" s="86"/>
      <c r="K255" s="96">
        <v>3.5</v>
      </c>
      <c r="L255" s="99" t="s">
        <v>173</v>
      </c>
      <c r="M255" s="100">
        <v>3.49E-2</v>
      </c>
      <c r="N255" s="100">
        <v>4.8600000000014736E-2</v>
      </c>
      <c r="O255" s="96">
        <v>353097.13430400001</v>
      </c>
      <c r="P255" s="98">
        <v>99.95</v>
      </c>
      <c r="Q255" s="86"/>
      <c r="R255" s="96">
        <v>352.92057741799999</v>
      </c>
      <c r="S255" s="97">
        <v>1.6601337864579041E-4</v>
      </c>
      <c r="T255" s="97">
        <v>1.3519792725598237E-2</v>
      </c>
      <c r="U255" s="97">
        <f>R255/'סכום נכסי הקרן'!$C$42</f>
        <v>3.1364897410342883E-3</v>
      </c>
    </row>
    <row r="256" spans="2:21" s="144" customFormat="1">
      <c r="B256" s="89" t="s">
        <v>895</v>
      </c>
      <c r="C256" s="86" t="s">
        <v>896</v>
      </c>
      <c r="D256" s="99" t="s">
        <v>129</v>
      </c>
      <c r="E256" s="99" t="s">
        <v>319</v>
      </c>
      <c r="F256" s="86" t="s">
        <v>897</v>
      </c>
      <c r="G256" s="99" t="s">
        <v>871</v>
      </c>
      <c r="H256" s="86" t="s">
        <v>583</v>
      </c>
      <c r="I256" s="86" t="s">
        <v>169</v>
      </c>
      <c r="J256" s="86"/>
      <c r="K256" s="96">
        <v>5.1599999999553514</v>
      </c>
      <c r="L256" s="99" t="s">
        <v>173</v>
      </c>
      <c r="M256" s="100">
        <v>4.6900000000000004E-2</v>
      </c>
      <c r="N256" s="100">
        <v>6.7199999999512913E-2</v>
      </c>
      <c r="O256" s="96">
        <v>30201.599988000002</v>
      </c>
      <c r="P256" s="98">
        <v>97.89</v>
      </c>
      <c r="Q256" s="86"/>
      <c r="R256" s="96">
        <v>29.564347602000005</v>
      </c>
      <c r="S256" s="97">
        <v>1.3452404712752382E-5</v>
      </c>
      <c r="T256" s="97">
        <v>1.1325603470640567E-3</v>
      </c>
      <c r="U256" s="97">
        <f>R256/'סכום נכסי הקרן'!$C$42</f>
        <v>2.6274544157343677E-4</v>
      </c>
    </row>
    <row r="257" spans="2:21" s="144" customFormat="1">
      <c r="B257" s="89" t="s">
        <v>898</v>
      </c>
      <c r="C257" s="86" t="s">
        <v>899</v>
      </c>
      <c r="D257" s="99" t="s">
        <v>129</v>
      </c>
      <c r="E257" s="99" t="s">
        <v>319</v>
      </c>
      <c r="F257" s="86" t="s">
        <v>897</v>
      </c>
      <c r="G257" s="99" t="s">
        <v>871</v>
      </c>
      <c r="H257" s="86" t="s">
        <v>583</v>
      </c>
      <c r="I257" s="86" t="s">
        <v>169</v>
      </c>
      <c r="J257" s="86"/>
      <c r="K257" s="96">
        <v>5.2599999999958698</v>
      </c>
      <c r="L257" s="99" t="s">
        <v>173</v>
      </c>
      <c r="M257" s="100">
        <v>4.6900000000000004E-2</v>
      </c>
      <c r="N257" s="100">
        <v>6.7199999999927831E-2</v>
      </c>
      <c r="O257" s="96">
        <v>384585.09083999996</v>
      </c>
      <c r="P257" s="98">
        <v>99.46</v>
      </c>
      <c r="Q257" s="86"/>
      <c r="R257" s="96">
        <v>382.50833223300003</v>
      </c>
      <c r="S257" s="97">
        <v>2.0522478778217906E-4</v>
      </c>
      <c r="T257" s="97">
        <v>1.4653249763556205E-2</v>
      </c>
      <c r="U257" s="97">
        <f>R257/'סכום נכסי הקרן'!$C$42</f>
        <v>3.3994432081186714E-3</v>
      </c>
    </row>
    <row r="258" spans="2:21" s="144" customFormat="1">
      <c r="B258" s="89" t="s">
        <v>900</v>
      </c>
      <c r="C258" s="86" t="s">
        <v>901</v>
      </c>
      <c r="D258" s="99" t="s">
        <v>129</v>
      </c>
      <c r="E258" s="99" t="s">
        <v>319</v>
      </c>
      <c r="F258" s="86" t="s">
        <v>670</v>
      </c>
      <c r="G258" s="99" t="s">
        <v>485</v>
      </c>
      <c r="H258" s="86" t="s">
        <v>659</v>
      </c>
      <c r="I258" s="86" t="s">
        <v>371</v>
      </c>
      <c r="J258" s="86"/>
      <c r="K258" s="96">
        <v>3.0399999999901786</v>
      </c>
      <c r="L258" s="99" t="s">
        <v>173</v>
      </c>
      <c r="M258" s="100">
        <v>6.7000000000000004E-2</v>
      </c>
      <c r="N258" s="100">
        <v>5.5099999999881008E-2</v>
      </c>
      <c r="O258" s="96">
        <v>52764.529018000001</v>
      </c>
      <c r="P258" s="98">
        <v>100.34</v>
      </c>
      <c r="Q258" s="86"/>
      <c r="R258" s="96">
        <v>52.943928512999996</v>
      </c>
      <c r="S258" s="97">
        <v>4.3813551821519111E-5</v>
      </c>
      <c r="T258" s="97">
        <v>2.0281927021978826E-3</v>
      </c>
      <c r="U258" s="97">
        <f>R258/'סכום נכסי הקרן'!$C$42</f>
        <v>4.7052537952299003E-4</v>
      </c>
    </row>
    <row r="259" spans="2:21" s="144" customFormat="1">
      <c r="B259" s="147"/>
    </row>
    <row r="260" spans="2:21" s="144" customFormat="1">
      <c r="B260" s="147"/>
    </row>
    <row r="261" spans="2:21" s="144" customFormat="1">
      <c r="B261" s="147"/>
    </row>
    <row r="262" spans="2:21" s="144" customFormat="1">
      <c r="B262" s="151" t="s">
        <v>258</v>
      </c>
      <c r="C262" s="143"/>
      <c r="D262" s="143"/>
      <c r="E262" s="143"/>
      <c r="F262" s="143"/>
      <c r="G262" s="143"/>
      <c r="H262" s="143"/>
      <c r="I262" s="143"/>
      <c r="J262" s="143"/>
      <c r="K262" s="143"/>
    </row>
    <row r="263" spans="2:21" s="144" customFormat="1">
      <c r="B263" s="151" t="s">
        <v>120</v>
      </c>
      <c r="C263" s="143"/>
      <c r="D263" s="143"/>
      <c r="E263" s="143"/>
      <c r="F263" s="143"/>
      <c r="G263" s="143"/>
      <c r="H263" s="143"/>
      <c r="I263" s="143"/>
      <c r="J263" s="143"/>
      <c r="K263" s="143"/>
    </row>
    <row r="264" spans="2:21" s="144" customFormat="1">
      <c r="B264" s="151" t="s">
        <v>241</v>
      </c>
      <c r="C264" s="143"/>
      <c r="D264" s="143"/>
      <c r="E264" s="143"/>
      <c r="F264" s="143"/>
      <c r="G264" s="143"/>
      <c r="H264" s="143"/>
      <c r="I264" s="143"/>
      <c r="J264" s="143"/>
      <c r="K264" s="143"/>
    </row>
    <row r="265" spans="2:21" s="144" customFormat="1">
      <c r="B265" s="151" t="s">
        <v>249</v>
      </c>
      <c r="C265" s="143"/>
      <c r="D265" s="143"/>
      <c r="E265" s="143"/>
      <c r="F265" s="143"/>
      <c r="G265" s="143"/>
      <c r="H265" s="143"/>
      <c r="I265" s="143"/>
      <c r="J265" s="143"/>
      <c r="K265" s="143"/>
    </row>
    <row r="266" spans="2:21" s="144" customFormat="1">
      <c r="B266" s="173" t="s">
        <v>254</v>
      </c>
      <c r="C266" s="173"/>
      <c r="D266" s="173"/>
      <c r="E266" s="173"/>
      <c r="F266" s="173"/>
      <c r="G266" s="173"/>
      <c r="H266" s="173"/>
      <c r="I266" s="173"/>
      <c r="J266" s="173"/>
      <c r="K266" s="173"/>
    </row>
    <row r="267" spans="2:21" s="144" customFormat="1">
      <c r="B267" s="147"/>
    </row>
    <row r="268" spans="2:21" s="144" customFormat="1">
      <c r="B268" s="147"/>
    </row>
    <row r="269" spans="2:21" s="144" customFormat="1">
      <c r="B269" s="147"/>
    </row>
    <row r="270" spans="2:21" s="144" customFormat="1">
      <c r="B270" s="147"/>
    </row>
    <row r="271" spans="2:21" s="144" customFormat="1">
      <c r="B271" s="147"/>
    </row>
    <row r="272" spans="2:21" s="144" customFormat="1">
      <c r="B272" s="147"/>
    </row>
    <row r="273" spans="2:2" s="144" customFormat="1">
      <c r="B273" s="147"/>
    </row>
    <row r="274" spans="2:2" s="144" customFormat="1">
      <c r="B274" s="147"/>
    </row>
    <row r="275" spans="2:2" s="144" customFormat="1">
      <c r="B275" s="147"/>
    </row>
    <row r="276" spans="2:2" s="144" customFormat="1">
      <c r="B276" s="147"/>
    </row>
    <row r="277" spans="2:2" s="144" customFormat="1">
      <c r="B277" s="147"/>
    </row>
    <row r="278" spans="2:2" s="144" customFormat="1">
      <c r="B278" s="147"/>
    </row>
    <row r="279" spans="2:2" s="144" customFormat="1">
      <c r="B279" s="147"/>
    </row>
    <row r="280" spans="2:2" s="144" customFormat="1">
      <c r="B280" s="147"/>
    </row>
    <row r="281" spans="2:2" s="144" customFormat="1">
      <c r="B281" s="147"/>
    </row>
    <row r="282" spans="2:2" s="144" customFormat="1">
      <c r="B282" s="147"/>
    </row>
    <row r="283" spans="2:2" s="144" customFormat="1">
      <c r="B283" s="147"/>
    </row>
    <row r="284" spans="2:2" s="144" customFormat="1">
      <c r="B284" s="147"/>
    </row>
    <row r="285" spans="2:2" s="144" customFormat="1">
      <c r="B285" s="147"/>
    </row>
    <row r="286" spans="2:2" s="144" customFormat="1">
      <c r="B286" s="147"/>
    </row>
    <row r="287" spans="2:2" s="144" customFormat="1">
      <c r="B287" s="147"/>
    </row>
    <row r="288" spans="2:2" s="144" customFormat="1">
      <c r="B288" s="147"/>
    </row>
    <row r="289" spans="2:2" s="144" customFormat="1">
      <c r="B289" s="147"/>
    </row>
    <row r="290" spans="2:2" s="144" customFormat="1">
      <c r="B290" s="147"/>
    </row>
    <row r="291" spans="2:2" s="144" customFormat="1">
      <c r="B291" s="147"/>
    </row>
    <row r="292" spans="2:2" s="144" customFormat="1">
      <c r="B292" s="147"/>
    </row>
    <row r="293" spans="2:2" s="144" customFormat="1">
      <c r="B293" s="147"/>
    </row>
    <row r="294" spans="2:2" s="144" customFormat="1">
      <c r="B294" s="147"/>
    </row>
    <row r="295" spans="2:2" s="144" customFormat="1">
      <c r="B295" s="147"/>
    </row>
    <row r="296" spans="2:2" s="144" customFormat="1">
      <c r="B296" s="147"/>
    </row>
    <row r="297" spans="2:2" s="144" customFormat="1">
      <c r="B297" s="147"/>
    </row>
    <row r="298" spans="2:2" s="144" customFormat="1">
      <c r="B298" s="147"/>
    </row>
    <row r="299" spans="2:2" s="144" customFormat="1">
      <c r="B299" s="147"/>
    </row>
    <row r="300" spans="2:2" s="144" customFormat="1">
      <c r="B300" s="147"/>
    </row>
    <row r="301" spans="2:2" s="144" customFormat="1">
      <c r="B301" s="147"/>
    </row>
    <row r="302" spans="2:2" s="144" customFormat="1">
      <c r="B302" s="147"/>
    </row>
    <row r="303" spans="2:2" s="144" customFormat="1">
      <c r="B303" s="147"/>
    </row>
    <row r="304" spans="2:2" s="144" customFormat="1">
      <c r="B304" s="147"/>
    </row>
    <row r="305" spans="2:2" s="144" customFormat="1">
      <c r="B305" s="147"/>
    </row>
    <row r="306" spans="2:2" s="144" customFormat="1">
      <c r="B306" s="147"/>
    </row>
    <row r="307" spans="2:2" s="144" customFormat="1">
      <c r="B307" s="147"/>
    </row>
    <row r="308" spans="2:2" s="144" customFormat="1">
      <c r="B308" s="147"/>
    </row>
    <row r="309" spans="2:2" s="144" customFormat="1">
      <c r="B309" s="147"/>
    </row>
    <row r="310" spans="2:2" s="144" customFormat="1">
      <c r="B310" s="147"/>
    </row>
    <row r="311" spans="2:2" s="144" customFormat="1">
      <c r="B311" s="147"/>
    </row>
    <row r="312" spans="2:2" s="144" customFormat="1">
      <c r="B312" s="147"/>
    </row>
    <row r="313" spans="2:2" s="144" customFormat="1">
      <c r="B313" s="147"/>
    </row>
    <row r="314" spans="2:2" s="144" customFormat="1">
      <c r="B314" s="147"/>
    </row>
    <row r="315" spans="2:2" s="144" customFormat="1">
      <c r="B315" s="147"/>
    </row>
    <row r="316" spans="2:2" s="144" customFormat="1">
      <c r="B316" s="147"/>
    </row>
    <row r="317" spans="2:2" s="144" customFormat="1">
      <c r="B317" s="147"/>
    </row>
    <row r="318" spans="2:2" s="144" customFormat="1">
      <c r="B318" s="147"/>
    </row>
    <row r="319" spans="2:2" s="144" customFormat="1">
      <c r="B319" s="147"/>
    </row>
    <row r="320" spans="2:2" s="144" customFormat="1">
      <c r="B320" s="147"/>
    </row>
    <row r="321" spans="2:2" s="144" customFormat="1">
      <c r="B321" s="147"/>
    </row>
    <row r="322" spans="2:2" s="144" customFormat="1">
      <c r="B322" s="147"/>
    </row>
    <row r="323" spans="2:2" s="144" customFormat="1">
      <c r="B323" s="147"/>
    </row>
    <row r="324" spans="2:2" s="144" customFormat="1">
      <c r="B324" s="147"/>
    </row>
    <row r="325" spans="2:2" s="144" customFormat="1">
      <c r="B325" s="147"/>
    </row>
    <row r="326" spans="2:2" s="144" customFormat="1">
      <c r="B326" s="147"/>
    </row>
    <row r="327" spans="2:2" s="144" customFormat="1">
      <c r="B327" s="147"/>
    </row>
    <row r="328" spans="2:2" s="144" customFormat="1">
      <c r="B328" s="147"/>
    </row>
    <row r="329" spans="2:2" s="144" customFormat="1">
      <c r="B329" s="147"/>
    </row>
    <row r="330" spans="2:2" s="144" customFormat="1">
      <c r="B330" s="147"/>
    </row>
    <row r="331" spans="2:2" s="144" customFormat="1">
      <c r="B331" s="147"/>
    </row>
    <row r="332" spans="2:2" s="144" customFormat="1">
      <c r="B332" s="147"/>
    </row>
    <row r="333" spans="2:2" s="144" customFormat="1">
      <c r="B333" s="147"/>
    </row>
    <row r="334" spans="2:2" s="144" customFormat="1">
      <c r="B334" s="147"/>
    </row>
    <row r="335" spans="2:2" s="144" customFormat="1">
      <c r="B335" s="147"/>
    </row>
    <row r="336" spans="2:2" s="144" customFormat="1">
      <c r="B336" s="147"/>
    </row>
    <row r="337" spans="2:2" s="144" customFormat="1">
      <c r="B337" s="147"/>
    </row>
    <row r="338" spans="2:2" s="144" customFormat="1">
      <c r="B338" s="147"/>
    </row>
    <row r="339" spans="2:2" s="144" customFormat="1">
      <c r="B339" s="147"/>
    </row>
    <row r="340" spans="2:2" s="144" customFormat="1">
      <c r="B340" s="147"/>
    </row>
    <row r="341" spans="2:2" s="144" customFormat="1">
      <c r="B341" s="147"/>
    </row>
    <row r="342" spans="2:2" s="144" customFormat="1">
      <c r="B342" s="147"/>
    </row>
    <row r="343" spans="2:2" s="144" customFormat="1">
      <c r="B343" s="147"/>
    </row>
    <row r="344" spans="2:2" s="144" customFormat="1">
      <c r="B344" s="147"/>
    </row>
    <row r="345" spans="2:2" s="144" customFormat="1">
      <c r="B345" s="147"/>
    </row>
    <row r="346" spans="2:2" s="144" customFormat="1">
      <c r="B346" s="147"/>
    </row>
    <row r="347" spans="2:2" s="144" customFormat="1">
      <c r="B347" s="147"/>
    </row>
    <row r="348" spans="2:2" s="144" customFormat="1">
      <c r="B348" s="147"/>
    </row>
    <row r="349" spans="2:2" s="144" customFormat="1">
      <c r="B349" s="147"/>
    </row>
    <row r="350" spans="2:2" s="144" customFormat="1">
      <c r="B350" s="147"/>
    </row>
    <row r="351" spans="2:2" s="144" customFormat="1">
      <c r="B351" s="147"/>
    </row>
    <row r="352" spans="2:2" s="144" customFormat="1">
      <c r="B352" s="147"/>
    </row>
    <row r="353" spans="2:2" s="144" customFormat="1">
      <c r="B353" s="147"/>
    </row>
    <row r="354" spans="2:2" s="144" customFormat="1">
      <c r="B354" s="147"/>
    </row>
    <row r="355" spans="2:2" s="144" customFormat="1">
      <c r="B355" s="147"/>
    </row>
    <row r="356" spans="2:2" s="144" customFormat="1">
      <c r="B356" s="147"/>
    </row>
    <row r="357" spans="2:2" s="144" customFormat="1">
      <c r="B357" s="147"/>
    </row>
    <row r="358" spans="2:2" s="144" customFormat="1">
      <c r="B358" s="147"/>
    </row>
    <row r="359" spans="2:2" s="144" customFormat="1">
      <c r="B359" s="147"/>
    </row>
    <row r="360" spans="2:2" s="144" customFormat="1">
      <c r="B360" s="147"/>
    </row>
    <row r="361" spans="2:2" s="144" customFormat="1">
      <c r="B361" s="147"/>
    </row>
    <row r="362" spans="2:2" s="144" customFormat="1">
      <c r="B362" s="147"/>
    </row>
    <row r="363" spans="2:2" s="144" customFormat="1">
      <c r="B363" s="147"/>
    </row>
    <row r="364" spans="2:2" s="144" customFormat="1">
      <c r="B364" s="147"/>
    </row>
    <row r="365" spans="2:2" s="144" customFormat="1">
      <c r="B365" s="147"/>
    </row>
    <row r="366" spans="2:2" s="144" customFormat="1">
      <c r="B366" s="147"/>
    </row>
    <row r="367" spans="2:2" s="144" customFormat="1">
      <c r="B367" s="147"/>
    </row>
    <row r="368" spans="2:2" s="144" customFormat="1">
      <c r="B368" s="147"/>
    </row>
    <row r="369" spans="2:2" s="144" customFormat="1">
      <c r="B369" s="147"/>
    </row>
    <row r="370" spans="2:2" s="144" customFormat="1">
      <c r="B370" s="147"/>
    </row>
    <row r="371" spans="2:2" s="144" customFormat="1">
      <c r="B371" s="147"/>
    </row>
    <row r="372" spans="2:2" s="144" customFormat="1">
      <c r="B372" s="147"/>
    </row>
    <row r="373" spans="2:2" s="144" customFormat="1">
      <c r="B373" s="147"/>
    </row>
    <row r="374" spans="2:2" s="144" customFormat="1">
      <c r="B374" s="147"/>
    </row>
    <row r="375" spans="2:2" s="144" customFormat="1">
      <c r="B375" s="147"/>
    </row>
    <row r="376" spans="2:2" s="144" customFormat="1">
      <c r="B376" s="147"/>
    </row>
    <row r="377" spans="2:2" s="144" customFormat="1">
      <c r="B377" s="147"/>
    </row>
    <row r="378" spans="2:2" s="144" customFormat="1">
      <c r="B378" s="147"/>
    </row>
    <row r="379" spans="2:2" s="144" customFormat="1">
      <c r="B379" s="147"/>
    </row>
    <row r="380" spans="2:2" s="144" customFormat="1">
      <c r="B380" s="147"/>
    </row>
    <row r="381" spans="2:2" s="144" customFormat="1">
      <c r="B381" s="147"/>
    </row>
    <row r="382" spans="2:2" s="144" customFormat="1">
      <c r="B382" s="147"/>
    </row>
    <row r="383" spans="2:2" s="144" customFormat="1">
      <c r="B383" s="147"/>
    </row>
    <row r="384" spans="2:2" s="144" customFormat="1">
      <c r="B384" s="147"/>
    </row>
    <row r="385" spans="2:6" s="144" customFormat="1">
      <c r="B385" s="147"/>
    </row>
    <row r="386" spans="2:6" s="144" customFormat="1">
      <c r="B386" s="147"/>
    </row>
    <row r="387" spans="2:6" s="144" customFormat="1">
      <c r="B387" s="147"/>
    </row>
    <row r="388" spans="2:6">
      <c r="C388" s="1"/>
      <c r="D388" s="1"/>
      <c r="E388" s="1"/>
      <c r="F388" s="1"/>
    </row>
    <row r="389" spans="2:6">
      <c r="C389" s="1"/>
      <c r="D389" s="1"/>
      <c r="E389" s="1"/>
      <c r="F389" s="1"/>
    </row>
    <row r="390" spans="2:6">
      <c r="C390" s="1"/>
      <c r="D390" s="1"/>
      <c r="E390" s="1"/>
      <c r="F390" s="1"/>
    </row>
    <row r="391" spans="2:6">
      <c r="C391" s="1"/>
      <c r="D391" s="1"/>
      <c r="E391" s="1"/>
      <c r="F391" s="1"/>
    </row>
    <row r="392" spans="2:6">
      <c r="C392" s="1"/>
      <c r="D392" s="1"/>
      <c r="E392" s="1"/>
      <c r="F392" s="1"/>
    </row>
    <row r="393" spans="2:6">
      <c r="C393" s="1"/>
      <c r="D393" s="1"/>
      <c r="E393" s="1"/>
      <c r="F393" s="1"/>
    </row>
    <row r="394" spans="2:6">
      <c r="C394" s="1"/>
      <c r="D394" s="1"/>
      <c r="E394" s="1"/>
      <c r="F394" s="1"/>
    </row>
    <row r="395" spans="2:6">
      <c r="C395" s="1"/>
      <c r="D395" s="1"/>
      <c r="E395" s="1"/>
      <c r="F395" s="1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6:K266"/>
  </mergeCells>
  <phoneticPr fontId="3" type="noConversion"/>
  <conditionalFormatting sqref="B12:B258">
    <cfRule type="cellIs" dxfId="8" priority="2" operator="equal">
      <formula>"NR3"</formula>
    </cfRule>
  </conditionalFormatting>
  <conditionalFormatting sqref="B12:B25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4 B266"/>
    <dataValidation type="list" allowBlank="1" showInputMessage="1" showErrorMessage="1" sqref="I12:I35 I37:I265 I267:I828">
      <formula1>$BM$7:$BM$10</formula1>
    </dataValidation>
    <dataValidation type="list" allowBlank="1" showInputMessage="1" showErrorMessage="1" sqref="E12:E35 E37:E265 E267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5 G267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188</v>
      </c>
      <c r="C1" s="80" t="s" vm="1">
        <v>259</v>
      </c>
    </row>
    <row r="2" spans="2:62">
      <c r="B2" s="58" t="s">
        <v>187</v>
      </c>
      <c r="C2" s="80" t="s">
        <v>260</v>
      </c>
    </row>
    <row r="3" spans="2:62">
      <c r="B3" s="58" t="s">
        <v>189</v>
      </c>
      <c r="C3" s="80" t="s">
        <v>261</v>
      </c>
    </row>
    <row r="4" spans="2:62">
      <c r="B4" s="58" t="s">
        <v>190</v>
      </c>
      <c r="C4" s="80">
        <v>9453</v>
      </c>
    </row>
    <row r="6" spans="2:62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  <c r="BJ6" s="3"/>
    </row>
    <row r="7" spans="2:62" ht="26.25" customHeight="1">
      <c r="B7" s="170" t="s">
        <v>96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F7" s="3"/>
      <c r="BJ7" s="3"/>
    </row>
    <row r="8" spans="2:62" s="3" customFormat="1" ht="78.75">
      <c r="B8" s="23" t="s">
        <v>123</v>
      </c>
      <c r="C8" s="31" t="s">
        <v>46</v>
      </c>
      <c r="D8" s="31" t="s">
        <v>128</v>
      </c>
      <c r="E8" s="31" t="s">
        <v>234</v>
      </c>
      <c r="F8" s="31" t="s">
        <v>125</v>
      </c>
      <c r="G8" s="31" t="s">
        <v>68</v>
      </c>
      <c r="H8" s="31" t="s">
        <v>108</v>
      </c>
      <c r="I8" s="14" t="s">
        <v>243</v>
      </c>
      <c r="J8" s="14" t="s">
        <v>242</v>
      </c>
      <c r="K8" s="31" t="s">
        <v>257</v>
      </c>
      <c r="L8" s="14" t="s">
        <v>65</v>
      </c>
      <c r="M8" s="14" t="s">
        <v>62</v>
      </c>
      <c r="N8" s="14" t="s">
        <v>191</v>
      </c>
      <c r="O8" s="15" t="s">
        <v>193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250</v>
      </c>
      <c r="J9" s="17"/>
      <c r="K9" s="17" t="s">
        <v>246</v>
      </c>
      <c r="L9" s="17" t="s">
        <v>246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2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77.540902423999995</v>
      </c>
      <c r="L11" s="90">
        <v>15347.078157775988</v>
      </c>
      <c r="M11" s="82"/>
      <c r="N11" s="91">
        <f>L11/$L$11</f>
        <v>1</v>
      </c>
      <c r="O11" s="91">
        <f>L11/'סכום נכסי הקרן'!$C$42</f>
        <v>0.13639316117207712</v>
      </c>
      <c r="BF11" s="144"/>
      <c r="BG11" s="146"/>
      <c r="BH11" s="144"/>
      <c r="BJ11" s="144"/>
    </row>
    <row r="12" spans="2:62" s="144" customFormat="1" ht="20.25">
      <c r="B12" s="83" t="s">
        <v>240</v>
      </c>
      <c r="C12" s="84"/>
      <c r="D12" s="84"/>
      <c r="E12" s="84"/>
      <c r="F12" s="84"/>
      <c r="G12" s="84"/>
      <c r="H12" s="84"/>
      <c r="I12" s="93"/>
      <c r="J12" s="95"/>
      <c r="K12" s="93">
        <v>76.982250166999989</v>
      </c>
      <c r="L12" s="93">
        <v>13687.27566257899</v>
      </c>
      <c r="M12" s="84"/>
      <c r="N12" s="94">
        <f t="shared" ref="N12:N40" si="0">L12/$L$11</f>
        <v>0.89184895794930075</v>
      </c>
      <c r="O12" s="94">
        <f>L12/'סכום נכסי הקרן'!$C$42</f>
        <v>0.12164209866272802</v>
      </c>
      <c r="BG12" s="142"/>
    </row>
    <row r="13" spans="2:62" s="144" customFormat="1">
      <c r="B13" s="104" t="s">
        <v>902</v>
      </c>
      <c r="C13" s="84"/>
      <c r="D13" s="84"/>
      <c r="E13" s="84"/>
      <c r="F13" s="84"/>
      <c r="G13" s="84"/>
      <c r="H13" s="84"/>
      <c r="I13" s="93"/>
      <c r="J13" s="95"/>
      <c r="K13" s="93">
        <v>76.982250166999989</v>
      </c>
      <c r="L13" s="93">
        <f>SUM(L14:L40)</f>
        <v>9885.3657350920003</v>
      </c>
      <c r="M13" s="84"/>
      <c r="N13" s="94">
        <f t="shared" si="0"/>
        <v>0.64412037480133166</v>
      </c>
      <c r="O13" s="94">
        <f>L13/'סכום נכסי הקרן'!$C$42</f>
        <v>8.7853614094496754E-2</v>
      </c>
    </row>
    <row r="14" spans="2:62" s="144" customFormat="1">
      <c r="B14" s="89" t="s">
        <v>903</v>
      </c>
      <c r="C14" s="86" t="s">
        <v>904</v>
      </c>
      <c r="D14" s="99" t="s">
        <v>129</v>
      </c>
      <c r="E14" s="99" t="s">
        <v>319</v>
      </c>
      <c r="F14" s="86" t="s">
        <v>905</v>
      </c>
      <c r="G14" s="99" t="s">
        <v>199</v>
      </c>
      <c r="H14" s="99" t="s">
        <v>173</v>
      </c>
      <c r="I14" s="96">
        <v>1489.026269</v>
      </c>
      <c r="J14" s="98">
        <v>19750</v>
      </c>
      <c r="K14" s="86"/>
      <c r="L14" s="96">
        <v>294.08268853200002</v>
      </c>
      <c r="M14" s="97">
        <v>2.9385281588521747E-5</v>
      </c>
      <c r="N14" s="97">
        <f t="shared" si="0"/>
        <v>1.9162128811013812E-2</v>
      </c>
      <c r="O14" s="97">
        <f>L14/'סכום נכסי הקרן'!$C$42</f>
        <v>2.6135833233207092E-3</v>
      </c>
    </row>
    <row r="15" spans="2:62" s="144" customFormat="1">
      <c r="B15" s="89" t="s">
        <v>906</v>
      </c>
      <c r="C15" s="86" t="s">
        <v>907</v>
      </c>
      <c r="D15" s="99" t="s">
        <v>129</v>
      </c>
      <c r="E15" s="99" t="s">
        <v>319</v>
      </c>
      <c r="F15" s="86">
        <v>29389</v>
      </c>
      <c r="G15" s="99" t="s">
        <v>908</v>
      </c>
      <c r="H15" s="99" t="s">
        <v>173</v>
      </c>
      <c r="I15" s="96">
        <v>411.91251499999998</v>
      </c>
      <c r="J15" s="98">
        <v>49950</v>
      </c>
      <c r="K15" s="96">
        <v>1.1270091339999999</v>
      </c>
      <c r="L15" s="96">
        <v>206.87731032899998</v>
      </c>
      <c r="M15" s="97">
        <v>3.863412592819208E-6</v>
      </c>
      <c r="N15" s="97">
        <f t="shared" si="0"/>
        <v>1.3479915082349426E-2</v>
      </c>
      <c r="O15" s="97">
        <f>L15/'סכום נכסי הקרן'!$C$42</f>
        <v>1.8385682304127985E-3</v>
      </c>
    </row>
    <row r="16" spans="2:62" s="144" customFormat="1" ht="20.25">
      <c r="B16" s="89" t="s">
        <v>909</v>
      </c>
      <c r="C16" s="86" t="s">
        <v>910</v>
      </c>
      <c r="D16" s="99" t="s">
        <v>129</v>
      </c>
      <c r="E16" s="99" t="s">
        <v>319</v>
      </c>
      <c r="F16" s="86" t="s">
        <v>384</v>
      </c>
      <c r="G16" s="99" t="s">
        <v>370</v>
      </c>
      <c r="H16" s="99" t="s">
        <v>173</v>
      </c>
      <c r="I16" s="96">
        <v>2216.706858</v>
      </c>
      <c r="J16" s="98">
        <v>4593</v>
      </c>
      <c r="K16" s="86"/>
      <c r="L16" s="96">
        <v>101.813345997</v>
      </c>
      <c r="M16" s="97">
        <v>1.6858446586450817E-5</v>
      </c>
      <c r="N16" s="97">
        <f t="shared" si="0"/>
        <v>6.6340540492662884E-3</v>
      </c>
      <c r="O16" s="97">
        <f>L16/'סכום נכסי הקרן'!$C$42</f>
        <v>9.0483960316584773E-4</v>
      </c>
      <c r="BF16" s="142"/>
    </row>
    <row r="17" spans="2:15" s="144" customFormat="1">
      <c r="B17" s="89" t="s">
        <v>911</v>
      </c>
      <c r="C17" s="86" t="s">
        <v>912</v>
      </c>
      <c r="D17" s="99" t="s">
        <v>129</v>
      </c>
      <c r="E17" s="99" t="s">
        <v>319</v>
      </c>
      <c r="F17" s="86" t="s">
        <v>702</v>
      </c>
      <c r="G17" s="99" t="s">
        <v>703</v>
      </c>
      <c r="H17" s="99" t="s">
        <v>173</v>
      </c>
      <c r="I17" s="96">
        <v>907.64988100000005</v>
      </c>
      <c r="J17" s="98">
        <v>42880</v>
      </c>
      <c r="K17" s="86"/>
      <c r="L17" s="96">
        <v>389.200268849</v>
      </c>
      <c r="M17" s="97">
        <v>2.1229995956792176E-5</v>
      </c>
      <c r="N17" s="97">
        <f t="shared" si="0"/>
        <v>2.5359893580251414E-2</v>
      </c>
      <c r="O17" s="97">
        <f>L17/'סכום נכסי הקרן'!$C$42</f>
        <v>3.4589160523979551E-3</v>
      </c>
    </row>
    <row r="18" spans="2:15" s="144" customFormat="1">
      <c r="B18" s="89" t="s">
        <v>913</v>
      </c>
      <c r="C18" s="86" t="s">
        <v>914</v>
      </c>
      <c r="D18" s="99" t="s">
        <v>129</v>
      </c>
      <c r="E18" s="99" t="s">
        <v>319</v>
      </c>
      <c r="F18" s="86" t="s">
        <v>392</v>
      </c>
      <c r="G18" s="99" t="s">
        <v>370</v>
      </c>
      <c r="H18" s="99" t="s">
        <v>173</v>
      </c>
      <c r="I18" s="96">
        <v>5603.0119149999991</v>
      </c>
      <c r="J18" s="98">
        <v>1814</v>
      </c>
      <c r="K18" s="86"/>
      <c r="L18" s="96">
        <v>101.638636131</v>
      </c>
      <c r="M18" s="97">
        <v>1.6126095967790377E-5</v>
      </c>
      <c r="N18" s="97">
        <f t="shared" si="0"/>
        <v>6.6226701321321019E-3</v>
      </c>
      <c r="O18" s="97">
        <f>L18/'סכום נכסי הקרן'!$C$42</f>
        <v>9.0328691472139509E-4</v>
      </c>
    </row>
    <row r="19" spans="2:15" s="144" customFormat="1">
      <c r="B19" s="89" t="s">
        <v>915</v>
      </c>
      <c r="C19" s="86" t="s">
        <v>916</v>
      </c>
      <c r="D19" s="99" t="s">
        <v>129</v>
      </c>
      <c r="E19" s="99" t="s">
        <v>319</v>
      </c>
      <c r="F19" s="86" t="s">
        <v>401</v>
      </c>
      <c r="G19" s="99" t="s">
        <v>402</v>
      </c>
      <c r="H19" s="99" t="s">
        <v>173</v>
      </c>
      <c r="I19" s="96">
        <v>97977.443409</v>
      </c>
      <c r="J19" s="98">
        <v>365</v>
      </c>
      <c r="K19" s="86"/>
      <c r="L19" s="96">
        <v>357.61766844099998</v>
      </c>
      <c r="M19" s="97">
        <v>3.5428655997491232E-5</v>
      </c>
      <c r="N19" s="97">
        <f t="shared" si="0"/>
        <v>2.3302003467011986E-2</v>
      </c>
      <c r="O19" s="97">
        <f>L19/'סכום נכסי הקרן'!$C$42</f>
        <v>3.1782339145084654E-3</v>
      </c>
    </row>
    <row r="20" spans="2:15" s="144" customFormat="1">
      <c r="B20" s="89" t="s">
        <v>917</v>
      </c>
      <c r="C20" s="86" t="s">
        <v>918</v>
      </c>
      <c r="D20" s="99" t="s">
        <v>129</v>
      </c>
      <c r="E20" s="99" t="s">
        <v>319</v>
      </c>
      <c r="F20" s="86" t="s">
        <v>355</v>
      </c>
      <c r="G20" s="99" t="s">
        <v>321</v>
      </c>
      <c r="H20" s="99" t="s">
        <v>173</v>
      </c>
      <c r="I20" s="96">
        <v>2819.8275939999999</v>
      </c>
      <c r="J20" s="98">
        <v>7860</v>
      </c>
      <c r="K20" s="86"/>
      <c r="L20" s="96">
        <v>221.638448866</v>
      </c>
      <c r="M20" s="97">
        <v>2.8105516493365295E-5</v>
      </c>
      <c r="N20" s="97">
        <f t="shared" si="0"/>
        <v>1.4441735852742839E-2</v>
      </c>
      <c r="O20" s="97">
        <f>L20/'סכום נכסי הקרן'!$C$42</f>
        <v>1.9697540057677185E-3</v>
      </c>
    </row>
    <row r="21" spans="2:15" s="144" customFormat="1">
      <c r="B21" s="89" t="s">
        <v>919</v>
      </c>
      <c r="C21" s="86" t="s">
        <v>920</v>
      </c>
      <c r="D21" s="99" t="s">
        <v>129</v>
      </c>
      <c r="E21" s="99" t="s">
        <v>319</v>
      </c>
      <c r="F21" s="86" t="s">
        <v>670</v>
      </c>
      <c r="G21" s="99" t="s">
        <v>485</v>
      </c>
      <c r="H21" s="99" t="s">
        <v>173</v>
      </c>
      <c r="I21" s="96">
        <v>48972.120394999998</v>
      </c>
      <c r="J21" s="98">
        <v>178.3</v>
      </c>
      <c r="K21" s="86"/>
      <c r="L21" s="96">
        <v>87.317290666000005</v>
      </c>
      <c r="M21" s="97">
        <v>1.5285461802078972E-5</v>
      </c>
      <c r="N21" s="97">
        <f t="shared" si="0"/>
        <v>5.689505830903616E-3</v>
      </c>
      <c r="O21" s="97">
        <f>L21/'סכום נכסי הקרן'!$C$42</f>
        <v>7.760096857839094E-4</v>
      </c>
    </row>
    <row r="22" spans="2:15" s="144" customFormat="1">
      <c r="B22" s="89" t="s">
        <v>921</v>
      </c>
      <c r="C22" s="86" t="s">
        <v>922</v>
      </c>
      <c r="D22" s="99" t="s">
        <v>129</v>
      </c>
      <c r="E22" s="99" t="s">
        <v>319</v>
      </c>
      <c r="F22" s="86" t="s">
        <v>421</v>
      </c>
      <c r="G22" s="99" t="s">
        <v>321</v>
      </c>
      <c r="H22" s="99" t="s">
        <v>173</v>
      </c>
      <c r="I22" s="96">
        <v>35024.402795000002</v>
      </c>
      <c r="J22" s="98">
        <v>1156</v>
      </c>
      <c r="K22" s="86"/>
      <c r="L22" s="96">
        <v>404.88209631400002</v>
      </c>
      <c r="M22" s="97">
        <v>3.0089253855935763E-5</v>
      </c>
      <c r="N22" s="97">
        <f t="shared" si="0"/>
        <v>2.638170550456578E-2</v>
      </c>
      <c r="O22" s="97">
        <f>L22/'סכום נכסי הקרן'!$C$42</f>
        <v>3.5982842108785145E-3</v>
      </c>
    </row>
    <row r="23" spans="2:15" s="144" customFormat="1">
      <c r="B23" s="89" t="s">
        <v>923</v>
      </c>
      <c r="C23" s="86" t="s">
        <v>924</v>
      </c>
      <c r="D23" s="99" t="s">
        <v>129</v>
      </c>
      <c r="E23" s="99" t="s">
        <v>319</v>
      </c>
      <c r="F23" s="86" t="s">
        <v>925</v>
      </c>
      <c r="G23" s="99" t="s">
        <v>871</v>
      </c>
      <c r="H23" s="99" t="s">
        <v>173</v>
      </c>
      <c r="I23" s="96">
        <v>52011.684738000011</v>
      </c>
      <c r="J23" s="98">
        <v>982</v>
      </c>
      <c r="K23" s="96">
        <v>5.7602940879999993</v>
      </c>
      <c r="L23" s="96">
        <v>516.515038248</v>
      </c>
      <c r="M23" s="97">
        <v>4.4309962327775984E-5</v>
      </c>
      <c r="N23" s="97">
        <f t="shared" si="0"/>
        <v>3.36555944354981E-2</v>
      </c>
      <c r="O23" s="97">
        <f>L23/'סכום נכסי הקרן'!$C$42</f>
        <v>4.5903929161829546E-3</v>
      </c>
    </row>
    <row r="24" spans="2:15" s="144" customFormat="1">
      <c r="B24" s="89" t="s">
        <v>926</v>
      </c>
      <c r="C24" s="86" t="s">
        <v>927</v>
      </c>
      <c r="D24" s="99" t="s">
        <v>129</v>
      </c>
      <c r="E24" s="99" t="s">
        <v>319</v>
      </c>
      <c r="F24" s="86" t="s">
        <v>573</v>
      </c>
      <c r="G24" s="99" t="s">
        <v>434</v>
      </c>
      <c r="H24" s="99" t="s">
        <v>173</v>
      </c>
      <c r="I24" s="96">
        <v>7324.2485159999997</v>
      </c>
      <c r="J24" s="98">
        <v>1901</v>
      </c>
      <c r="K24" s="86"/>
      <c r="L24" s="96">
        <v>139.2339643</v>
      </c>
      <c r="M24" s="97">
        <v>2.8599699415799892E-5</v>
      </c>
      <c r="N24" s="97">
        <f t="shared" si="0"/>
        <v>9.0723434694605729E-3</v>
      </c>
      <c r="O24" s="97">
        <f>L24/'סכום נכסי הקרן'!$C$42</f>
        <v>1.2374056050385774E-3</v>
      </c>
    </row>
    <row r="25" spans="2:15" s="144" customFormat="1">
      <c r="B25" s="89" t="s">
        <v>928</v>
      </c>
      <c r="C25" s="86" t="s">
        <v>929</v>
      </c>
      <c r="D25" s="99" t="s">
        <v>129</v>
      </c>
      <c r="E25" s="99" t="s">
        <v>319</v>
      </c>
      <c r="F25" s="86" t="s">
        <v>433</v>
      </c>
      <c r="G25" s="99" t="s">
        <v>434</v>
      </c>
      <c r="H25" s="99" t="s">
        <v>173</v>
      </c>
      <c r="I25" s="96">
        <v>5970.2404720000004</v>
      </c>
      <c r="J25" s="98">
        <v>2459</v>
      </c>
      <c r="K25" s="86"/>
      <c r="L25" s="96">
        <v>146.80821320599998</v>
      </c>
      <c r="M25" s="97">
        <v>2.7849028093840243E-5</v>
      </c>
      <c r="N25" s="97">
        <f t="shared" si="0"/>
        <v>9.5658738228042352E-3</v>
      </c>
      <c r="O25" s="97">
        <f>L25/'סכום נכסי הקרן'!$C$42</f>
        <v>1.3047197700654916E-3</v>
      </c>
    </row>
    <row r="26" spans="2:15" s="144" customFormat="1">
      <c r="B26" s="89" t="s">
        <v>930</v>
      </c>
      <c r="C26" s="86" t="s">
        <v>931</v>
      </c>
      <c r="D26" s="99" t="s">
        <v>129</v>
      </c>
      <c r="E26" s="99" t="s">
        <v>319</v>
      </c>
      <c r="F26" s="86" t="s">
        <v>932</v>
      </c>
      <c r="G26" s="99" t="s">
        <v>568</v>
      </c>
      <c r="H26" s="99" t="s">
        <v>173</v>
      </c>
      <c r="I26" s="96">
        <v>107.92226999999998</v>
      </c>
      <c r="J26" s="98">
        <v>99250</v>
      </c>
      <c r="K26" s="86"/>
      <c r="L26" s="96">
        <v>107.11285310599999</v>
      </c>
      <c r="M26" s="97">
        <v>1.4018670210575687E-5</v>
      </c>
      <c r="N26" s="97">
        <f t="shared" si="0"/>
        <v>6.9793645412386546E-3</v>
      </c>
      <c r="O26" s="97">
        <f>L26/'סכום נכסי הקרן'!$C$42</f>
        <v>9.5193759275184395E-4</v>
      </c>
    </row>
    <row r="27" spans="2:15" s="144" customFormat="1">
      <c r="B27" s="89" t="s">
        <v>933</v>
      </c>
      <c r="C27" s="86" t="s">
        <v>934</v>
      </c>
      <c r="D27" s="99" t="s">
        <v>129</v>
      </c>
      <c r="E27" s="99" t="s">
        <v>319</v>
      </c>
      <c r="F27" s="86" t="s">
        <v>935</v>
      </c>
      <c r="G27" s="99" t="s">
        <v>936</v>
      </c>
      <c r="H27" s="99" t="s">
        <v>173</v>
      </c>
      <c r="I27" s="96">
        <v>1018.010035</v>
      </c>
      <c r="J27" s="98">
        <v>5600</v>
      </c>
      <c r="K27" s="86"/>
      <c r="L27" s="96">
        <v>57.008561913999998</v>
      </c>
      <c r="M27" s="97">
        <v>9.6972355254397652E-6</v>
      </c>
      <c r="N27" s="97">
        <f t="shared" si="0"/>
        <v>3.7146198988447293E-3</v>
      </c>
      <c r="O27" s="97">
        <f>L27/'סכום נכסי הקרן'!$C$42</f>
        <v>5.0664875055613401E-4</v>
      </c>
    </row>
    <row r="28" spans="2:15" s="144" customFormat="1">
      <c r="B28" s="89" t="s">
        <v>937</v>
      </c>
      <c r="C28" s="86" t="s">
        <v>938</v>
      </c>
      <c r="D28" s="99" t="s">
        <v>129</v>
      </c>
      <c r="E28" s="99" t="s">
        <v>319</v>
      </c>
      <c r="F28" s="86" t="s">
        <v>939</v>
      </c>
      <c r="G28" s="99" t="s">
        <v>485</v>
      </c>
      <c r="H28" s="99" t="s">
        <v>173</v>
      </c>
      <c r="I28" s="96">
        <v>2799.4579639999997</v>
      </c>
      <c r="J28" s="98">
        <v>5865</v>
      </c>
      <c r="K28" s="86"/>
      <c r="L28" s="96">
        <v>164.188209578</v>
      </c>
      <c r="M28" s="97">
        <v>2.5698084079052381E-6</v>
      </c>
      <c r="N28" s="97">
        <f t="shared" si="0"/>
        <v>1.0698336705531787E-2</v>
      </c>
      <c r="O28" s="97">
        <f>L28/'סכום נכסי הקרן'!$C$42</f>
        <v>1.4591799625507454E-3</v>
      </c>
    </row>
    <row r="29" spans="2:15" s="144" customFormat="1">
      <c r="B29" s="89" t="s">
        <v>940</v>
      </c>
      <c r="C29" s="86" t="s">
        <v>941</v>
      </c>
      <c r="D29" s="99" t="s">
        <v>129</v>
      </c>
      <c r="E29" s="99" t="s">
        <v>319</v>
      </c>
      <c r="F29" s="86" t="s">
        <v>894</v>
      </c>
      <c r="G29" s="99" t="s">
        <v>871</v>
      </c>
      <c r="H29" s="99" t="s">
        <v>173</v>
      </c>
      <c r="I29" s="96">
        <v>1666665.4049899997</v>
      </c>
      <c r="J29" s="98">
        <v>37.200000000000003</v>
      </c>
      <c r="K29" s="96">
        <v>70.094946945000004</v>
      </c>
      <c r="L29" s="96">
        <v>690.09447759699992</v>
      </c>
      <c r="M29" s="97">
        <v>1.2867732628334228E-4</v>
      </c>
      <c r="N29" s="97">
        <f t="shared" si="0"/>
        <v>4.4965854119101228E-2</v>
      </c>
      <c r="O29" s="97">
        <f>L29/'סכום נכסי הקרן'!$C$42</f>
        <v>6.1330349881066823E-3</v>
      </c>
    </row>
    <row r="30" spans="2:15" s="144" customFormat="1">
      <c r="B30" s="89" t="s">
        <v>942</v>
      </c>
      <c r="C30" s="86" t="s">
        <v>943</v>
      </c>
      <c r="D30" s="99" t="s">
        <v>129</v>
      </c>
      <c r="E30" s="99" t="s">
        <v>319</v>
      </c>
      <c r="F30" s="86" t="s">
        <v>740</v>
      </c>
      <c r="G30" s="99" t="s">
        <v>485</v>
      </c>
      <c r="H30" s="99" t="s">
        <v>173</v>
      </c>
      <c r="I30" s="96">
        <v>34526.058566</v>
      </c>
      <c r="J30" s="98">
        <v>2120</v>
      </c>
      <c r="K30" s="86"/>
      <c r="L30" s="96">
        <v>731.95244160100003</v>
      </c>
      <c r="M30" s="97">
        <v>2.6967138666478129E-5</v>
      </c>
      <c r="N30" s="97">
        <f t="shared" si="0"/>
        <v>4.7693276471009412E-2</v>
      </c>
      <c r="O30" s="97">
        <f>L30/'סכום נכסי הקרן'!$C$42</f>
        <v>6.5050367445348206E-3</v>
      </c>
    </row>
    <row r="31" spans="2:15" s="144" customFormat="1">
      <c r="B31" s="89" t="s">
        <v>944</v>
      </c>
      <c r="C31" s="86" t="s">
        <v>945</v>
      </c>
      <c r="D31" s="99" t="s">
        <v>129</v>
      </c>
      <c r="E31" s="99" t="s">
        <v>319</v>
      </c>
      <c r="F31" s="86" t="s">
        <v>320</v>
      </c>
      <c r="G31" s="99" t="s">
        <v>321</v>
      </c>
      <c r="H31" s="99" t="s">
        <v>173</v>
      </c>
      <c r="I31" s="96">
        <v>53750.592511999996</v>
      </c>
      <c r="J31" s="98">
        <v>2260</v>
      </c>
      <c r="K31" s="86"/>
      <c r="L31" s="96">
        <v>1214.763390781</v>
      </c>
      <c r="M31" s="97">
        <v>3.5987061629663008E-5</v>
      </c>
      <c r="N31" s="97">
        <f t="shared" si="0"/>
        <v>7.9152746750397518E-2</v>
      </c>
      <c r="O31" s="97">
        <f>L31/'סכום נכסי הקרן'!$C$42</f>
        <v>1.0795893344739571E-2</v>
      </c>
    </row>
    <row r="32" spans="2:15" s="144" customFormat="1">
      <c r="B32" s="89" t="s">
        <v>946</v>
      </c>
      <c r="C32" s="86" t="s">
        <v>947</v>
      </c>
      <c r="D32" s="99" t="s">
        <v>129</v>
      </c>
      <c r="E32" s="99" t="s">
        <v>319</v>
      </c>
      <c r="F32" s="86" t="s">
        <v>327</v>
      </c>
      <c r="G32" s="99" t="s">
        <v>321</v>
      </c>
      <c r="H32" s="99" t="s">
        <v>173</v>
      </c>
      <c r="I32" s="96">
        <v>8898.5802629999998</v>
      </c>
      <c r="J32" s="98">
        <v>6314</v>
      </c>
      <c r="K32" s="86"/>
      <c r="L32" s="96">
        <v>561.85635777700008</v>
      </c>
      <c r="M32" s="97">
        <v>3.8135102619570576E-5</v>
      </c>
      <c r="N32" s="97">
        <f t="shared" si="0"/>
        <v>3.6609988689757289E-2</v>
      </c>
      <c r="O32" s="97">
        <f>L32/'סכום נכסי הקרן'!$C$42</f>
        <v>4.9933520878699868E-3</v>
      </c>
    </row>
    <row r="33" spans="2:15" s="144" customFormat="1">
      <c r="B33" s="89" t="s">
        <v>948</v>
      </c>
      <c r="C33" s="86" t="s">
        <v>949</v>
      </c>
      <c r="D33" s="99" t="s">
        <v>129</v>
      </c>
      <c r="E33" s="99" t="s">
        <v>319</v>
      </c>
      <c r="F33" s="86" t="s">
        <v>457</v>
      </c>
      <c r="G33" s="99" t="s">
        <v>370</v>
      </c>
      <c r="H33" s="99" t="s">
        <v>173</v>
      </c>
      <c r="I33" s="96">
        <v>1800.4044309999999</v>
      </c>
      <c r="J33" s="98">
        <v>15580</v>
      </c>
      <c r="K33" s="86"/>
      <c r="L33" s="96">
        <v>280.50301031200001</v>
      </c>
      <c r="M33" s="97">
        <v>4.020053576169813E-5</v>
      </c>
      <c r="N33" s="97">
        <f t="shared" si="0"/>
        <v>1.8277290792962829E-2</v>
      </c>
      <c r="O33" s="97">
        <f>L33/'סכום נכסי הקרן'!$C$42</f>
        <v>2.4928974689135005E-3</v>
      </c>
    </row>
    <row r="34" spans="2:15" s="144" customFormat="1">
      <c r="B34" s="89" t="s">
        <v>950</v>
      </c>
      <c r="C34" s="86" t="s">
        <v>951</v>
      </c>
      <c r="D34" s="99" t="s">
        <v>129</v>
      </c>
      <c r="E34" s="99" t="s">
        <v>319</v>
      </c>
      <c r="F34" s="86" t="s">
        <v>952</v>
      </c>
      <c r="G34" s="99" t="s">
        <v>201</v>
      </c>
      <c r="H34" s="99" t="s">
        <v>173</v>
      </c>
      <c r="I34" s="96">
        <v>311.64880099999999</v>
      </c>
      <c r="J34" s="98">
        <v>40220</v>
      </c>
      <c r="K34" s="86"/>
      <c r="L34" s="96">
        <v>125.34514765499999</v>
      </c>
      <c r="M34" s="97">
        <v>5.0390906719338372E-6</v>
      </c>
      <c r="N34" s="97">
        <f t="shared" si="0"/>
        <v>8.1673623061266996E-3</v>
      </c>
      <c r="O34" s="97">
        <f>L34/'סכום נכסי הקרן'!$C$42</f>
        <v>1.1139723633702863E-3</v>
      </c>
    </row>
    <row r="35" spans="2:15" s="144" customFormat="1">
      <c r="B35" s="89" t="s">
        <v>955</v>
      </c>
      <c r="C35" s="86" t="s">
        <v>956</v>
      </c>
      <c r="D35" s="99" t="s">
        <v>129</v>
      </c>
      <c r="E35" s="99" t="s">
        <v>319</v>
      </c>
      <c r="F35" s="86" t="s">
        <v>344</v>
      </c>
      <c r="G35" s="99" t="s">
        <v>321</v>
      </c>
      <c r="H35" s="99" t="s">
        <v>173</v>
      </c>
      <c r="I35" s="96">
        <v>49818.266429000003</v>
      </c>
      <c r="J35" s="98">
        <v>2365</v>
      </c>
      <c r="K35" s="86"/>
      <c r="L35" s="96">
        <v>1178.202001051</v>
      </c>
      <c r="M35" s="97">
        <v>3.7353330331806579E-5</v>
      </c>
      <c r="N35" s="97">
        <f t="shared" si="0"/>
        <v>7.6770443789916709E-2</v>
      </c>
      <c r="O35" s="97">
        <f>L35/'סכום נכסי הקרן'!$C$42</f>
        <v>1.0470963513089997E-2</v>
      </c>
    </row>
    <row r="36" spans="2:15" s="144" customFormat="1">
      <c r="B36" s="89" t="s">
        <v>957</v>
      </c>
      <c r="C36" s="86" t="s">
        <v>958</v>
      </c>
      <c r="D36" s="99" t="s">
        <v>129</v>
      </c>
      <c r="E36" s="99" t="s">
        <v>319</v>
      </c>
      <c r="F36" s="86" t="s">
        <v>567</v>
      </c>
      <c r="G36" s="99" t="s">
        <v>568</v>
      </c>
      <c r="H36" s="99" t="s">
        <v>173</v>
      </c>
      <c r="I36" s="96">
        <v>678.93536999999992</v>
      </c>
      <c r="J36" s="98">
        <v>56410</v>
      </c>
      <c r="K36" s="86"/>
      <c r="L36" s="96">
        <v>382.98744240199994</v>
      </c>
      <c r="M36" s="97">
        <v>6.6777287856195817E-5</v>
      </c>
      <c r="N36" s="97">
        <f t="shared" si="0"/>
        <v>2.4955072129345324E-2</v>
      </c>
      <c r="O36" s="97">
        <f>L36/'סכום נכסי הקרן'!$C$42</f>
        <v>3.4037011749986066E-3</v>
      </c>
    </row>
    <row r="37" spans="2:15" s="144" customFormat="1">
      <c r="B37" s="89" t="s">
        <v>961</v>
      </c>
      <c r="C37" s="86" t="s">
        <v>962</v>
      </c>
      <c r="D37" s="99" t="s">
        <v>129</v>
      </c>
      <c r="E37" s="99" t="s">
        <v>319</v>
      </c>
      <c r="F37" s="86" t="s">
        <v>963</v>
      </c>
      <c r="G37" s="99" t="s">
        <v>485</v>
      </c>
      <c r="H37" s="99" t="s">
        <v>173</v>
      </c>
      <c r="I37" s="96">
        <v>796.17554099999995</v>
      </c>
      <c r="J37" s="98">
        <v>14580</v>
      </c>
      <c r="K37" s="86"/>
      <c r="L37" s="96">
        <v>116.08239387099999</v>
      </c>
      <c r="M37" s="97">
        <v>5.7013324126709062E-6</v>
      </c>
      <c r="N37" s="97">
        <f t="shared" si="0"/>
        <v>7.5638106926681605E-3</v>
      </c>
      <c r="O37" s="97">
        <f>L37/'סכום נכסי הקרן'!$C$42</f>
        <v>1.0316520508801687E-3</v>
      </c>
    </row>
    <row r="38" spans="2:15" s="144" customFormat="1">
      <c r="B38" s="89" t="s">
        <v>964</v>
      </c>
      <c r="C38" s="86" t="s">
        <v>965</v>
      </c>
      <c r="D38" s="99" t="s">
        <v>129</v>
      </c>
      <c r="E38" s="99" t="s">
        <v>319</v>
      </c>
      <c r="F38" s="86" t="s">
        <v>369</v>
      </c>
      <c r="G38" s="99" t="s">
        <v>370</v>
      </c>
      <c r="H38" s="99" t="s">
        <v>173</v>
      </c>
      <c r="I38" s="96">
        <v>3891.1614549999999</v>
      </c>
      <c r="J38" s="98">
        <v>17850</v>
      </c>
      <c r="K38" s="86"/>
      <c r="L38" s="96">
        <v>694.57231975599984</v>
      </c>
      <c r="M38" s="97">
        <v>3.2086030325359131E-5</v>
      </c>
      <c r="N38" s="97">
        <f t="shared" si="0"/>
        <v>4.5257625758820877E-2</v>
      </c>
      <c r="O38" s="97">
        <f>L38/'סכום נכסי הקרן'!$C$42</f>
        <v>6.1728306443884053E-3</v>
      </c>
    </row>
    <row r="39" spans="2:15" s="144" customFormat="1">
      <c r="B39" s="89" t="s">
        <v>966</v>
      </c>
      <c r="C39" s="86" t="s">
        <v>967</v>
      </c>
      <c r="D39" s="99" t="s">
        <v>129</v>
      </c>
      <c r="E39" s="99" t="s">
        <v>319</v>
      </c>
      <c r="F39" s="86" t="s">
        <v>481</v>
      </c>
      <c r="G39" s="99" t="s">
        <v>160</v>
      </c>
      <c r="H39" s="99" t="s">
        <v>173</v>
      </c>
      <c r="I39" s="96">
        <v>8305.8236730000008</v>
      </c>
      <c r="J39" s="98">
        <v>2455</v>
      </c>
      <c r="K39" s="86"/>
      <c r="L39" s="96">
        <v>203.90797118</v>
      </c>
      <c r="M39" s="97">
        <v>3.4875498264972211E-5</v>
      </c>
      <c r="N39" s="97">
        <f t="shared" si="0"/>
        <v>1.3286435964143757E-2</v>
      </c>
      <c r="O39" s="97">
        <f>L39/'סכום נכסי הקרן'!$C$42</f>
        <v>1.8121790018599414E-3</v>
      </c>
    </row>
    <row r="40" spans="2:15" s="144" customFormat="1">
      <c r="B40" s="89" t="s">
        <v>968</v>
      </c>
      <c r="C40" s="86" t="s">
        <v>969</v>
      </c>
      <c r="D40" s="99" t="s">
        <v>129</v>
      </c>
      <c r="E40" s="99" t="s">
        <v>319</v>
      </c>
      <c r="F40" s="86" t="s">
        <v>754</v>
      </c>
      <c r="G40" s="99" t="s">
        <v>755</v>
      </c>
      <c r="H40" s="99" t="s">
        <v>173</v>
      </c>
      <c r="I40" s="96">
        <v>4822.2060890000002</v>
      </c>
      <c r="J40" s="98">
        <v>8485</v>
      </c>
      <c r="K40" s="86"/>
      <c r="L40" s="96">
        <v>409.16418663200011</v>
      </c>
      <c r="M40" s="97">
        <v>4.1848792740830902E-5</v>
      </c>
      <c r="N40" s="97">
        <f t="shared" si="0"/>
        <v>2.6660722153466498E-2</v>
      </c>
      <c r="O40" s="97">
        <f>L40/'סכום נכסי הקרן'!$C$42</f>
        <v>3.636340173641723E-3</v>
      </c>
    </row>
    <row r="41" spans="2:15" s="144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4" customFormat="1">
      <c r="B42" s="104" t="s">
        <v>970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3287.6172217460003</v>
      </c>
      <c r="M42" s="84"/>
      <c r="N42" s="94">
        <f t="shared" ref="N42:N81" si="1">L42/$L$11</f>
        <v>0.2142177936378232</v>
      </c>
      <c r="O42" s="94">
        <f>L42/'סכום נכסי הקרן'!$C$42</f>
        <v>2.9217842053570375E-2</v>
      </c>
    </row>
    <row r="43" spans="2:15" s="144" customFormat="1">
      <c r="B43" s="89" t="s">
        <v>971</v>
      </c>
      <c r="C43" s="86" t="s">
        <v>972</v>
      </c>
      <c r="D43" s="99" t="s">
        <v>129</v>
      </c>
      <c r="E43" s="99" t="s">
        <v>319</v>
      </c>
      <c r="F43" s="86" t="s">
        <v>973</v>
      </c>
      <c r="G43" s="99" t="s">
        <v>974</v>
      </c>
      <c r="H43" s="99" t="s">
        <v>173</v>
      </c>
      <c r="I43" s="96">
        <v>19764.334857999998</v>
      </c>
      <c r="J43" s="98">
        <v>379.5</v>
      </c>
      <c r="K43" s="86"/>
      <c r="L43" s="96">
        <v>75.005650790000004</v>
      </c>
      <c r="M43" s="97">
        <v>6.6601747994658842E-5</v>
      </c>
      <c r="N43" s="97">
        <f t="shared" si="1"/>
        <v>4.8872919013575548E-3</v>
      </c>
      <c r="O43" s="97">
        <f>L43/'סכום נכסי הקרן'!$C$42</f>
        <v>6.6659319199684815E-4</v>
      </c>
    </row>
    <row r="44" spans="2:15" s="144" customFormat="1">
      <c r="B44" s="89" t="s">
        <v>975</v>
      </c>
      <c r="C44" s="86" t="s">
        <v>976</v>
      </c>
      <c r="D44" s="99" t="s">
        <v>129</v>
      </c>
      <c r="E44" s="99" t="s">
        <v>319</v>
      </c>
      <c r="F44" s="86" t="s">
        <v>870</v>
      </c>
      <c r="G44" s="99" t="s">
        <v>871</v>
      </c>
      <c r="H44" s="99" t="s">
        <v>173</v>
      </c>
      <c r="I44" s="96">
        <v>7397.5575150000004</v>
      </c>
      <c r="J44" s="98">
        <v>1929</v>
      </c>
      <c r="K44" s="86"/>
      <c r="L44" s="96">
        <v>142.69888446900001</v>
      </c>
      <c r="M44" s="97">
        <v>5.6090237583509263E-5</v>
      </c>
      <c r="N44" s="97">
        <f t="shared" si="1"/>
        <v>9.2981141427691226E-3</v>
      </c>
      <c r="O44" s="97">
        <f>L44/'סכום נכסי הקרן'!$C$42</f>
        <v>1.2681991808710786E-3</v>
      </c>
    </row>
    <row r="45" spans="2:15" s="144" customFormat="1">
      <c r="B45" s="89" t="s">
        <v>977</v>
      </c>
      <c r="C45" s="86" t="s">
        <v>978</v>
      </c>
      <c r="D45" s="99" t="s">
        <v>129</v>
      </c>
      <c r="E45" s="99" t="s">
        <v>319</v>
      </c>
      <c r="F45" s="86" t="s">
        <v>632</v>
      </c>
      <c r="G45" s="99" t="s">
        <v>370</v>
      </c>
      <c r="H45" s="99" t="s">
        <v>173</v>
      </c>
      <c r="I45" s="96">
        <v>8492.6285160000007</v>
      </c>
      <c r="J45" s="98">
        <v>327.39999999999998</v>
      </c>
      <c r="K45" s="86"/>
      <c r="L45" s="96">
        <v>27.804865762000002</v>
      </c>
      <c r="M45" s="97">
        <v>4.0299019351906011E-5</v>
      </c>
      <c r="N45" s="97">
        <f t="shared" si="1"/>
        <v>1.8117367668393583E-3</v>
      </c>
      <c r="O45" s="97">
        <f>L45/'סכום נכסי הקרן'!$C$42</f>
        <v>2.4710850484089848E-4</v>
      </c>
    </row>
    <row r="46" spans="2:15" s="144" customFormat="1">
      <c r="B46" s="89" t="s">
        <v>979</v>
      </c>
      <c r="C46" s="86" t="s">
        <v>980</v>
      </c>
      <c r="D46" s="99" t="s">
        <v>129</v>
      </c>
      <c r="E46" s="99" t="s">
        <v>319</v>
      </c>
      <c r="F46" s="86" t="s">
        <v>867</v>
      </c>
      <c r="G46" s="99" t="s">
        <v>434</v>
      </c>
      <c r="H46" s="99" t="s">
        <v>173</v>
      </c>
      <c r="I46" s="96">
        <v>558.75782200000003</v>
      </c>
      <c r="J46" s="98">
        <v>19160</v>
      </c>
      <c r="K46" s="86"/>
      <c r="L46" s="96">
        <v>107.057998747</v>
      </c>
      <c r="M46" s="97">
        <v>3.8075716155864094E-5</v>
      </c>
      <c r="N46" s="97">
        <f t="shared" si="1"/>
        <v>6.9757902870101916E-3</v>
      </c>
      <c r="O46" s="97">
        <f>L46/'סכום נכסי הקרן'!$C$42</f>
        <v>9.5145008891879112E-4</v>
      </c>
    </row>
    <row r="47" spans="2:15" s="144" customFormat="1">
      <c r="B47" s="89" t="s">
        <v>981</v>
      </c>
      <c r="C47" s="86" t="s">
        <v>982</v>
      </c>
      <c r="D47" s="99" t="s">
        <v>129</v>
      </c>
      <c r="E47" s="99" t="s">
        <v>319</v>
      </c>
      <c r="F47" s="86" t="s">
        <v>983</v>
      </c>
      <c r="G47" s="99" t="s">
        <v>984</v>
      </c>
      <c r="H47" s="99" t="s">
        <v>173</v>
      </c>
      <c r="I47" s="96">
        <v>6438.9445939999996</v>
      </c>
      <c r="J47" s="98">
        <v>1090</v>
      </c>
      <c r="K47" s="86"/>
      <c r="L47" s="96">
        <v>70.184496069999994</v>
      </c>
      <c r="M47" s="97">
        <v>5.9173394093417016E-5</v>
      </c>
      <c r="N47" s="97">
        <f t="shared" si="1"/>
        <v>4.5731503644189904E-3</v>
      </c>
      <c r="O47" s="97">
        <f>L47/'סכום נכסי הקרן'!$C$42</f>
        <v>6.237464347183426E-4</v>
      </c>
    </row>
    <row r="48" spans="2:15" s="144" customFormat="1">
      <c r="B48" s="89" t="s">
        <v>985</v>
      </c>
      <c r="C48" s="86" t="s">
        <v>986</v>
      </c>
      <c r="D48" s="99" t="s">
        <v>129</v>
      </c>
      <c r="E48" s="99" t="s">
        <v>319</v>
      </c>
      <c r="F48" s="86" t="s">
        <v>987</v>
      </c>
      <c r="G48" s="99" t="s">
        <v>160</v>
      </c>
      <c r="H48" s="99" t="s">
        <v>173</v>
      </c>
      <c r="I48" s="96">
        <v>350.40420699999993</v>
      </c>
      <c r="J48" s="98">
        <v>4247</v>
      </c>
      <c r="K48" s="86"/>
      <c r="L48" s="96">
        <v>14.881666682999999</v>
      </c>
      <c r="M48" s="97">
        <v>1.5603958432693815E-5</v>
      </c>
      <c r="N48" s="97">
        <f t="shared" si="1"/>
        <v>9.6967426177209002E-4</v>
      </c>
      <c r="O48" s="97">
        <f>L48/'סכום נכסי הקרן'!$C$42</f>
        <v>1.3225693787029559E-4</v>
      </c>
    </row>
    <row r="49" spans="2:15" s="144" customFormat="1">
      <c r="B49" s="89" t="s">
        <v>988</v>
      </c>
      <c r="C49" s="86" t="s">
        <v>989</v>
      </c>
      <c r="D49" s="99" t="s">
        <v>129</v>
      </c>
      <c r="E49" s="99" t="s">
        <v>319</v>
      </c>
      <c r="F49" s="86" t="s">
        <v>763</v>
      </c>
      <c r="G49" s="99" t="s">
        <v>568</v>
      </c>
      <c r="H49" s="99" t="s">
        <v>173</v>
      </c>
      <c r="I49" s="96">
        <v>228.70526899999996</v>
      </c>
      <c r="J49" s="98">
        <v>89700</v>
      </c>
      <c r="K49" s="86"/>
      <c r="L49" s="96">
        <v>205.14862654800004</v>
      </c>
      <c r="M49" s="97">
        <v>6.3284838857047341E-5</v>
      </c>
      <c r="N49" s="97">
        <f t="shared" si="1"/>
        <v>1.3367275805789537E-2</v>
      </c>
      <c r="O49" s="97">
        <f>L49/'סכום נכסי הקרן'!$C$42</f>
        <v>1.8232050034106596E-3</v>
      </c>
    </row>
    <row r="50" spans="2:15" s="144" customFormat="1">
      <c r="B50" s="89" t="s">
        <v>990</v>
      </c>
      <c r="C50" s="86" t="s">
        <v>991</v>
      </c>
      <c r="D50" s="99" t="s">
        <v>129</v>
      </c>
      <c r="E50" s="99" t="s">
        <v>319</v>
      </c>
      <c r="F50" s="86" t="s">
        <v>992</v>
      </c>
      <c r="G50" s="99" t="s">
        <v>199</v>
      </c>
      <c r="H50" s="99" t="s">
        <v>173</v>
      </c>
      <c r="I50" s="96">
        <v>21771.830926000002</v>
      </c>
      <c r="J50" s="98">
        <v>176.1</v>
      </c>
      <c r="K50" s="86"/>
      <c r="L50" s="96">
        <v>38.340194263999997</v>
      </c>
      <c r="M50" s="97">
        <v>4.0605455857588678E-5</v>
      </c>
      <c r="N50" s="97">
        <f t="shared" si="1"/>
        <v>2.4982080543177504E-3</v>
      </c>
      <c r="O50" s="97">
        <f>L50/'סכום נכסי הקרן'!$C$42</f>
        <v>3.4073849379394214E-4</v>
      </c>
    </row>
    <row r="51" spans="2:15" s="144" customFormat="1">
      <c r="B51" s="89" t="s">
        <v>993</v>
      </c>
      <c r="C51" s="86" t="s">
        <v>994</v>
      </c>
      <c r="D51" s="99" t="s">
        <v>129</v>
      </c>
      <c r="E51" s="99" t="s">
        <v>319</v>
      </c>
      <c r="F51" s="86" t="s">
        <v>995</v>
      </c>
      <c r="G51" s="99" t="s">
        <v>199</v>
      </c>
      <c r="H51" s="99" t="s">
        <v>173</v>
      </c>
      <c r="I51" s="96">
        <v>11178.767099000001</v>
      </c>
      <c r="J51" s="98">
        <v>478.3</v>
      </c>
      <c r="K51" s="86"/>
      <c r="L51" s="96">
        <v>53.468043031000001</v>
      </c>
      <c r="M51" s="97">
        <v>2.9431514411524607E-5</v>
      </c>
      <c r="N51" s="97">
        <f t="shared" si="1"/>
        <v>3.4839232902393901E-3</v>
      </c>
      <c r="O51" s="97">
        <f>L51/'סכום נכסי הקרן'!$C$42</f>
        <v>4.7518331083677435E-4</v>
      </c>
    </row>
    <row r="52" spans="2:15" s="144" customFormat="1">
      <c r="B52" s="89" t="s">
        <v>996</v>
      </c>
      <c r="C52" s="86" t="s">
        <v>997</v>
      </c>
      <c r="D52" s="99" t="s">
        <v>129</v>
      </c>
      <c r="E52" s="99" t="s">
        <v>319</v>
      </c>
      <c r="F52" s="86" t="s">
        <v>998</v>
      </c>
      <c r="G52" s="99" t="s">
        <v>441</v>
      </c>
      <c r="H52" s="99" t="s">
        <v>173</v>
      </c>
      <c r="I52" s="96">
        <v>207.10104200000001</v>
      </c>
      <c r="J52" s="98">
        <v>17500</v>
      </c>
      <c r="K52" s="86"/>
      <c r="L52" s="96">
        <v>36.242682366000004</v>
      </c>
      <c r="M52" s="97">
        <v>4.5218202822378948E-5</v>
      </c>
      <c r="N52" s="97">
        <f t="shared" si="1"/>
        <v>2.3615363128672625E-3</v>
      </c>
      <c r="O52" s="97">
        <f>L52/'סכום נכסי הקרן'!$C$42</f>
        <v>3.2209740293461723E-4</v>
      </c>
    </row>
    <row r="53" spans="2:15" s="144" customFormat="1">
      <c r="B53" s="89" t="s">
        <v>999</v>
      </c>
      <c r="C53" s="86" t="s">
        <v>1000</v>
      </c>
      <c r="D53" s="99" t="s">
        <v>129</v>
      </c>
      <c r="E53" s="99" t="s">
        <v>319</v>
      </c>
      <c r="F53" s="86" t="s">
        <v>1001</v>
      </c>
      <c r="G53" s="99" t="s">
        <v>1002</v>
      </c>
      <c r="H53" s="99" t="s">
        <v>173</v>
      </c>
      <c r="I53" s="96">
        <v>1339.8444759999998</v>
      </c>
      <c r="J53" s="98">
        <v>3942</v>
      </c>
      <c r="K53" s="86"/>
      <c r="L53" s="96">
        <v>52.816669249</v>
      </c>
      <c r="M53" s="97">
        <v>5.4177316413815227E-5</v>
      </c>
      <c r="N53" s="97">
        <f t="shared" si="1"/>
        <v>3.4414804372543766E-3</v>
      </c>
      <c r="O53" s="97">
        <f>L53/'סכום נכסי הקרן'!$C$42</f>
        <v>4.6939439594898664E-4</v>
      </c>
    </row>
    <row r="54" spans="2:15" s="144" customFormat="1">
      <c r="B54" s="89" t="s">
        <v>1003</v>
      </c>
      <c r="C54" s="86" t="s">
        <v>1004</v>
      </c>
      <c r="D54" s="99" t="s">
        <v>129</v>
      </c>
      <c r="E54" s="99" t="s">
        <v>319</v>
      </c>
      <c r="F54" s="86" t="s">
        <v>418</v>
      </c>
      <c r="G54" s="99" t="s">
        <v>370</v>
      </c>
      <c r="H54" s="99" t="s">
        <v>173</v>
      </c>
      <c r="I54" s="96">
        <v>159.070223</v>
      </c>
      <c r="J54" s="98">
        <v>159100</v>
      </c>
      <c r="K54" s="86"/>
      <c r="L54" s="96">
        <v>253.08072456900001</v>
      </c>
      <c r="M54" s="97">
        <v>7.4444764608015419E-5</v>
      </c>
      <c r="N54" s="97">
        <f t="shared" si="1"/>
        <v>1.6490482550958419E-2</v>
      </c>
      <c r="O54" s="97">
        <f>L54/'סכום נכסי הקרן'!$C$42</f>
        <v>2.2491890443781973E-3</v>
      </c>
    </row>
    <row r="55" spans="2:15" s="144" customFormat="1">
      <c r="B55" s="89" t="s">
        <v>1005</v>
      </c>
      <c r="C55" s="86" t="s">
        <v>1006</v>
      </c>
      <c r="D55" s="99" t="s">
        <v>129</v>
      </c>
      <c r="E55" s="99" t="s">
        <v>319</v>
      </c>
      <c r="F55" s="86" t="s">
        <v>1007</v>
      </c>
      <c r="G55" s="99" t="s">
        <v>370</v>
      </c>
      <c r="H55" s="99" t="s">
        <v>173</v>
      </c>
      <c r="I55" s="96">
        <v>617.29865199999995</v>
      </c>
      <c r="J55" s="98">
        <v>5028</v>
      </c>
      <c r="K55" s="86"/>
      <c r="L55" s="96">
        <v>31.037776196999996</v>
      </c>
      <c r="M55" s="97">
        <v>3.4418265751632053E-5</v>
      </c>
      <c r="N55" s="97">
        <f t="shared" si="1"/>
        <v>2.0223899219066607E-3</v>
      </c>
      <c r="O55" s="97">
        <f>L55/'סכום נכסי הקרן'!$C$42</f>
        <v>2.7584015457139959E-4</v>
      </c>
    </row>
    <row r="56" spans="2:15" s="144" customFormat="1">
      <c r="B56" s="89" t="s">
        <v>1008</v>
      </c>
      <c r="C56" s="86" t="s">
        <v>1009</v>
      </c>
      <c r="D56" s="99" t="s">
        <v>129</v>
      </c>
      <c r="E56" s="99" t="s">
        <v>319</v>
      </c>
      <c r="F56" s="86" t="s">
        <v>1010</v>
      </c>
      <c r="G56" s="99" t="s">
        <v>579</v>
      </c>
      <c r="H56" s="99" t="s">
        <v>173</v>
      </c>
      <c r="I56" s="96">
        <v>482.747972</v>
      </c>
      <c r="J56" s="98">
        <v>18210</v>
      </c>
      <c r="K56" s="86"/>
      <c r="L56" s="96">
        <v>87.908405755000004</v>
      </c>
      <c r="M56" s="97">
        <v>9.1619633538905058E-5</v>
      </c>
      <c r="N56" s="97">
        <f t="shared" si="1"/>
        <v>5.7280222887546167E-3</v>
      </c>
      <c r="O56" s="97">
        <f>L56/'סכום נכסי הקרן'!$C$42</f>
        <v>7.8126306722735848E-4</v>
      </c>
    </row>
    <row r="57" spans="2:15" s="144" customFormat="1">
      <c r="B57" s="89" t="s">
        <v>1011</v>
      </c>
      <c r="C57" s="86" t="s">
        <v>1012</v>
      </c>
      <c r="D57" s="99" t="s">
        <v>129</v>
      </c>
      <c r="E57" s="99" t="s">
        <v>319</v>
      </c>
      <c r="F57" s="86" t="s">
        <v>1013</v>
      </c>
      <c r="G57" s="99" t="s">
        <v>984</v>
      </c>
      <c r="H57" s="99" t="s">
        <v>173</v>
      </c>
      <c r="I57" s="96">
        <v>647.55568200000005</v>
      </c>
      <c r="J57" s="98">
        <v>6638</v>
      </c>
      <c r="K57" s="86"/>
      <c r="L57" s="96">
        <v>42.984746155000003</v>
      </c>
      <c r="M57" s="97">
        <v>4.615361295765124E-5</v>
      </c>
      <c r="N57" s="97">
        <f t="shared" si="1"/>
        <v>2.8008423305787809E-3</v>
      </c>
      <c r="O57" s="97">
        <f>L57/'סכום נכסי הקרן'!$C$42</f>
        <v>3.8201573941220777E-4</v>
      </c>
    </row>
    <row r="58" spans="2:15" s="144" customFormat="1">
      <c r="B58" s="89" t="s">
        <v>1014</v>
      </c>
      <c r="C58" s="86" t="s">
        <v>1015</v>
      </c>
      <c r="D58" s="99" t="s">
        <v>129</v>
      </c>
      <c r="E58" s="99" t="s">
        <v>319</v>
      </c>
      <c r="F58" s="86" t="s">
        <v>1016</v>
      </c>
      <c r="G58" s="99" t="s">
        <v>1017</v>
      </c>
      <c r="H58" s="99" t="s">
        <v>173</v>
      </c>
      <c r="I58" s="96">
        <v>306.35416800000002</v>
      </c>
      <c r="J58" s="98">
        <v>12540</v>
      </c>
      <c r="K58" s="86"/>
      <c r="L58" s="96">
        <v>38.416812628999999</v>
      </c>
      <c r="M58" s="97">
        <v>4.510304997588452E-5</v>
      </c>
      <c r="N58" s="97">
        <f t="shared" si="1"/>
        <v>2.503200429036399E-3</v>
      </c>
      <c r="O58" s="97">
        <f>L58/'סכום נכסי הקרן'!$C$42</f>
        <v>3.4141941956357413E-4</v>
      </c>
    </row>
    <row r="59" spans="2:15" s="144" customFormat="1">
      <c r="B59" s="89" t="s">
        <v>1018</v>
      </c>
      <c r="C59" s="86" t="s">
        <v>1019</v>
      </c>
      <c r="D59" s="99" t="s">
        <v>129</v>
      </c>
      <c r="E59" s="99" t="s">
        <v>319</v>
      </c>
      <c r="F59" s="86" t="s">
        <v>1020</v>
      </c>
      <c r="G59" s="99" t="s">
        <v>1017</v>
      </c>
      <c r="H59" s="99" t="s">
        <v>173</v>
      </c>
      <c r="I59" s="96">
        <v>1515.992342</v>
      </c>
      <c r="J59" s="98">
        <v>8787</v>
      </c>
      <c r="K59" s="86"/>
      <c r="L59" s="96">
        <v>133.210247071</v>
      </c>
      <c r="M59" s="97">
        <v>6.7429352029564808E-5</v>
      </c>
      <c r="N59" s="97">
        <f t="shared" si="1"/>
        <v>8.6798441828163653E-3</v>
      </c>
      <c r="O59" s="97">
        <f>L59/'סכום נכסי הקרן'!$C$42</f>
        <v>1.1838713865753884E-3</v>
      </c>
    </row>
    <row r="60" spans="2:15" s="144" customFormat="1">
      <c r="B60" s="89" t="s">
        <v>1021</v>
      </c>
      <c r="C60" s="86" t="s">
        <v>1022</v>
      </c>
      <c r="D60" s="99" t="s">
        <v>129</v>
      </c>
      <c r="E60" s="99" t="s">
        <v>319</v>
      </c>
      <c r="F60" s="86" t="s">
        <v>1023</v>
      </c>
      <c r="G60" s="99" t="s">
        <v>568</v>
      </c>
      <c r="H60" s="99" t="s">
        <v>173</v>
      </c>
      <c r="I60" s="96">
        <v>281.75741099999999</v>
      </c>
      <c r="J60" s="98">
        <v>21080</v>
      </c>
      <c r="K60" s="86"/>
      <c r="L60" s="96">
        <v>59.394462162000004</v>
      </c>
      <c r="M60" s="97">
        <v>1.631261802093055E-5</v>
      </c>
      <c r="N60" s="97">
        <f t="shared" si="1"/>
        <v>3.8700827318004036E-3</v>
      </c>
      <c r="O60" s="97">
        <f>L60/'סכום נכסי הקרן'!$C$42</f>
        <v>5.27852817787725E-4</v>
      </c>
    </row>
    <row r="61" spans="2:15" s="144" customFormat="1">
      <c r="B61" s="89" t="s">
        <v>1024</v>
      </c>
      <c r="C61" s="86" t="s">
        <v>1025</v>
      </c>
      <c r="D61" s="99" t="s">
        <v>129</v>
      </c>
      <c r="E61" s="99" t="s">
        <v>319</v>
      </c>
      <c r="F61" s="86" t="s">
        <v>524</v>
      </c>
      <c r="G61" s="99" t="s">
        <v>370</v>
      </c>
      <c r="H61" s="99" t="s">
        <v>173</v>
      </c>
      <c r="I61" s="96">
        <v>140.22361699999999</v>
      </c>
      <c r="J61" s="98">
        <v>39860</v>
      </c>
      <c r="K61" s="86"/>
      <c r="L61" s="96">
        <v>55.893133753000001</v>
      </c>
      <c r="M61" s="97">
        <v>2.5948615036262726E-5</v>
      </c>
      <c r="N61" s="97">
        <f t="shared" si="1"/>
        <v>3.64193973461198E-3</v>
      </c>
      <c r="O61" s="97">
        <f>L61/'סכום נכסי הקרן'!$C$42</f>
        <v>4.9673567320192356E-4</v>
      </c>
    </row>
    <row r="62" spans="2:15" s="144" customFormat="1">
      <c r="B62" s="89" t="s">
        <v>1026</v>
      </c>
      <c r="C62" s="86" t="s">
        <v>1027</v>
      </c>
      <c r="D62" s="99" t="s">
        <v>129</v>
      </c>
      <c r="E62" s="99" t="s">
        <v>319</v>
      </c>
      <c r="F62" s="86" t="s">
        <v>1028</v>
      </c>
      <c r="G62" s="99" t="s">
        <v>434</v>
      </c>
      <c r="H62" s="99" t="s">
        <v>173</v>
      </c>
      <c r="I62" s="96">
        <v>1988.763019</v>
      </c>
      <c r="J62" s="98">
        <v>5268</v>
      </c>
      <c r="K62" s="86"/>
      <c r="L62" s="96">
        <v>104.76803586</v>
      </c>
      <c r="M62" s="97">
        <v>3.5782719698118352E-5</v>
      </c>
      <c r="N62" s="97">
        <f t="shared" si="1"/>
        <v>6.8265786348990871E-3</v>
      </c>
      <c r="O62" s="97">
        <f>L62/'סכום נכסי הקרן'!$C$42</f>
        <v>9.3109864000364936E-4</v>
      </c>
    </row>
    <row r="63" spans="2:15" s="144" customFormat="1">
      <c r="B63" s="89" t="s">
        <v>1029</v>
      </c>
      <c r="C63" s="86" t="s">
        <v>1030</v>
      </c>
      <c r="D63" s="99" t="s">
        <v>129</v>
      </c>
      <c r="E63" s="99" t="s">
        <v>319</v>
      </c>
      <c r="F63" s="86" t="s">
        <v>1031</v>
      </c>
      <c r="G63" s="99" t="s">
        <v>1017</v>
      </c>
      <c r="H63" s="99" t="s">
        <v>173</v>
      </c>
      <c r="I63" s="96">
        <v>4372.060391</v>
      </c>
      <c r="J63" s="98">
        <v>4137</v>
      </c>
      <c r="K63" s="86"/>
      <c r="L63" s="96">
        <v>180.87213838899999</v>
      </c>
      <c r="M63" s="97">
        <v>7.0883884883242708E-5</v>
      </c>
      <c r="N63" s="97">
        <f t="shared" si="1"/>
        <v>1.1785444534102182E-2</v>
      </c>
      <c r="O63" s="97">
        <f>L63/'סכום נכסי הקרן'!$C$42</f>
        <v>1.6074540358243742E-3</v>
      </c>
    </row>
    <row r="64" spans="2:15" s="144" customFormat="1">
      <c r="B64" s="89" t="s">
        <v>1032</v>
      </c>
      <c r="C64" s="86" t="s">
        <v>1033</v>
      </c>
      <c r="D64" s="99" t="s">
        <v>129</v>
      </c>
      <c r="E64" s="99" t="s">
        <v>319</v>
      </c>
      <c r="F64" s="86" t="s">
        <v>1034</v>
      </c>
      <c r="G64" s="99" t="s">
        <v>1002</v>
      </c>
      <c r="H64" s="99" t="s">
        <v>173</v>
      </c>
      <c r="I64" s="96">
        <v>7772.9033909999998</v>
      </c>
      <c r="J64" s="98">
        <v>2136</v>
      </c>
      <c r="K64" s="86"/>
      <c r="L64" s="96">
        <v>166.02921642499999</v>
      </c>
      <c r="M64" s="97">
        <v>7.2196047920826891E-5</v>
      </c>
      <c r="N64" s="97">
        <f t="shared" si="1"/>
        <v>1.0818294838804679E-2</v>
      </c>
      <c r="O64" s="97">
        <f>L64/'סכום נכסי הקרן'!$C$42</f>
        <v>1.4755414315561367E-3</v>
      </c>
    </row>
    <row r="65" spans="2:15" s="144" customFormat="1">
      <c r="B65" s="89" t="s">
        <v>1035</v>
      </c>
      <c r="C65" s="86" t="s">
        <v>1036</v>
      </c>
      <c r="D65" s="99" t="s">
        <v>129</v>
      </c>
      <c r="E65" s="99" t="s">
        <v>319</v>
      </c>
      <c r="F65" s="86" t="s">
        <v>553</v>
      </c>
      <c r="G65" s="99" t="s">
        <v>434</v>
      </c>
      <c r="H65" s="99" t="s">
        <v>173</v>
      </c>
      <c r="I65" s="96">
        <v>1833.8729579999999</v>
      </c>
      <c r="J65" s="98">
        <v>3975</v>
      </c>
      <c r="K65" s="86"/>
      <c r="L65" s="96">
        <v>72.896450091000006</v>
      </c>
      <c r="M65" s="97">
        <v>2.8983989093046646E-5</v>
      </c>
      <c r="N65" s="97">
        <f t="shared" si="1"/>
        <v>4.7498585295250592E-3</v>
      </c>
      <c r="O65" s="97">
        <f>L65/'סכום נכסי הקרן'!$C$42</f>
        <v>6.4784821996207657E-4</v>
      </c>
    </row>
    <row r="66" spans="2:15" s="144" customFormat="1">
      <c r="B66" s="89" t="s">
        <v>1037</v>
      </c>
      <c r="C66" s="86" t="s">
        <v>1038</v>
      </c>
      <c r="D66" s="99" t="s">
        <v>129</v>
      </c>
      <c r="E66" s="99" t="s">
        <v>319</v>
      </c>
      <c r="F66" s="86" t="s">
        <v>1039</v>
      </c>
      <c r="G66" s="99" t="s">
        <v>936</v>
      </c>
      <c r="H66" s="99" t="s">
        <v>173</v>
      </c>
      <c r="I66" s="96">
        <v>150.892956</v>
      </c>
      <c r="J66" s="98">
        <v>8450</v>
      </c>
      <c r="K66" s="86"/>
      <c r="L66" s="96">
        <v>12.750454804999997</v>
      </c>
      <c r="M66" s="97">
        <v>5.3756250301925443E-6</v>
      </c>
      <c r="N66" s="97">
        <f t="shared" si="1"/>
        <v>8.3080666390818203E-4</v>
      </c>
      <c r="O66" s="97">
        <f>L66/'סכום נכסי הקרן'!$C$42</f>
        <v>1.1331634721326438E-4</v>
      </c>
    </row>
    <row r="67" spans="2:15" s="144" customFormat="1">
      <c r="B67" s="89" t="s">
        <v>1040</v>
      </c>
      <c r="C67" s="86" t="s">
        <v>1041</v>
      </c>
      <c r="D67" s="99" t="s">
        <v>129</v>
      </c>
      <c r="E67" s="99" t="s">
        <v>319</v>
      </c>
      <c r="F67" s="86" t="s">
        <v>1042</v>
      </c>
      <c r="G67" s="99" t="s">
        <v>871</v>
      </c>
      <c r="H67" s="99" t="s">
        <v>173</v>
      </c>
      <c r="I67" s="96">
        <v>5336.6788649999999</v>
      </c>
      <c r="J67" s="98">
        <v>2380</v>
      </c>
      <c r="K67" s="86"/>
      <c r="L67" s="96">
        <v>127.01295698099999</v>
      </c>
      <c r="M67" s="97">
        <v>5.4357342502421628E-5</v>
      </c>
      <c r="N67" s="97">
        <f t="shared" si="1"/>
        <v>8.2760350651270801E-3</v>
      </c>
      <c r="O67" s="97">
        <f>L67/'סכום נכסי הקרן'!$C$42</f>
        <v>1.1287945845036395E-3</v>
      </c>
    </row>
    <row r="68" spans="2:15" s="144" customFormat="1">
      <c r="B68" s="89" t="s">
        <v>1043</v>
      </c>
      <c r="C68" s="86" t="s">
        <v>1044</v>
      </c>
      <c r="D68" s="99" t="s">
        <v>129</v>
      </c>
      <c r="E68" s="99" t="s">
        <v>319</v>
      </c>
      <c r="F68" s="86" t="s">
        <v>1045</v>
      </c>
      <c r="G68" s="99" t="s">
        <v>201</v>
      </c>
      <c r="H68" s="99" t="s">
        <v>173</v>
      </c>
      <c r="I68" s="96">
        <v>984.22897699999999</v>
      </c>
      <c r="J68" s="98">
        <v>4119</v>
      </c>
      <c r="K68" s="86"/>
      <c r="L68" s="96">
        <v>40.540391574000004</v>
      </c>
      <c r="M68" s="97">
        <v>1.9765096614076763E-5</v>
      </c>
      <c r="N68" s="97">
        <f t="shared" si="1"/>
        <v>2.6415706727510985E-3</v>
      </c>
      <c r="O68" s="97">
        <f>L68/'סכום נכסי הקרן'!$C$42</f>
        <v>3.6029217451597276E-4</v>
      </c>
    </row>
    <row r="69" spans="2:15" s="144" customFormat="1">
      <c r="B69" s="89" t="s">
        <v>953</v>
      </c>
      <c r="C69" s="86" t="s">
        <v>954</v>
      </c>
      <c r="D69" s="99" t="s">
        <v>129</v>
      </c>
      <c r="E69" s="99" t="s">
        <v>319</v>
      </c>
      <c r="F69" s="86" t="s">
        <v>615</v>
      </c>
      <c r="G69" s="99" t="s">
        <v>402</v>
      </c>
      <c r="H69" s="99" t="s">
        <v>173</v>
      </c>
      <c r="I69" s="96">
        <v>3436.9848919999999</v>
      </c>
      <c r="J69" s="98">
        <v>2210</v>
      </c>
      <c r="K69" s="86"/>
      <c r="L69" s="96">
        <v>75.957366104000002</v>
      </c>
      <c r="M69" s="97">
        <v>2.9579194070392886E-5</v>
      </c>
      <c r="N69" s="97">
        <f>L69/$L$11</f>
        <v>4.9493047030267625E-3</v>
      </c>
      <c r="O69" s="97">
        <f>L69/'סכום נכסי הקרן'!$C$42</f>
        <v>6.7505131404964856E-4</v>
      </c>
    </row>
    <row r="70" spans="2:15" s="144" customFormat="1">
      <c r="B70" s="89" t="s">
        <v>1046</v>
      </c>
      <c r="C70" s="86" t="s">
        <v>1047</v>
      </c>
      <c r="D70" s="99" t="s">
        <v>129</v>
      </c>
      <c r="E70" s="99" t="s">
        <v>319</v>
      </c>
      <c r="F70" s="86" t="s">
        <v>1048</v>
      </c>
      <c r="G70" s="99" t="s">
        <v>160</v>
      </c>
      <c r="H70" s="99" t="s">
        <v>173</v>
      </c>
      <c r="I70" s="96">
        <v>654.19685100000004</v>
      </c>
      <c r="J70" s="98">
        <v>9236</v>
      </c>
      <c r="K70" s="86"/>
      <c r="L70" s="96">
        <v>60.421621167999994</v>
      </c>
      <c r="M70" s="97">
        <v>6.005182096870608E-5</v>
      </c>
      <c r="N70" s="97">
        <f t="shared" si="1"/>
        <v>3.9370113676905879E-3</v>
      </c>
      <c r="O70" s="97">
        <f>L70/'סכום נכסי הקרן'!$C$42</f>
        <v>5.3698142600972214E-4</v>
      </c>
    </row>
    <row r="71" spans="2:15" s="144" customFormat="1">
      <c r="B71" s="89" t="s">
        <v>1049</v>
      </c>
      <c r="C71" s="86" t="s">
        <v>1050</v>
      </c>
      <c r="D71" s="99" t="s">
        <v>129</v>
      </c>
      <c r="E71" s="99" t="s">
        <v>319</v>
      </c>
      <c r="F71" s="86" t="s">
        <v>1051</v>
      </c>
      <c r="G71" s="99" t="s">
        <v>485</v>
      </c>
      <c r="H71" s="99" t="s">
        <v>173</v>
      </c>
      <c r="I71" s="96">
        <v>437.17981099999997</v>
      </c>
      <c r="J71" s="98">
        <v>16330</v>
      </c>
      <c r="K71" s="86"/>
      <c r="L71" s="96">
        <v>71.391463151000011</v>
      </c>
      <c r="M71" s="97">
        <v>4.5787795501759274E-5</v>
      </c>
      <c r="N71" s="97">
        <f t="shared" si="1"/>
        <v>4.6517951115553355E-3</v>
      </c>
      <c r="O71" s="97">
        <f>L71/'סכום נכסי הקרן'!$C$42</f>
        <v>6.3447304038984737E-4</v>
      </c>
    </row>
    <row r="72" spans="2:15" s="144" customFormat="1">
      <c r="B72" s="89" t="s">
        <v>959</v>
      </c>
      <c r="C72" s="86" t="s">
        <v>960</v>
      </c>
      <c r="D72" s="99" t="s">
        <v>129</v>
      </c>
      <c r="E72" s="99" t="s">
        <v>319</v>
      </c>
      <c r="F72" s="86" t="s">
        <v>848</v>
      </c>
      <c r="G72" s="99" t="s">
        <v>402</v>
      </c>
      <c r="H72" s="99" t="s">
        <v>173</v>
      </c>
      <c r="I72" s="96">
        <v>5660.4529640000001</v>
      </c>
      <c r="J72" s="98">
        <v>1835</v>
      </c>
      <c r="K72" s="86"/>
      <c r="L72" s="96">
        <v>103.869311881</v>
      </c>
      <c r="M72" s="97">
        <v>3.4662745092996194E-5</v>
      </c>
      <c r="N72" s="97">
        <f>L72/$L$11</f>
        <v>6.7680186947097791E-3</v>
      </c>
      <c r="O72" s="97">
        <f>L72/'סכום נכסי הקרן'!$C$42</f>
        <v>9.231114646431819E-4</v>
      </c>
    </row>
    <row r="73" spans="2:15" s="144" customFormat="1">
      <c r="B73" s="89" t="s">
        <v>1052</v>
      </c>
      <c r="C73" s="86" t="s">
        <v>1053</v>
      </c>
      <c r="D73" s="99" t="s">
        <v>129</v>
      </c>
      <c r="E73" s="99" t="s">
        <v>319</v>
      </c>
      <c r="F73" s="86" t="s">
        <v>1054</v>
      </c>
      <c r="G73" s="99" t="s">
        <v>984</v>
      </c>
      <c r="H73" s="99" t="s">
        <v>173</v>
      </c>
      <c r="I73" s="96">
        <v>107.20488000000002</v>
      </c>
      <c r="J73" s="98">
        <v>23330</v>
      </c>
      <c r="K73" s="86"/>
      <c r="L73" s="96">
        <v>25.010898513000004</v>
      </c>
      <c r="M73" s="97">
        <v>4.5764727076202492E-5</v>
      </c>
      <c r="N73" s="97">
        <f t="shared" si="1"/>
        <v>1.6296847032298194E-3</v>
      </c>
      <c r="O73" s="97">
        <f>L73/'סכום נכסי הקרן'!$C$42</f>
        <v>2.2227784838729341E-4</v>
      </c>
    </row>
    <row r="74" spans="2:15" s="144" customFormat="1">
      <c r="B74" s="89" t="s">
        <v>1055</v>
      </c>
      <c r="C74" s="86" t="s">
        <v>1056</v>
      </c>
      <c r="D74" s="99" t="s">
        <v>129</v>
      </c>
      <c r="E74" s="99" t="s">
        <v>319</v>
      </c>
      <c r="F74" s="86" t="s">
        <v>1057</v>
      </c>
      <c r="G74" s="99" t="s">
        <v>1058</v>
      </c>
      <c r="H74" s="99" t="s">
        <v>173</v>
      </c>
      <c r="I74" s="96">
        <v>991.66107299999999</v>
      </c>
      <c r="J74" s="98">
        <v>1869</v>
      </c>
      <c r="K74" s="86"/>
      <c r="L74" s="96">
        <v>18.534145460000001</v>
      </c>
      <c r="M74" s="97">
        <v>2.4626818354154205E-5</v>
      </c>
      <c r="N74" s="97">
        <f t="shared" si="1"/>
        <v>1.2076660631723704E-3</v>
      </c>
      <c r="O74" s="97">
        <f>L74/'סכום נכסי הקרן'!$C$42</f>
        <v>1.6471739199631699E-4</v>
      </c>
    </row>
    <row r="75" spans="2:15" s="144" customFormat="1">
      <c r="B75" s="89" t="s">
        <v>1059</v>
      </c>
      <c r="C75" s="86" t="s">
        <v>1060</v>
      </c>
      <c r="D75" s="99" t="s">
        <v>129</v>
      </c>
      <c r="E75" s="99" t="s">
        <v>319</v>
      </c>
      <c r="F75" s="86" t="s">
        <v>1061</v>
      </c>
      <c r="G75" s="99" t="s">
        <v>755</v>
      </c>
      <c r="H75" s="99" t="s">
        <v>173</v>
      </c>
      <c r="I75" s="96">
        <v>777.43270299999995</v>
      </c>
      <c r="J75" s="98">
        <v>9232</v>
      </c>
      <c r="K75" s="86"/>
      <c r="L75" s="96">
        <v>71.772587177999995</v>
      </c>
      <c r="M75" s="97">
        <v>6.1811218558423294E-5</v>
      </c>
      <c r="N75" s="97">
        <f t="shared" si="1"/>
        <v>4.6766287654327601E-3</v>
      </c>
      <c r="O75" s="97">
        <f>L75/'סכום נכסי הקרן'!$C$42</f>
        <v>6.3786018094564244E-4</v>
      </c>
    </row>
    <row r="76" spans="2:15" s="144" customFormat="1">
      <c r="B76" s="89" t="s">
        <v>1062</v>
      </c>
      <c r="C76" s="86" t="s">
        <v>1063</v>
      </c>
      <c r="D76" s="99" t="s">
        <v>129</v>
      </c>
      <c r="E76" s="99" t="s">
        <v>319</v>
      </c>
      <c r="F76" s="86" t="s">
        <v>474</v>
      </c>
      <c r="G76" s="99" t="s">
        <v>370</v>
      </c>
      <c r="H76" s="99" t="s">
        <v>173</v>
      </c>
      <c r="I76" s="96">
        <v>7325.4091520000002</v>
      </c>
      <c r="J76" s="98">
        <v>1381</v>
      </c>
      <c r="K76" s="86"/>
      <c r="L76" s="96">
        <v>101.16390039200002</v>
      </c>
      <c r="M76" s="97">
        <v>4.163794937101333E-5</v>
      </c>
      <c r="N76" s="97">
        <f t="shared" si="1"/>
        <v>6.5917368343330384E-3</v>
      </c>
      <c r="O76" s="97">
        <f>L76/'סכום נכסי הקרן'!$C$42</f>
        <v>8.9906782444910353E-4</v>
      </c>
    </row>
    <row r="77" spans="2:15" s="144" customFormat="1">
      <c r="B77" s="89" t="s">
        <v>1064</v>
      </c>
      <c r="C77" s="86" t="s">
        <v>1065</v>
      </c>
      <c r="D77" s="99" t="s">
        <v>129</v>
      </c>
      <c r="E77" s="99" t="s">
        <v>319</v>
      </c>
      <c r="F77" s="86" t="s">
        <v>1066</v>
      </c>
      <c r="G77" s="99" t="s">
        <v>160</v>
      </c>
      <c r="H77" s="99" t="s">
        <v>173</v>
      </c>
      <c r="I77" s="96">
        <v>326.41249299999998</v>
      </c>
      <c r="J77" s="98">
        <v>19240</v>
      </c>
      <c r="K77" s="86"/>
      <c r="L77" s="96">
        <v>62.801763608999991</v>
      </c>
      <c r="M77" s="97">
        <v>2.3695003906549725E-5</v>
      </c>
      <c r="N77" s="97">
        <f t="shared" si="1"/>
        <v>4.0920990277996255E-3</v>
      </c>
      <c r="O77" s="97">
        <f>L77/'סכום נכסי הקרן'!$C$42</f>
        <v>5.5813432223077446E-4</v>
      </c>
    </row>
    <row r="78" spans="2:15" s="144" customFormat="1">
      <c r="B78" s="89" t="s">
        <v>1067</v>
      </c>
      <c r="C78" s="86" t="s">
        <v>1068</v>
      </c>
      <c r="D78" s="99" t="s">
        <v>129</v>
      </c>
      <c r="E78" s="99" t="s">
        <v>319</v>
      </c>
      <c r="F78" s="86" t="s">
        <v>1069</v>
      </c>
      <c r="G78" s="99" t="s">
        <v>871</v>
      </c>
      <c r="H78" s="99" t="s">
        <v>173</v>
      </c>
      <c r="I78" s="96">
        <v>50895.178161999997</v>
      </c>
      <c r="J78" s="98">
        <v>254.6</v>
      </c>
      <c r="K78" s="86"/>
      <c r="L78" s="96">
        <v>129.5791236</v>
      </c>
      <c r="M78" s="97">
        <v>4.5287770345197329E-5</v>
      </c>
      <c r="N78" s="97">
        <f t="shared" si="1"/>
        <v>8.443243871430044E-3</v>
      </c>
      <c r="O78" s="97">
        <f>L78/'סכום נכסי הקרן'!$C$42</f>
        <v>1.1516007221711105E-3</v>
      </c>
    </row>
    <row r="79" spans="2:15" s="144" customFormat="1">
      <c r="B79" s="89" t="s">
        <v>1070</v>
      </c>
      <c r="C79" s="86" t="s">
        <v>1071</v>
      </c>
      <c r="D79" s="99" t="s">
        <v>129</v>
      </c>
      <c r="E79" s="99" t="s">
        <v>319</v>
      </c>
      <c r="F79" s="86" t="s">
        <v>655</v>
      </c>
      <c r="G79" s="99" t="s">
        <v>370</v>
      </c>
      <c r="H79" s="99" t="s">
        <v>173</v>
      </c>
      <c r="I79" s="96">
        <v>20835.951427</v>
      </c>
      <c r="J79" s="98">
        <v>634.1</v>
      </c>
      <c r="K79" s="86"/>
      <c r="L79" s="96">
        <v>132.12076799499999</v>
      </c>
      <c r="M79" s="97">
        <v>5.2024079552164012E-5</v>
      </c>
      <c r="N79" s="97">
        <f t="shared" si="1"/>
        <v>8.6088548345639102E-3</v>
      </c>
      <c r="O79" s="97">
        <f>L79/'סכום נכסי הקרן'!$C$42</f>
        <v>1.1741889249576906E-3</v>
      </c>
    </row>
    <row r="80" spans="2:15" s="144" customFormat="1">
      <c r="B80" s="89" t="s">
        <v>1072</v>
      </c>
      <c r="C80" s="86" t="s">
        <v>1073</v>
      </c>
      <c r="D80" s="99" t="s">
        <v>129</v>
      </c>
      <c r="E80" s="99" t="s">
        <v>319</v>
      </c>
      <c r="F80" s="86" t="s">
        <v>858</v>
      </c>
      <c r="G80" s="99" t="s">
        <v>370</v>
      </c>
      <c r="H80" s="99" t="s">
        <v>173</v>
      </c>
      <c r="I80" s="96">
        <v>12063.897369000002</v>
      </c>
      <c r="J80" s="98">
        <v>1150</v>
      </c>
      <c r="K80" s="86"/>
      <c r="L80" s="96">
        <v>138.73481974800001</v>
      </c>
      <c r="M80" s="97">
        <v>3.4392041947336066E-5</v>
      </c>
      <c r="N80" s="97">
        <f t="shared" si="1"/>
        <v>9.0398197182377984E-3</v>
      </c>
      <c r="O80" s="97">
        <f>L80/'סכום נכסי הקרן'!$C$42</f>
        <v>1.2329695877961288E-3</v>
      </c>
    </row>
    <row r="81" spans="2:15" s="144" customFormat="1">
      <c r="B81" s="89" t="s">
        <v>1074</v>
      </c>
      <c r="C81" s="86" t="s">
        <v>1075</v>
      </c>
      <c r="D81" s="99" t="s">
        <v>129</v>
      </c>
      <c r="E81" s="99" t="s">
        <v>319</v>
      </c>
      <c r="F81" s="86" t="s">
        <v>897</v>
      </c>
      <c r="G81" s="99" t="s">
        <v>871</v>
      </c>
      <c r="H81" s="99" t="s">
        <v>173</v>
      </c>
      <c r="I81" s="96">
        <v>4318.4857320000001</v>
      </c>
      <c r="J81" s="98">
        <v>1524</v>
      </c>
      <c r="K81" s="86"/>
      <c r="L81" s="96">
        <v>65.813722552000002</v>
      </c>
      <c r="M81" s="97">
        <v>4.8798888342169786E-5</v>
      </c>
      <c r="N81" s="97">
        <f t="shared" si="1"/>
        <v>4.288355208424726E-3</v>
      </c>
      <c r="O81" s="97">
        <f>L81/'סכום נכסי הקרן'!$C$42</f>
        <v>5.8490232310578994E-4</v>
      </c>
    </row>
    <row r="82" spans="2:15" s="144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4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514.29270574099996</v>
      </c>
      <c r="M83" s="84"/>
      <c r="N83" s="94">
        <f t="shared" ref="N83:N122" si="2">L83/$L$11</f>
        <v>3.3510789510146625E-2</v>
      </c>
      <c r="O83" s="94">
        <f>L83/'סכום נכסי הקרן'!$C$42</f>
        <v>4.5706425146609803E-3</v>
      </c>
    </row>
    <row r="84" spans="2:15" s="144" customFormat="1">
      <c r="B84" s="89" t="s">
        <v>1076</v>
      </c>
      <c r="C84" s="86" t="s">
        <v>1077</v>
      </c>
      <c r="D84" s="99" t="s">
        <v>129</v>
      </c>
      <c r="E84" s="99" t="s">
        <v>319</v>
      </c>
      <c r="F84" s="86" t="s">
        <v>1078</v>
      </c>
      <c r="G84" s="99" t="s">
        <v>1058</v>
      </c>
      <c r="H84" s="99" t="s">
        <v>173</v>
      </c>
      <c r="I84" s="96">
        <v>1503.2026980000001</v>
      </c>
      <c r="J84" s="98">
        <v>778</v>
      </c>
      <c r="K84" s="86"/>
      <c r="L84" s="96">
        <v>11.694916990999999</v>
      </c>
      <c r="M84" s="97">
        <v>5.8367063872875276E-5</v>
      </c>
      <c r="N84" s="97">
        <f t="shared" si="2"/>
        <v>7.6202889375880784E-4</v>
      </c>
      <c r="O84" s="97">
        <f>L84/'סכום נכסי הקרן'!$C$42</f>
        <v>1.0393552972422472E-4</v>
      </c>
    </row>
    <row r="85" spans="2:15" s="144" customFormat="1">
      <c r="B85" s="89" t="s">
        <v>1079</v>
      </c>
      <c r="C85" s="86" t="s">
        <v>1080</v>
      </c>
      <c r="D85" s="99" t="s">
        <v>129</v>
      </c>
      <c r="E85" s="99" t="s">
        <v>319</v>
      </c>
      <c r="F85" s="86" t="s">
        <v>1081</v>
      </c>
      <c r="G85" s="99" t="s">
        <v>1002</v>
      </c>
      <c r="H85" s="99" t="s">
        <v>173</v>
      </c>
      <c r="I85" s="96">
        <v>272.86152800000002</v>
      </c>
      <c r="J85" s="98">
        <v>2980</v>
      </c>
      <c r="K85" s="86"/>
      <c r="L85" s="96">
        <v>8.1312735450000009</v>
      </c>
      <c r="M85" s="97">
        <v>5.5273046225436847E-5</v>
      </c>
      <c r="N85" s="97">
        <f t="shared" si="2"/>
        <v>5.298255121532748E-4</v>
      </c>
      <c r="O85" s="97">
        <f>L85/'סכום נכסי הקרן'!$C$42</f>
        <v>7.2264576472199916E-5</v>
      </c>
    </row>
    <row r="86" spans="2:15" s="144" customFormat="1">
      <c r="B86" s="89" t="s">
        <v>1082</v>
      </c>
      <c r="C86" s="86" t="s">
        <v>1083</v>
      </c>
      <c r="D86" s="99" t="s">
        <v>129</v>
      </c>
      <c r="E86" s="99" t="s">
        <v>319</v>
      </c>
      <c r="F86" s="86" t="s">
        <v>1084</v>
      </c>
      <c r="G86" s="99" t="s">
        <v>160</v>
      </c>
      <c r="H86" s="99" t="s">
        <v>173</v>
      </c>
      <c r="I86" s="96">
        <v>3566.592279</v>
      </c>
      <c r="J86" s="98">
        <v>449.8</v>
      </c>
      <c r="K86" s="86"/>
      <c r="L86" s="96">
        <v>16.04253207</v>
      </c>
      <c r="M86" s="97">
        <v>6.4861401853862389E-5</v>
      </c>
      <c r="N86" s="97">
        <f t="shared" si="2"/>
        <v>1.0453150694271823E-3</v>
      </c>
      <c r="O86" s="97">
        <f>L86/'סכום נכסי הקרן'!$C$42</f>
        <v>1.4257382673998266E-4</v>
      </c>
    </row>
    <row r="87" spans="2:15" s="144" customFormat="1">
      <c r="B87" s="89" t="s">
        <v>1085</v>
      </c>
      <c r="C87" s="86" t="s">
        <v>1086</v>
      </c>
      <c r="D87" s="99" t="s">
        <v>129</v>
      </c>
      <c r="E87" s="99" t="s">
        <v>319</v>
      </c>
      <c r="F87" s="86" t="s">
        <v>1087</v>
      </c>
      <c r="G87" s="99" t="s">
        <v>579</v>
      </c>
      <c r="H87" s="99" t="s">
        <v>173</v>
      </c>
      <c r="I87" s="96">
        <v>1135.2918850000001</v>
      </c>
      <c r="J87" s="98">
        <v>2167</v>
      </c>
      <c r="K87" s="86"/>
      <c r="L87" s="96">
        <v>24.601775142000001</v>
      </c>
      <c r="M87" s="97">
        <v>8.5522669432218235E-5</v>
      </c>
      <c r="N87" s="97">
        <f t="shared" si="2"/>
        <v>1.6030266405814115E-3</v>
      </c>
      <c r="O87" s="97">
        <f>L87/'סכום נכסי הקרן'!$C$42</f>
        <v>2.1864187095195381E-4</v>
      </c>
    </row>
    <row r="88" spans="2:15" s="144" customFormat="1">
      <c r="B88" s="89" t="s">
        <v>1088</v>
      </c>
      <c r="C88" s="86" t="s">
        <v>1089</v>
      </c>
      <c r="D88" s="99" t="s">
        <v>129</v>
      </c>
      <c r="E88" s="99" t="s">
        <v>319</v>
      </c>
      <c r="F88" s="86" t="s">
        <v>1090</v>
      </c>
      <c r="G88" s="99" t="s">
        <v>160</v>
      </c>
      <c r="H88" s="99" t="s">
        <v>173</v>
      </c>
      <c r="I88" s="96">
        <v>122.58464499999999</v>
      </c>
      <c r="J88" s="98">
        <v>5240</v>
      </c>
      <c r="K88" s="86"/>
      <c r="L88" s="96">
        <v>6.4234354040000001</v>
      </c>
      <c r="M88" s="97">
        <v>1.2215709516691579E-5</v>
      </c>
      <c r="N88" s="97">
        <f t="shared" si="2"/>
        <v>4.1854451628927183E-4</v>
      </c>
      <c r="O88" s="97">
        <f>L88/'סכום נכסי הקרן'!$C$42</f>
        <v>5.7086609667931715E-5</v>
      </c>
    </row>
    <row r="89" spans="2:15" s="144" customFormat="1">
      <c r="B89" s="89" t="s">
        <v>1091</v>
      </c>
      <c r="C89" s="86" t="s">
        <v>1092</v>
      </c>
      <c r="D89" s="99" t="s">
        <v>129</v>
      </c>
      <c r="E89" s="99" t="s">
        <v>319</v>
      </c>
      <c r="F89" s="86" t="s">
        <v>1093</v>
      </c>
      <c r="G89" s="99" t="s">
        <v>703</v>
      </c>
      <c r="H89" s="99" t="s">
        <v>173</v>
      </c>
      <c r="I89" s="96">
        <v>1197.8584330000001</v>
      </c>
      <c r="J89" s="98">
        <v>890</v>
      </c>
      <c r="K89" s="86"/>
      <c r="L89" s="96">
        <v>10.660940049999999</v>
      </c>
      <c r="M89" s="97">
        <v>2.2036639396505903E-5</v>
      </c>
      <c r="N89" s="97">
        <f t="shared" si="2"/>
        <v>6.9465600815998721E-4</v>
      </c>
      <c r="O89" s="97">
        <f>L89/'סכום נכסי הקרן'!$C$42</f>
        <v>9.4746328880116856E-5</v>
      </c>
    </row>
    <row r="90" spans="2:15" s="144" customFormat="1">
      <c r="B90" s="89" t="s">
        <v>1094</v>
      </c>
      <c r="C90" s="86" t="s">
        <v>1095</v>
      </c>
      <c r="D90" s="99" t="s">
        <v>129</v>
      </c>
      <c r="E90" s="99" t="s">
        <v>319</v>
      </c>
      <c r="F90" s="86" t="s">
        <v>1096</v>
      </c>
      <c r="G90" s="99" t="s">
        <v>1097</v>
      </c>
      <c r="H90" s="99" t="s">
        <v>173</v>
      </c>
      <c r="I90" s="96">
        <v>16746.432428</v>
      </c>
      <c r="J90" s="98">
        <v>128</v>
      </c>
      <c r="K90" s="86"/>
      <c r="L90" s="96">
        <v>21.435433507000003</v>
      </c>
      <c r="M90" s="97">
        <v>5.8224989973780724E-5</v>
      </c>
      <c r="N90" s="97">
        <f t="shared" si="2"/>
        <v>1.3967110408008962E-3</v>
      </c>
      <c r="O90" s="97">
        <f>L90/'סכום נכסי הקרן'!$C$42</f>
        <v>1.9050183409877622E-4</v>
      </c>
    </row>
    <row r="91" spans="2:15" s="144" customFormat="1">
      <c r="B91" s="89" t="s">
        <v>1098</v>
      </c>
      <c r="C91" s="86" t="s">
        <v>1099</v>
      </c>
      <c r="D91" s="99" t="s">
        <v>129</v>
      </c>
      <c r="E91" s="99" t="s">
        <v>319</v>
      </c>
      <c r="F91" s="86" t="s">
        <v>1100</v>
      </c>
      <c r="G91" s="99" t="s">
        <v>201</v>
      </c>
      <c r="H91" s="99" t="s">
        <v>173</v>
      </c>
      <c r="I91" s="96">
        <v>115.75064700000001</v>
      </c>
      <c r="J91" s="98">
        <v>2249</v>
      </c>
      <c r="K91" s="86"/>
      <c r="L91" s="96">
        <v>2.6032320410000001</v>
      </c>
      <c r="M91" s="97">
        <v>3.4359158086300288E-6</v>
      </c>
      <c r="N91" s="97">
        <f t="shared" si="2"/>
        <v>1.6962395149339917E-4</v>
      </c>
      <c r="O91" s="97">
        <f>L91/'סכום נכסי הקרן'!$C$42</f>
        <v>2.3135546954683786E-5</v>
      </c>
    </row>
    <row r="92" spans="2:15" s="144" customFormat="1">
      <c r="B92" s="89" t="s">
        <v>1101</v>
      </c>
      <c r="C92" s="86" t="s">
        <v>1102</v>
      </c>
      <c r="D92" s="99" t="s">
        <v>129</v>
      </c>
      <c r="E92" s="99" t="s">
        <v>319</v>
      </c>
      <c r="F92" s="86" t="s">
        <v>1103</v>
      </c>
      <c r="G92" s="99" t="s">
        <v>441</v>
      </c>
      <c r="H92" s="99" t="s">
        <v>173</v>
      </c>
      <c r="I92" s="96">
        <v>1786.9770530000001</v>
      </c>
      <c r="J92" s="98">
        <v>170</v>
      </c>
      <c r="K92" s="86"/>
      <c r="L92" s="96">
        <v>3.0378609910000001</v>
      </c>
      <c r="M92" s="97">
        <v>9.2573483308791815E-5</v>
      </c>
      <c r="N92" s="97">
        <f t="shared" si="2"/>
        <v>1.9794393172232531E-4</v>
      </c>
      <c r="O92" s="97">
        <f>L92/'סכום נכסי הקרן'!$C$42</f>
        <v>2.6998198582437744E-5</v>
      </c>
    </row>
    <row r="93" spans="2:15" s="144" customFormat="1">
      <c r="B93" s="89" t="s">
        <v>1104</v>
      </c>
      <c r="C93" s="86" t="s">
        <v>1105</v>
      </c>
      <c r="D93" s="99" t="s">
        <v>129</v>
      </c>
      <c r="E93" s="99" t="s">
        <v>319</v>
      </c>
      <c r="F93" s="86" t="s">
        <v>1106</v>
      </c>
      <c r="G93" s="99" t="s">
        <v>198</v>
      </c>
      <c r="H93" s="99" t="s">
        <v>173</v>
      </c>
      <c r="I93" s="96">
        <v>1072.538783</v>
      </c>
      <c r="J93" s="98">
        <v>832.1</v>
      </c>
      <c r="K93" s="86"/>
      <c r="L93" s="96">
        <v>8.9245952129999999</v>
      </c>
      <c r="M93" s="97">
        <v>3.6059278671729777E-5</v>
      </c>
      <c r="N93" s="97">
        <f t="shared" si="2"/>
        <v>5.8151754498481697E-4</v>
      </c>
      <c r="O93" s="97">
        <f>L93/'סכום נכסי הקרן'!$C$42</f>
        <v>7.9315016237504744E-5</v>
      </c>
    </row>
    <row r="94" spans="2:15" s="144" customFormat="1">
      <c r="B94" s="89" t="s">
        <v>1107</v>
      </c>
      <c r="C94" s="86" t="s">
        <v>1108</v>
      </c>
      <c r="D94" s="99" t="s">
        <v>129</v>
      </c>
      <c r="E94" s="99" t="s">
        <v>319</v>
      </c>
      <c r="F94" s="86" t="s">
        <v>1109</v>
      </c>
      <c r="G94" s="99" t="s">
        <v>568</v>
      </c>
      <c r="H94" s="99" t="s">
        <v>173</v>
      </c>
      <c r="I94" s="96">
        <v>1124.340655</v>
      </c>
      <c r="J94" s="98">
        <v>2253</v>
      </c>
      <c r="K94" s="86"/>
      <c r="L94" s="96">
        <v>25.331394963999998</v>
      </c>
      <c r="M94" s="97">
        <v>4.0163954134944435E-5</v>
      </c>
      <c r="N94" s="97">
        <f t="shared" si="2"/>
        <v>1.6505679259322206E-3</v>
      </c>
      <c r="O94" s="97">
        <f>L94/'סכום נכסי הקרן'!$C$42</f>
        <v>2.2512617714713442E-4</v>
      </c>
    </row>
    <row r="95" spans="2:15" s="144" customFormat="1">
      <c r="B95" s="89" t="s">
        <v>1110</v>
      </c>
      <c r="C95" s="86" t="s">
        <v>1111</v>
      </c>
      <c r="D95" s="99" t="s">
        <v>129</v>
      </c>
      <c r="E95" s="99" t="s">
        <v>319</v>
      </c>
      <c r="F95" s="86" t="s">
        <v>1112</v>
      </c>
      <c r="G95" s="99" t="s">
        <v>579</v>
      </c>
      <c r="H95" s="99" t="s">
        <v>173</v>
      </c>
      <c r="I95" s="96">
        <v>600.21855800000003</v>
      </c>
      <c r="J95" s="98">
        <v>1943</v>
      </c>
      <c r="K95" s="86"/>
      <c r="L95" s="96">
        <v>11.662246572000001</v>
      </c>
      <c r="M95" s="97">
        <v>9.0225731426655907E-5</v>
      </c>
      <c r="N95" s="97">
        <f t="shared" si="2"/>
        <v>7.5990012249276429E-4</v>
      </c>
      <c r="O95" s="97">
        <f>L95/'סכום נכסי הקרן'!$C$42</f>
        <v>1.0364517988183675E-4</v>
      </c>
    </row>
    <row r="96" spans="2:15" s="144" customFormat="1">
      <c r="B96" s="89" t="s">
        <v>1113</v>
      </c>
      <c r="C96" s="86" t="s">
        <v>1114</v>
      </c>
      <c r="D96" s="99" t="s">
        <v>129</v>
      </c>
      <c r="E96" s="99" t="s">
        <v>319</v>
      </c>
      <c r="F96" s="86" t="s">
        <v>1115</v>
      </c>
      <c r="G96" s="99" t="s">
        <v>984</v>
      </c>
      <c r="H96" s="99" t="s">
        <v>173</v>
      </c>
      <c r="I96" s="96">
        <v>99.757260000000002</v>
      </c>
      <c r="J96" s="98">
        <v>0</v>
      </c>
      <c r="K96" s="86"/>
      <c r="L96" s="96">
        <v>9.7999999999999991E-8</v>
      </c>
      <c r="M96" s="97">
        <v>6.310032506162508E-5</v>
      </c>
      <c r="N96" s="97">
        <f t="shared" si="2"/>
        <v>6.3855803034628968E-12</v>
      </c>
      <c r="O96" s="97">
        <f>L96/'סכום נכסי הקרן'!$C$42</f>
        <v>8.7094948350745601E-13</v>
      </c>
    </row>
    <row r="97" spans="2:15" s="144" customFormat="1">
      <c r="B97" s="89" t="s">
        <v>1116</v>
      </c>
      <c r="C97" s="86" t="s">
        <v>1117</v>
      </c>
      <c r="D97" s="99" t="s">
        <v>129</v>
      </c>
      <c r="E97" s="99" t="s">
        <v>319</v>
      </c>
      <c r="F97" s="86" t="s">
        <v>1118</v>
      </c>
      <c r="G97" s="99" t="s">
        <v>1097</v>
      </c>
      <c r="H97" s="99" t="s">
        <v>173</v>
      </c>
      <c r="I97" s="96">
        <v>1117.5949330000001</v>
      </c>
      <c r="J97" s="98">
        <v>731.6</v>
      </c>
      <c r="K97" s="86"/>
      <c r="L97" s="96">
        <v>8.1763245399999995</v>
      </c>
      <c r="M97" s="97">
        <v>4.1519894067320416E-5</v>
      </c>
      <c r="N97" s="97">
        <f t="shared" si="2"/>
        <v>5.3276098915657486E-4</v>
      </c>
      <c r="O97" s="97">
        <f>L97/'סכום נכסי הקרן'!$C$42</f>
        <v>7.2664955460227939E-5</v>
      </c>
    </row>
    <row r="98" spans="2:15" s="144" customFormat="1">
      <c r="B98" s="89" t="s">
        <v>1119</v>
      </c>
      <c r="C98" s="86" t="s">
        <v>1120</v>
      </c>
      <c r="D98" s="99" t="s">
        <v>129</v>
      </c>
      <c r="E98" s="99" t="s">
        <v>319</v>
      </c>
      <c r="F98" s="86" t="s">
        <v>1121</v>
      </c>
      <c r="G98" s="99" t="s">
        <v>196</v>
      </c>
      <c r="H98" s="99" t="s">
        <v>173</v>
      </c>
      <c r="I98" s="96">
        <v>691.37040400000001</v>
      </c>
      <c r="J98" s="98">
        <v>656.8</v>
      </c>
      <c r="K98" s="86"/>
      <c r="L98" s="96">
        <v>4.5409208159999999</v>
      </c>
      <c r="M98" s="97">
        <v>1.1460677352705592E-4</v>
      </c>
      <c r="N98" s="97">
        <f t="shared" si="2"/>
        <v>2.9588178083912519E-4</v>
      </c>
      <c r="O98" s="97">
        <f>L98/'סכום נכסי הקרן'!$C$42</f>
        <v>4.0356251421872001E-5</v>
      </c>
    </row>
    <row r="99" spans="2:15" s="144" customFormat="1">
      <c r="B99" s="89" t="s">
        <v>1122</v>
      </c>
      <c r="C99" s="86" t="s">
        <v>1123</v>
      </c>
      <c r="D99" s="99" t="s">
        <v>129</v>
      </c>
      <c r="E99" s="99" t="s">
        <v>319</v>
      </c>
      <c r="F99" s="86" t="s">
        <v>1124</v>
      </c>
      <c r="G99" s="99" t="s">
        <v>199</v>
      </c>
      <c r="H99" s="99" t="s">
        <v>173</v>
      </c>
      <c r="I99" s="96">
        <v>1579.770053</v>
      </c>
      <c r="J99" s="98">
        <v>393</v>
      </c>
      <c r="K99" s="86"/>
      <c r="L99" s="96">
        <v>6.2084963110000002</v>
      </c>
      <c r="M99" s="97">
        <v>1.1577027665282277E-4</v>
      </c>
      <c r="N99" s="97">
        <f t="shared" si="2"/>
        <v>4.0453930364942509E-4</v>
      </c>
      <c r="O99" s="97">
        <f>L99/'סכום נכסי הקרן'!$C$42</f>
        <v>5.5176394443095884E-5</v>
      </c>
    </row>
    <row r="100" spans="2:15" s="144" customFormat="1">
      <c r="B100" s="89" t="s">
        <v>1125</v>
      </c>
      <c r="C100" s="86" t="s">
        <v>1126</v>
      </c>
      <c r="D100" s="99" t="s">
        <v>129</v>
      </c>
      <c r="E100" s="99" t="s">
        <v>319</v>
      </c>
      <c r="F100" s="86" t="s">
        <v>1127</v>
      </c>
      <c r="G100" s="99" t="s">
        <v>485</v>
      </c>
      <c r="H100" s="99" t="s">
        <v>173</v>
      </c>
      <c r="I100" s="96">
        <v>2211.559021</v>
      </c>
      <c r="J100" s="98">
        <v>662.9</v>
      </c>
      <c r="K100" s="86"/>
      <c r="L100" s="96">
        <v>14.660424753999999</v>
      </c>
      <c r="M100" s="97">
        <v>6.4605325048570277E-5</v>
      </c>
      <c r="N100" s="97">
        <f t="shared" si="2"/>
        <v>9.5525836275043153E-4</v>
      </c>
      <c r="O100" s="97">
        <f>L100/'סכום נכסי הקרן'!$C$42</f>
        <v>1.3029070783159412E-4</v>
      </c>
    </row>
    <row r="101" spans="2:15" s="144" customFormat="1">
      <c r="B101" s="89" t="s">
        <v>1128</v>
      </c>
      <c r="C101" s="86" t="s">
        <v>1129</v>
      </c>
      <c r="D101" s="99" t="s">
        <v>129</v>
      </c>
      <c r="E101" s="99" t="s">
        <v>319</v>
      </c>
      <c r="F101" s="86" t="s">
        <v>1130</v>
      </c>
      <c r="G101" s="99" t="s">
        <v>485</v>
      </c>
      <c r="H101" s="99" t="s">
        <v>173</v>
      </c>
      <c r="I101" s="96">
        <v>1380.7299919999998</v>
      </c>
      <c r="J101" s="98">
        <v>1946</v>
      </c>
      <c r="K101" s="86"/>
      <c r="L101" s="96">
        <v>26.869005644000001</v>
      </c>
      <c r="M101" s="97">
        <v>9.09585761098968E-5</v>
      </c>
      <c r="N101" s="97">
        <f t="shared" si="2"/>
        <v>1.7507570736118351E-3</v>
      </c>
      <c r="O101" s="97">
        <f>L101/'סכום נכסי הקרן'!$C$42</f>
        <v>2.387912917142931E-4</v>
      </c>
    </row>
    <row r="102" spans="2:15" s="144" customFormat="1">
      <c r="B102" s="89" t="s">
        <v>1131</v>
      </c>
      <c r="C102" s="86" t="s">
        <v>1132</v>
      </c>
      <c r="D102" s="99" t="s">
        <v>129</v>
      </c>
      <c r="E102" s="99" t="s">
        <v>319</v>
      </c>
      <c r="F102" s="86" t="s">
        <v>1133</v>
      </c>
      <c r="G102" s="99" t="s">
        <v>871</v>
      </c>
      <c r="H102" s="99" t="s">
        <v>173</v>
      </c>
      <c r="I102" s="96">
        <v>1299.554607</v>
      </c>
      <c r="J102" s="98">
        <v>1032</v>
      </c>
      <c r="K102" s="86"/>
      <c r="L102" s="96">
        <v>13.411403538999998</v>
      </c>
      <c r="M102" s="97">
        <v>6.4974481625918704E-5</v>
      </c>
      <c r="N102" s="97">
        <f t="shared" si="2"/>
        <v>8.7387341102480604E-4</v>
      </c>
      <c r="O102" s="97">
        <f>L102/'סכום נכסי הקרן'!$C$42</f>
        <v>1.1919035699389915E-4</v>
      </c>
    </row>
    <row r="103" spans="2:15" s="144" customFormat="1">
      <c r="B103" s="89" t="s">
        <v>1134</v>
      </c>
      <c r="C103" s="86" t="s">
        <v>1135</v>
      </c>
      <c r="D103" s="99" t="s">
        <v>129</v>
      </c>
      <c r="E103" s="99" t="s">
        <v>319</v>
      </c>
      <c r="F103" s="86" t="s">
        <v>1136</v>
      </c>
      <c r="G103" s="99" t="s">
        <v>755</v>
      </c>
      <c r="H103" s="99" t="s">
        <v>173</v>
      </c>
      <c r="I103" s="96">
        <v>957.80973899999992</v>
      </c>
      <c r="J103" s="98">
        <v>1464</v>
      </c>
      <c r="K103" s="86"/>
      <c r="L103" s="96">
        <v>14.022334576999999</v>
      </c>
      <c r="M103" s="97">
        <v>6.6287424902294865E-5</v>
      </c>
      <c r="N103" s="97">
        <f t="shared" si="2"/>
        <v>9.1368105595365237E-4</v>
      </c>
      <c r="O103" s="97">
        <f>L103/'סכום נכסי הקרן'!$C$42</f>
        <v>1.2461984752456013E-4</v>
      </c>
    </row>
    <row r="104" spans="2:15" s="144" customFormat="1">
      <c r="B104" s="89" t="s">
        <v>1137</v>
      </c>
      <c r="C104" s="86" t="s">
        <v>1138</v>
      </c>
      <c r="D104" s="99" t="s">
        <v>129</v>
      </c>
      <c r="E104" s="99" t="s">
        <v>319</v>
      </c>
      <c r="F104" s="86" t="s">
        <v>1139</v>
      </c>
      <c r="G104" s="99" t="s">
        <v>984</v>
      </c>
      <c r="H104" s="99" t="s">
        <v>173</v>
      </c>
      <c r="I104" s="96">
        <v>714.90619200000003</v>
      </c>
      <c r="J104" s="98">
        <v>1476</v>
      </c>
      <c r="K104" s="86"/>
      <c r="L104" s="96">
        <v>10.552015395</v>
      </c>
      <c r="M104" s="97">
        <v>5.8167380659859246E-5</v>
      </c>
      <c r="N104" s="97">
        <f t="shared" si="2"/>
        <v>6.8755858845050274E-4</v>
      </c>
      <c r="O104" s="97">
        <f>L104/'סכום נכסי הקרן'!$C$42</f>
        <v>9.3778289369775262E-5</v>
      </c>
    </row>
    <row r="105" spans="2:15" s="144" customFormat="1">
      <c r="B105" s="89" t="s">
        <v>1140</v>
      </c>
      <c r="C105" s="86" t="s">
        <v>1141</v>
      </c>
      <c r="D105" s="99" t="s">
        <v>129</v>
      </c>
      <c r="E105" s="99" t="s">
        <v>319</v>
      </c>
      <c r="F105" s="86" t="s">
        <v>1142</v>
      </c>
      <c r="G105" s="99" t="s">
        <v>198</v>
      </c>
      <c r="H105" s="99" t="s">
        <v>173</v>
      </c>
      <c r="I105" s="96">
        <v>5197.0965029999998</v>
      </c>
      <c r="J105" s="98">
        <v>269.5</v>
      </c>
      <c r="K105" s="86"/>
      <c r="L105" s="96">
        <v>14.006175079</v>
      </c>
      <c r="M105" s="97">
        <v>3.223289812451741E-5</v>
      </c>
      <c r="N105" s="97">
        <f t="shared" si="2"/>
        <v>9.1262811950321729E-4</v>
      </c>
      <c r="O105" s="97">
        <f>L105/'סכום נכסי הקרן'!$C$42</f>
        <v>1.2447623419357197E-4</v>
      </c>
    </row>
    <row r="106" spans="2:15" s="144" customFormat="1">
      <c r="B106" s="89" t="s">
        <v>1143</v>
      </c>
      <c r="C106" s="86" t="s">
        <v>1144</v>
      </c>
      <c r="D106" s="99" t="s">
        <v>129</v>
      </c>
      <c r="E106" s="99" t="s">
        <v>319</v>
      </c>
      <c r="F106" s="86" t="s">
        <v>1145</v>
      </c>
      <c r="G106" s="99" t="s">
        <v>579</v>
      </c>
      <c r="H106" s="99" t="s">
        <v>173</v>
      </c>
      <c r="I106" s="96">
        <v>958.60393399999998</v>
      </c>
      <c r="J106" s="98">
        <v>353.9</v>
      </c>
      <c r="K106" s="86"/>
      <c r="L106" s="96">
        <v>3.3924993190000006</v>
      </c>
      <c r="M106" s="97">
        <v>8.3178384711205759E-5</v>
      </c>
      <c r="N106" s="97">
        <f t="shared" si="2"/>
        <v>2.2105180439711936E-4</v>
      </c>
      <c r="O106" s="97">
        <f>L106/'סכום נכסי הקרן'!$C$42</f>
        <v>3.0149954384514766E-5</v>
      </c>
    </row>
    <row r="107" spans="2:15" s="144" customFormat="1">
      <c r="B107" s="89" t="s">
        <v>1146</v>
      </c>
      <c r="C107" s="86" t="s">
        <v>1147</v>
      </c>
      <c r="D107" s="99" t="s">
        <v>129</v>
      </c>
      <c r="E107" s="99" t="s">
        <v>319</v>
      </c>
      <c r="F107" s="86" t="s">
        <v>1148</v>
      </c>
      <c r="G107" s="99" t="s">
        <v>370</v>
      </c>
      <c r="H107" s="99" t="s">
        <v>173</v>
      </c>
      <c r="I107" s="96">
        <v>402.10613499999999</v>
      </c>
      <c r="J107" s="98">
        <v>10840</v>
      </c>
      <c r="K107" s="86"/>
      <c r="L107" s="96">
        <v>43.588305087000002</v>
      </c>
      <c r="M107" s="97">
        <v>1.1016026965156901E-4</v>
      </c>
      <c r="N107" s="97">
        <f t="shared" si="2"/>
        <v>2.8401696165803961E-3</v>
      </c>
      <c r="O107" s="97">
        <f>L107/'סכום נכסי הקרן'!$C$42</f>
        <v>3.8737971227028646E-4</v>
      </c>
    </row>
    <row r="108" spans="2:15" s="144" customFormat="1">
      <c r="B108" s="89" t="s">
        <v>1149</v>
      </c>
      <c r="C108" s="86" t="s">
        <v>1150</v>
      </c>
      <c r="D108" s="99" t="s">
        <v>129</v>
      </c>
      <c r="E108" s="99" t="s">
        <v>319</v>
      </c>
      <c r="F108" s="86" t="s">
        <v>1151</v>
      </c>
      <c r="G108" s="99" t="s">
        <v>160</v>
      </c>
      <c r="H108" s="99" t="s">
        <v>173</v>
      </c>
      <c r="I108" s="96">
        <v>993.92436499999997</v>
      </c>
      <c r="J108" s="98">
        <v>1368</v>
      </c>
      <c r="K108" s="86"/>
      <c r="L108" s="96">
        <v>13.59688532</v>
      </c>
      <c r="M108" s="97">
        <v>6.9047382404887979E-5</v>
      </c>
      <c r="N108" s="97">
        <f t="shared" si="2"/>
        <v>8.8595921518199816E-4</v>
      </c>
      <c r="O108" s="97">
        <f>L108/'סכום נכסי הקרן'!$C$42</f>
        <v>1.2083877802820523E-4</v>
      </c>
    </row>
    <row r="109" spans="2:15" s="144" customFormat="1">
      <c r="B109" s="89" t="s">
        <v>1152</v>
      </c>
      <c r="C109" s="86" t="s">
        <v>1153</v>
      </c>
      <c r="D109" s="99" t="s">
        <v>129</v>
      </c>
      <c r="E109" s="99" t="s">
        <v>319</v>
      </c>
      <c r="F109" s="86" t="s">
        <v>1154</v>
      </c>
      <c r="G109" s="99" t="s">
        <v>160</v>
      </c>
      <c r="H109" s="99" t="s">
        <v>173</v>
      </c>
      <c r="I109" s="96">
        <v>2597.689957</v>
      </c>
      <c r="J109" s="98">
        <v>764.2</v>
      </c>
      <c r="K109" s="86"/>
      <c r="L109" s="96">
        <v>19.851546656</v>
      </c>
      <c r="M109" s="97">
        <v>6.55649404732804E-5</v>
      </c>
      <c r="N109" s="97">
        <f t="shared" si="2"/>
        <v>1.2935065848962077E-3</v>
      </c>
      <c r="O109" s="97">
        <f>L109/'סכום נכסי הקרן'!$C$42</f>
        <v>1.764254521108915E-4</v>
      </c>
    </row>
    <row r="110" spans="2:15" s="144" customFormat="1">
      <c r="B110" s="89" t="s">
        <v>1155</v>
      </c>
      <c r="C110" s="86" t="s">
        <v>1156</v>
      </c>
      <c r="D110" s="99" t="s">
        <v>129</v>
      </c>
      <c r="E110" s="99" t="s">
        <v>319</v>
      </c>
      <c r="F110" s="86" t="s">
        <v>1157</v>
      </c>
      <c r="G110" s="99" t="s">
        <v>160</v>
      </c>
      <c r="H110" s="99" t="s">
        <v>173</v>
      </c>
      <c r="I110" s="96">
        <v>4249.4022100000002</v>
      </c>
      <c r="J110" s="98">
        <v>73.2</v>
      </c>
      <c r="K110" s="86"/>
      <c r="L110" s="96">
        <v>3.1105624139999999</v>
      </c>
      <c r="M110" s="97">
        <v>2.4303855306997757E-5</v>
      </c>
      <c r="N110" s="97">
        <f t="shared" si="2"/>
        <v>2.0268108248500412E-4</v>
      </c>
      <c r="O110" s="97">
        <f>L110/'סכום נכסי הקרן'!$C$42</f>
        <v>2.7644313549908221E-5</v>
      </c>
    </row>
    <row r="111" spans="2:15" s="144" customFormat="1">
      <c r="B111" s="89" t="s">
        <v>1158</v>
      </c>
      <c r="C111" s="86" t="s">
        <v>1159</v>
      </c>
      <c r="D111" s="99" t="s">
        <v>129</v>
      </c>
      <c r="E111" s="99" t="s">
        <v>319</v>
      </c>
      <c r="F111" s="86" t="s">
        <v>1160</v>
      </c>
      <c r="G111" s="99" t="s">
        <v>160</v>
      </c>
      <c r="H111" s="99" t="s">
        <v>173</v>
      </c>
      <c r="I111" s="96">
        <v>10040.549268000001</v>
      </c>
      <c r="J111" s="98">
        <v>111.8</v>
      </c>
      <c r="K111" s="86"/>
      <c r="L111" s="96">
        <v>11.225334083</v>
      </c>
      <c r="M111" s="97">
        <v>2.8687283622857146E-5</v>
      </c>
      <c r="N111" s="97">
        <f t="shared" si="2"/>
        <v>7.3143134918566882E-4</v>
      </c>
      <c r="O111" s="97">
        <f>L111/'סכום נכסי הקרן'!$C$42</f>
        <v>9.9762233895790754E-5</v>
      </c>
    </row>
    <row r="112" spans="2:15" s="144" customFormat="1">
      <c r="B112" s="89" t="s">
        <v>1161</v>
      </c>
      <c r="C112" s="86" t="s">
        <v>1162</v>
      </c>
      <c r="D112" s="99" t="s">
        <v>129</v>
      </c>
      <c r="E112" s="99" t="s">
        <v>319</v>
      </c>
      <c r="F112" s="86" t="s">
        <v>1163</v>
      </c>
      <c r="G112" s="99" t="s">
        <v>974</v>
      </c>
      <c r="H112" s="99" t="s">
        <v>173</v>
      </c>
      <c r="I112" s="96">
        <v>477.14829300000002</v>
      </c>
      <c r="J112" s="98">
        <v>3016</v>
      </c>
      <c r="K112" s="86"/>
      <c r="L112" s="96">
        <v>14.390792527000002</v>
      </c>
      <c r="M112" s="97">
        <v>4.5310026812920345E-5</v>
      </c>
      <c r="N112" s="97">
        <f t="shared" si="2"/>
        <v>9.376894011391048E-4</v>
      </c>
      <c r="O112" s="97">
        <f>L112/'סכום נכסי הקרן'!$C$42</f>
        <v>1.278944216189144E-4</v>
      </c>
    </row>
    <row r="113" spans="2:15" s="144" customFormat="1">
      <c r="B113" s="89" t="s">
        <v>1164</v>
      </c>
      <c r="C113" s="86" t="s">
        <v>1165</v>
      </c>
      <c r="D113" s="99" t="s">
        <v>129</v>
      </c>
      <c r="E113" s="99" t="s">
        <v>319</v>
      </c>
      <c r="F113" s="86" t="s">
        <v>1166</v>
      </c>
      <c r="G113" s="99" t="s">
        <v>370</v>
      </c>
      <c r="H113" s="99" t="s">
        <v>173</v>
      </c>
      <c r="I113" s="96">
        <v>12.495521999999999</v>
      </c>
      <c r="J113" s="98">
        <v>35.6</v>
      </c>
      <c r="K113" s="86"/>
      <c r="L113" s="96">
        <v>4.4484069999999997E-3</v>
      </c>
      <c r="M113" s="97">
        <v>1.8226729289896161E-6</v>
      </c>
      <c r="N113" s="97">
        <f t="shared" si="2"/>
        <v>2.8985367470394362E-7</v>
      </c>
      <c r="O113" s="97">
        <f>L113/'סכום נכסי הקרן'!$C$42</f>
        <v>3.9534058970213799E-8</v>
      </c>
    </row>
    <row r="114" spans="2:15" s="144" customFormat="1">
      <c r="B114" s="89" t="s">
        <v>1167</v>
      </c>
      <c r="C114" s="86" t="s">
        <v>1168</v>
      </c>
      <c r="D114" s="99" t="s">
        <v>129</v>
      </c>
      <c r="E114" s="99" t="s">
        <v>319</v>
      </c>
      <c r="F114" s="86" t="s">
        <v>1169</v>
      </c>
      <c r="G114" s="99" t="s">
        <v>485</v>
      </c>
      <c r="H114" s="99" t="s">
        <v>173</v>
      </c>
      <c r="I114" s="96">
        <v>603.25071500000001</v>
      </c>
      <c r="J114" s="98">
        <v>562.5</v>
      </c>
      <c r="K114" s="86"/>
      <c r="L114" s="96">
        <v>3.393285278</v>
      </c>
      <c r="M114" s="97">
        <v>4.5960653080106752E-5</v>
      </c>
      <c r="N114" s="97">
        <f t="shared" si="2"/>
        <v>2.2110301668599411E-4</v>
      </c>
      <c r="O114" s="97">
        <f>L114/'סכום נכסי הקרן'!$C$42</f>
        <v>3.0156939390485251E-5</v>
      </c>
    </row>
    <row r="115" spans="2:15" s="144" customFormat="1">
      <c r="B115" s="89" t="s">
        <v>1170</v>
      </c>
      <c r="C115" s="86" t="s">
        <v>1171</v>
      </c>
      <c r="D115" s="99" t="s">
        <v>129</v>
      </c>
      <c r="E115" s="99" t="s">
        <v>319</v>
      </c>
      <c r="F115" s="86" t="s">
        <v>1172</v>
      </c>
      <c r="G115" s="99" t="s">
        <v>485</v>
      </c>
      <c r="H115" s="99" t="s">
        <v>173</v>
      </c>
      <c r="I115" s="96">
        <v>1323.508736</v>
      </c>
      <c r="J115" s="98">
        <v>1795</v>
      </c>
      <c r="K115" s="86"/>
      <c r="L115" s="96">
        <v>23.756981804999999</v>
      </c>
      <c r="M115" s="97">
        <v>5.1447373416098983E-5</v>
      </c>
      <c r="N115" s="97">
        <f t="shared" si="2"/>
        <v>1.5479807661605554E-3</v>
      </c>
      <c r="O115" s="97">
        <f>L115/'סכום נכסי הקרן'!$C$42</f>
        <v>2.1113399013021204E-4</v>
      </c>
    </row>
    <row r="116" spans="2:15" s="144" customFormat="1">
      <c r="B116" s="89" t="s">
        <v>1173</v>
      </c>
      <c r="C116" s="86" t="s">
        <v>1174</v>
      </c>
      <c r="D116" s="99" t="s">
        <v>129</v>
      </c>
      <c r="E116" s="99" t="s">
        <v>319</v>
      </c>
      <c r="F116" s="86" t="s">
        <v>1175</v>
      </c>
      <c r="G116" s="99" t="s">
        <v>1176</v>
      </c>
      <c r="H116" s="99" t="s">
        <v>173</v>
      </c>
      <c r="I116" s="96">
        <v>10169.041351</v>
      </c>
      <c r="J116" s="98">
        <v>163.1</v>
      </c>
      <c r="K116" s="86"/>
      <c r="L116" s="96">
        <v>16.585706447</v>
      </c>
      <c r="M116" s="97">
        <v>7.0700085761657146E-5</v>
      </c>
      <c r="N116" s="97">
        <f t="shared" si="2"/>
        <v>1.0807077592549061E-3</v>
      </c>
      <c r="O116" s="97">
        <f>L116/'סכום נכסי הקרן'!$C$42</f>
        <v>1.4740114758796872E-4</v>
      </c>
    </row>
    <row r="117" spans="2:15" s="144" customFormat="1">
      <c r="B117" s="89" t="s">
        <v>1177</v>
      </c>
      <c r="C117" s="86" t="s">
        <v>1178</v>
      </c>
      <c r="D117" s="99" t="s">
        <v>129</v>
      </c>
      <c r="E117" s="99" t="s">
        <v>319</v>
      </c>
      <c r="F117" s="86" t="s">
        <v>1179</v>
      </c>
      <c r="G117" s="99" t="s">
        <v>402</v>
      </c>
      <c r="H117" s="99" t="s">
        <v>173</v>
      </c>
      <c r="I117" s="96">
        <v>586.90353600000003</v>
      </c>
      <c r="J117" s="98">
        <v>1462</v>
      </c>
      <c r="K117" s="86"/>
      <c r="L117" s="96">
        <v>8.5805296949999992</v>
      </c>
      <c r="M117" s="97">
        <v>6.6354054463812389E-5</v>
      </c>
      <c r="N117" s="97">
        <f t="shared" si="2"/>
        <v>5.5909858585378059E-4</v>
      </c>
      <c r="O117" s="97">
        <f>L117/'סכום נכסי הקרן'!$C$42</f>
        <v>7.62572235314351E-5</v>
      </c>
    </row>
    <row r="118" spans="2:15" s="144" customFormat="1">
      <c r="B118" s="89" t="s">
        <v>1180</v>
      </c>
      <c r="C118" s="86" t="s">
        <v>1181</v>
      </c>
      <c r="D118" s="99" t="s">
        <v>129</v>
      </c>
      <c r="E118" s="99" t="s">
        <v>319</v>
      </c>
      <c r="F118" s="86" t="s">
        <v>1182</v>
      </c>
      <c r="G118" s="99" t="s">
        <v>196</v>
      </c>
      <c r="H118" s="99" t="s">
        <v>173</v>
      </c>
      <c r="I118" s="96">
        <v>307.23413900000003</v>
      </c>
      <c r="J118" s="98">
        <v>7473</v>
      </c>
      <c r="K118" s="86"/>
      <c r="L118" s="96">
        <v>22.959607209000001</v>
      </c>
      <c r="M118" s="97">
        <v>3.7251202951635809E-5</v>
      </c>
      <c r="N118" s="97">
        <f t="shared" si="2"/>
        <v>1.496024648663624E-3</v>
      </c>
      <c r="O118" s="97">
        <f>L118/'סכום נכסי הקרן'!$C$42</f>
        <v>2.0404753102257772E-4</v>
      </c>
    </row>
    <row r="119" spans="2:15" s="144" customFormat="1">
      <c r="B119" s="89" t="s">
        <v>1183</v>
      </c>
      <c r="C119" s="86" t="s">
        <v>1184</v>
      </c>
      <c r="D119" s="99" t="s">
        <v>129</v>
      </c>
      <c r="E119" s="99" t="s">
        <v>319</v>
      </c>
      <c r="F119" s="86" t="s">
        <v>1185</v>
      </c>
      <c r="G119" s="99" t="s">
        <v>485</v>
      </c>
      <c r="H119" s="99" t="s">
        <v>173</v>
      </c>
      <c r="I119" s="96">
        <v>6765.1536349999997</v>
      </c>
      <c r="J119" s="98">
        <v>585.5</v>
      </c>
      <c r="K119" s="86"/>
      <c r="L119" s="96">
        <v>39.609974534000003</v>
      </c>
      <c r="M119" s="97">
        <v>8.6702947555161204E-5</v>
      </c>
      <c r="N119" s="97">
        <f t="shared" si="2"/>
        <v>2.5809456449487488E-3</v>
      </c>
      <c r="O119" s="97">
        <f>L119/'סכום נכסי הקרן'!$C$42</f>
        <v>3.5202333532786522E-4</v>
      </c>
    </row>
    <row r="120" spans="2:15" s="144" customFormat="1">
      <c r="B120" s="89" t="s">
        <v>1186</v>
      </c>
      <c r="C120" s="86" t="s">
        <v>1187</v>
      </c>
      <c r="D120" s="99" t="s">
        <v>129</v>
      </c>
      <c r="E120" s="99" t="s">
        <v>319</v>
      </c>
      <c r="F120" s="86" t="s">
        <v>1188</v>
      </c>
      <c r="G120" s="99" t="s">
        <v>1058</v>
      </c>
      <c r="H120" s="99" t="s">
        <v>173</v>
      </c>
      <c r="I120" s="96">
        <v>4088.8334749999999</v>
      </c>
      <c r="J120" s="98">
        <v>201.7</v>
      </c>
      <c r="K120" s="86"/>
      <c r="L120" s="96">
        <v>8.2471771230000002</v>
      </c>
      <c r="M120" s="97">
        <v>1.4413190597431447E-5</v>
      </c>
      <c r="N120" s="97">
        <f t="shared" si="2"/>
        <v>5.3737767138570009E-4</v>
      </c>
      <c r="O120" s="97">
        <f>L120/'סכום נכסי הקרן'!$C$42</f>
        <v>7.3294639343585282E-5</v>
      </c>
    </row>
    <row r="121" spans="2:15" s="144" customFormat="1">
      <c r="B121" s="89" t="s">
        <v>1189</v>
      </c>
      <c r="C121" s="86" t="s">
        <v>1190</v>
      </c>
      <c r="D121" s="99" t="s">
        <v>129</v>
      </c>
      <c r="E121" s="99" t="s">
        <v>319</v>
      </c>
      <c r="F121" s="86" t="s">
        <v>1191</v>
      </c>
      <c r="G121" s="99" t="s">
        <v>485</v>
      </c>
      <c r="H121" s="99" t="s">
        <v>173</v>
      </c>
      <c r="I121" s="96">
        <v>1601.9467870000001</v>
      </c>
      <c r="J121" s="98">
        <v>1134</v>
      </c>
      <c r="K121" s="86"/>
      <c r="L121" s="96">
        <v>18.166076567000001</v>
      </c>
      <c r="M121" s="97">
        <v>9.5371942809463806E-5</v>
      </c>
      <c r="N121" s="97">
        <f t="shared" si="2"/>
        <v>1.1836830685452459E-3</v>
      </c>
      <c r="O121" s="97">
        <f>L121/'סכום נכסי הקרן'!$C$42</f>
        <v>1.6144627554475052E-4</v>
      </c>
    </row>
    <row r="122" spans="2:15" s="144" customFormat="1">
      <c r="B122" s="89" t="s">
        <v>1192</v>
      </c>
      <c r="C122" s="86" t="s">
        <v>1193</v>
      </c>
      <c r="D122" s="99" t="s">
        <v>129</v>
      </c>
      <c r="E122" s="99" t="s">
        <v>319</v>
      </c>
      <c r="F122" s="86" t="s">
        <v>1194</v>
      </c>
      <c r="G122" s="99" t="s">
        <v>984</v>
      </c>
      <c r="H122" s="99" t="s">
        <v>173</v>
      </c>
      <c r="I122" s="96">
        <v>8279.7626720000007</v>
      </c>
      <c r="J122" s="98">
        <v>10.1</v>
      </c>
      <c r="K122" s="86"/>
      <c r="L122" s="96">
        <v>0.83625602700000001</v>
      </c>
      <c r="M122" s="97">
        <v>2.0108497956869476E-5</v>
      </c>
      <c r="N122" s="97">
        <f t="shared" si="2"/>
        <v>5.448959198636058E-5</v>
      </c>
      <c r="O122" s="97">
        <f>L122/'סכום נכסי הקרן'!$C$42</f>
        <v>7.4320077019964005E-6</v>
      </c>
    </row>
    <row r="123" spans="2:15" s="144" customFormat="1">
      <c r="B123" s="85"/>
      <c r="C123" s="86"/>
      <c r="D123" s="86"/>
      <c r="E123" s="86"/>
      <c r="F123" s="86"/>
      <c r="G123" s="86"/>
      <c r="H123" s="86"/>
      <c r="I123" s="96"/>
      <c r="J123" s="98"/>
      <c r="K123" s="86"/>
      <c r="L123" s="86"/>
      <c r="M123" s="86"/>
      <c r="N123" s="97"/>
      <c r="O123" s="86"/>
    </row>
    <row r="124" spans="2:15" s="144" customFormat="1">
      <c r="B124" s="83" t="s">
        <v>239</v>
      </c>
      <c r="C124" s="84"/>
      <c r="D124" s="84"/>
      <c r="E124" s="84"/>
      <c r="F124" s="84"/>
      <c r="G124" s="84"/>
      <c r="H124" s="84"/>
      <c r="I124" s="93"/>
      <c r="J124" s="95"/>
      <c r="K124" s="93">
        <v>0.55865225699999999</v>
      </c>
      <c r="L124" s="93">
        <v>1659.8024951969994</v>
      </c>
      <c r="M124" s="84"/>
      <c r="N124" s="94">
        <f t="shared" ref="N124:N145" si="3">L124/$L$11</f>
        <v>0.10815104205069928</v>
      </c>
      <c r="O124" s="94">
        <f>L124/'סכום נכסי הקרן'!$C$42</f>
        <v>1.4751062509349117E-2</v>
      </c>
    </row>
    <row r="125" spans="2:15" s="144" customFormat="1">
      <c r="B125" s="104" t="s">
        <v>67</v>
      </c>
      <c r="C125" s="84"/>
      <c r="D125" s="84"/>
      <c r="E125" s="84"/>
      <c r="F125" s="84"/>
      <c r="G125" s="84"/>
      <c r="H125" s="84"/>
      <c r="I125" s="93"/>
      <c r="J125" s="95"/>
      <c r="K125" s="93">
        <v>0.55865225699999999</v>
      </c>
      <c r="L125" s="93">
        <f>SUM(L126:L145)</f>
        <v>1125.456590324</v>
      </c>
      <c r="M125" s="84"/>
      <c r="N125" s="94">
        <f t="shared" si="3"/>
        <v>7.3333606485463734E-2</v>
      </c>
      <c r="O125" s="94">
        <f>L125/'סכום נכסי הקרן'!$C$42</f>
        <v>1.0002202408701534E-2</v>
      </c>
    </row>
    <row r="126" spans="2:15" s="144" customFormat="1">
      <c r="B126" s="89" t="s">
        <v>1195</v>
      </c>
      <c r="C126" s="86" t="s">
        <v>1196</v>
      </c>
      <c r="D126" s="99" t="s">
        <v>1197</v>
      </c>
      <c r="E126" s="99" t="s">
        <v>1198</v>
      </c>
      <c r="F126" s="86" t="s">
        <v>1100</v>
      </c>
      <c r="G126" s="99" t="s">
        <v>201</v>
      </c>
      <c r="H126" s="99" t="s">
        <v>172</v>
      </c>
      <c r="I126" s="96">
        <v>1646.7477169999997</v>
      </c>
      <c r="J126" s="98">
        <v>607</v>
      </c>
      <c r="K126" s="86"/>
      <c r="L126" s="96">
        <v>37.464103393999999</v>
      </c>
      <c r="M126" s="97">
        <v>4.8881683690854075E-5</v>
      </c>
      <c r="N126" s="97">
        <f t="shared" si="3"/>
        <v>2.4411228644859581E-3</v>
      </c>
      <c r="O126" s="97">
        <f>L126/'סכום נכסי הקרן'!$C$42</f>
        <v>3.3295246429667583E-4</v>
      </c>
    </row>
    <row r="127" spans="2:15" s="144" customFormat="1">
      <c r="B127" s="89" t="s">
        <v>1199</v>
      </c>
      <c r="C127" s="86" t="s">
        <v>1200</v>
      </c>
      <c r="D127" s="99" t="s">
        <v>1201</v>
      </c>
      <c r="E127" s="99" t="s">
        <v>1198</v>
      </c>
      <c r="F127" s="86" t="s">
        <v>1202</v>
      </c>
      <c r="G127" s="99" t="s">
        <v>1203</v>
      </c>
      <c r="H127" s="99" t="s">
        <v>172</v>
      </c>
      <c r="I127" s="96">
        <v>319.51558</v>
      </c>
      <c r="J127" s="98">
        <v>5858</v>
      </c>
      <c r="K127" s="96">
        <v>0.29938609599999999</v>
      </c>
      <c r="L127" s="96">
        <v>70.451536590000003</v>
      </c>
      <c r="M127" s="97">
        <v>2.2891939159703327E-6</v>
      </c>
      <c r="N127" s="97">
        <f t="shared" si="3"/>
        <v>4.590550453038772E-3</v>
      </c>
      <c r="O127" s="97">
        <f>L127/'סכום נכסי הקרן'!$C$42</f>
        <v>6.2611968780986892E-4</v>
      </c>
    </row>
    <row r="128" spans="2:15" s="144" customFormat="1">
      <c r="B128" s="89" t="s">
        <v>1204</v>
      </c>
      <c r="C128" s="86" t="s">
        <v>1205</v>
      </c>
      <c r="D128" s="99" t="s">
        <v>1197</v>
      </c>
      <c r="E128" s="99" t="s">
        <v>1198</v>
      </c>
      <c r="F128" s="86" t="s">
        <v>1206</v>
      </c>
      <c r="G128" s="99" t="s">
        <v>1203</v>
      </c>
      <c r="H128" s="99" t="s">
        <v>172</v>
      </c>
      <c r="I128" s="96">
        <v>224.41645299999999</v>
      </c>
      <c r="J128" s="98">
        <v>10265</v>
      </c>
      <c r="K128" s="86"/>
      <c r="L128" s="96">
        <v>86.34023572000001</v>
      </c>
      <c r="M128" s="97">
        <v>1.4365992889969414E-6</v>
      </c>
      <c r="N128" s="97">
        <f t="shared" si="3"/>
        <v>5.6258419245915894E-3</v>
      </c>
      <c r="O128" s="97">
        <f>L128/'סכום נכסי הקרן'!$C$42</f>
        <v>7.6732636434944919E-4</v>
      </c>
    </row>
    <row r="129" spans="2:15" s="144" customFormat="1">
      <c r="B129" s="89" t="s">
        <v>1207</v>
      </c>
      <c r="C129" s="86" t="s">
        <v>1208</v>
      </c>
      <c r="D129" s="99" t="s">
        <v>1197</v>
      </c>
      <c r="E129" s="99" t="s">
        <v>1198</v>
      </c>
      <c r="F129" s="86">
        <v>512291642</v>
      </c>
      <c r="G129" s="99" t="s">
        <v>1203</v>
      </c>
      <c r="H129" s="99" t="s">
        <v>172</v>
      </c>
      <c r="I129" s="96">
        <v>77.621934999999993</v>
      </c>
      <c r="J129" s="98">
        <v>7414</v>
      </c>
      <c r="K129" s="86"/>
      <c r="L129" s="96">
        <v>21.569328698</v>
      </c>
      <c r="M129" s="97">
        <v>2.152493544205519E-6</v>
      </c>
      <c r="N129" s="97">
        <f t="shared" si="3"/>
        <v>1.4054355152333248E-3</v>
      </c>
      <c r="O129" s="97">
        <f>L129/'סכום נכסי הקרן'!$C$42</f>
        <v>1.9169179274618011E-4</v>
      </c>
    </row>
    <row r="130" spans="2:15" s="144" customFormat="1">
      <c r="B130" s="89" t="s">
        <v>1209</v>
      </c>
      <c r="C130" s="86" t="s">
        <v>1210</v>
      </c>
      <c r="D130" s="99" t="s">
        <v>1197</v>
      </c>
      <c r="E130" s="99" t="s">
        <v>1198</v>
      </c>
      <c r="F130" s="86" t="s">
        <v>1211</v>
      </c>
      <c r="G130" s="99" t="s">
        <v>1058</v>
      </c>
      <c r="H130" s="99" t="s">
        <v>172</v>
      </c>
      <c r="I130" s="96">
        <v>473.24296199999998</v>
      </c>
      <c r="J130" s="98">
        <v>754</v>
      </c>
      <c r="K130" s="86"/>
      <c r="L130" s="96">
        <v>13.373808244999999</v>
      </c>
      <c r="M130" s="97">
        <v>1.4243156952924921E-5</v>
      </c>
      <c r="N130" s="97">
        <f t="shared" si="3"/>
        <v>8.7142373991389488E-4</v>
      </c>
      <c r="O130" s="97">
        <f>L130/'סכום נכסי הקרן'!$C$42</f>
        <v>1.1885623860725008E-4</v>
      </c>
    </row>
    <row r="131" spans="2:15" s="144" customFormat="1">
      <c r="B131" s="89" t="s">
        <v>1212</v>
      </c>
      <c r="C131" s="86" t="s">
        <v>1213</v>
      </c>
      <c r="D131" s="99" t="s">
        <v>1197</v>
      </c>
      <c r="E131" s="99" t="s">
        <v>1198</v>
      </c>
      <c r="F131" s="86" t="s">
        <v>1214</v>
      </c>
      <c r="G131" s="99" t="s">
        <v>579</v>
      </c>
      <c r="H131" s="99" t="s">
        <v>172</v>
      </c>
      <c r="I131" s="96">
        <v>300.75885199999999</v>
      </c>
      <c r="J131" s="98">
        <v>3206</v>
      </c>
      <c r="K131" s="96">
        <v>0.25926616099999999</v>
      </c>
      <c r="L131" s="96">
        <v>36.398714465999994</v>
      </c>
      <c r="M131" s="97">
        <v>1.4092606338998104E-5</v>
      </c>
      <c r="N131" s="97">
        <f t="shared" si="3"/>
        <v>2.3717032057699958E-3</v>
      </c>
      <c r="O131" s="97">
        <f>L131/'סכום נכסי הקרן'!$C$42</f>
        <v>3.2348409759691907E-4</v>
      </c>
    </row>
    <row r="132" spans="2:15" s="144" customFormat="1">
      <c r="B132" s="89" t="s">
        <v>1215</v>
      </c>
      <c r="C132" s="86" t="s">
        <v>1216</v>
      </c>
      <c r="D132" s="99" t="s">
        <v>1197</v>
      </c>
      <c r="E132" s="99" t="s">
        <v>1198</v>
      </c>
      <c r="F132" s="86" t="s">
        <v>1057</v>
      </c>
      <c r="G132" s="99" t="s">
        <v>1058</v>
      </c>
      <c r="H132" s="99" t="s">
        <v>172</v>
      </c>
      <c r="I132" s="96">
        <v>377.22136</v>
      </c>
      <c r="J132" s="98">
        <v>500</v>
      </c>
      <c r="K132" s="86"/>
      <c r="L132" s="96">
        <v>7.0691282899999983</v>
      </c>
      <c r="M132" s="97">
        <v>9.3678799793193154E-6</v>
      </c>
      <c r="N132" s="97">
        <f t="shared" si="3"/>
        <v>4.6061720787016674E-4</v>
      </c>
      <c r="O132" s="97">
        <f>L132/'סכום נכסי הקרן'!$C$42</f>
        <v>6.2825037071667807E-5</v>
      </c>
    </row>
    <row r="133" spans="2:15" s="144" customFormat="1">
      <c r="B133" s="89" t="s">
        <v>1217</v>
      </c>
      <c r="C133" s="86" t="s">
        <v>1218</v>
      </c>
      <c r="D133" s="99" t="s">
        <v>1197</v>
      </c>
      <c r="E133" s="99" t="s">
        <v>1198</v>
      </c>
      <c r="F133" s="86" t="s">
        <v>1219</v>
      </c>
      <c r="G133" s="99" t="s">
        <v>28</v>
      </c>
      <c r="H133" s="99" t="s">
        <v>172</v>
      </c>
      <c r="I133" s="96">
        <v>595.45011899999997</v>
      </c>
      <c r="J133" s="98">
        <v>1872</v>
      </c>
      <c r="K133" s="86"/>
      <c r="L133" s="96">
        <v>41.778304738999999</v>
      </c>
      <c r="M133" s="97">
        <v>1.7092014148723139E-5</v>
      </c>
      <c r="N133" s="97">
        <f t="shared" si="3"/>
        <v>2.7222318352390718E-3</v>
      </c>
      <c r="O133" s="97">
        <f>L133/'סכום נכסי הקרן'!$C$42</f>
        <v>3.7129380545152202E-4</v>
      </c>
    </row>
    <row r="134" spans="2:15" s="144" customFormat="1">
      <c r="B134" s="89" t="s">
        <v>1220</v>
      </c>
      <c r="C134" s="86" t="s">
        <v>1221</v>
      </c>
      <c r="D134" s="99" t="s">
        <v>1197</v>
      </c>
      <c r="E134" s="99" t="s">
        <v>1198</v>
      </c>
      <c r="F134" s="86" t="s">
        <v>1222</v>
      </c>
      <c r="G134" s="99" t="s">
        <v>1223</v>
      </c>
      <c r="H134" s="99" t="s">
        <v>172</v>
      </c>
      <c r="I134" s="96">
        <v>1559.8838690000002</v>
      </c>
      <c r="J134" s="98">
        <v>406</v>
      </c>
      <c r="K134" s="86"/>
      <c r="L134" s="96">
        <v>23.736565659</v>
      </c>
      <c r="M134" s="97">
        <v>5.7393322393204517E-5</v>
      </c>
      <c r="N134" s="97">
        <f t="shared" si="3"/>
        <v>1.5466504708567777E-3</v>
      </c>
      <c r="O134" s="97">
        <f>L134/'סכום נכסי הקרן'!$C$42</f>
        <v>2.1095254694843745E-4</v>
      </c>
    </row>
    <row r="135" spans="2:15" s="144" customFormat="1">
      <c r="B135" s="89" t="s">
        <v>1224</v>
      </c>
      <c r="C135" s="86" t="s">
        <v>1225</v>
      </c>
      <c r="D135" s="99" t="s">
        <v>1197</v>
      </c>
      <c r="E135" s="99" t="s">
        <v>1198</v>
      </c>
      <c r="F135" s="86" t="s">
        <v>1226</v>
      </c>
      <c r="G135" s="99" t="s">
        <v>936</v>
      </c>
      <c r="H135" s="99" t="s">
        <v>172</v>
      </c>
      <c r="I135" s="96">
        <v>195.23959300000001</v>
      </c>
      <c r="J135" s="98">
        <v>9238</v>
      </c>
      <c r="K135" s="86"/>
      <c r="L135" s="96">
        <v>67.599803660999996</v>
      </c>
      <c r="M135" s="97">
        <v>3.6479239515760819E-6</v>
      </c>
      <c r="N135" s="97">
        <f t="shared" si="3"/>
        <v>4.4047344364861289E-3</v>
      </c>
      <c r="O135" s="97">
        <f>L135/'סכום נכסי הקרן'!$C$42</f>
        <v>6.0077565391585084E-4</v>
      </c>
    </row>
    <row r="136" spans="2:15" s="144" customFormat="1">
      <c r="B136" s="89" t="s">
        <v>1227</v>
      </c>
      <c r="C136" s="86" t="s">
        <v>1228</v>
      </c>
      <c r="D136" s="99" t="s">
        <v>1197</v>
      </c>
      <c r="E136" s="99" t="s">
        <v>1198</v>
      </c>
      <c r="F136" s="86" t="s">
        <v>952</v>
      </c>
      <c r="G136" s="99" t="s">
        <v>201</v>
      </c>
      <c r="H136" s="99" t="s">
        <v>172</v>
      </c>
      <c r="I136" s="96">
        <v>951.04845999999986</v>
      </c>
      <c r="J136" s="98">
        <v>10821</v>
      </c>
      <c r="K136" s="86"/>
      <c r="L136" s="96">
        <v>385.71775097900002</v>
      </c>
      <c r="M136" s="97">
        <v>1.5377628304570439E-5</v>
      </c>
      <c r="N136" s="97">
        <f t="shared" si="3"/>
        <v>2.5132976258648052E-2</v>
      </c>
      <c r="O136" s="97">
        <f>L136/'סכום נכסי הקרן'!$C$42</f>
        <v>3.4279660815797718E-3</v>
      </c>
    </row>
    <row r="137" spans="2:15" s="144" customFormat="1">
      <c r="B137" s="89" t="s">
        <v>1229</v>
      </c>
      <c r="C137" s="86" t="s">
        <v>1230</v>
      </c>
      <c r="D137" s="99" t="s">
        <v>1197</v>
      </c>
      <c r="E137" s="99" t="s">
        <v>1198</v>
      </c>
      <c r="F137" s="86" t="s">
        <v>1039</v>
      </c>
      <c r="G137" s="99" t="s">
        <v>936</v>
      </c>
      <c r="H137" s="99" t="s">
        <v>172</v>
      </c>
      <c r="I137" s="96">
        <v>697.22636699999998</v>
      </c>
      <c r="J137" s="98">
        <v>2278</v>
      </c>
      <c r="K137" s="86"/>
      <c r="L137" s="96">
        <v>59.528796726000003</v>
      </c>
      <c r="M137" s="97">
        <v>2.4838982610662174E-5</v>
      </c>
      <c r="N137" s="97">
        <f t="shared" si="3"/>
        <v>3.8788358353305332E-3</v>
      </c>
      <c r="O137" s="97">
        <f>L137/'סכום נכסי הקרן'!$C$42</f>
        <v>5.2904668124826584E-4</v>
      </c>
    </row>
    <row r="138" spans="2:15" s="144" customFormat="1">
      <c r="B138" s="89" t="s">
        <v>1233</v>
      </c>
      <c r="C138" s="86" t="s">
        <v>1234</v>
      </c>
      <c r="D138" s="99" t="s">
        <v>1197</v>
      </c>
      <c r="E138" s="99" t="s">
        <v>1198</v>
      </c>
      <c r="F138" s="86" t="s">
        <v>848</v>
      </c>
      <c r="G138" s="99" t="s">
        <v>402</v>
      </c>
      <c r="H138" s="99" t="s">
        <v>172</v>
      </c>
      <c r="I138" s="96">
        <v>60.42826800000001</v>
      </c>
      <c r="J138" s="98">
        <v>472</v>
      </c>
      <c r="K138" s="86"/>
      <c r="L138" s="96">
        <v>1.0690099019999999</v>
      </c>
      <c r="M138" s="97">
        <v>3.7004276219885561E-7</v>
      </c>
      <c r="N138" s="97">
        <f t="shared" si="3"/>
        <v>6.9655597698142874E-5</v>
      </c>
      <c r="O138" s="97">
        <f>L138/'סכום נכסי הקרן'!$C$42</f>
        <v>9.5005471633801653E-6</v>
      </c>
    </row>
    <row r="139" spans="2:15" s="144" customFormat="1">
      <c r="B139" s="89" t="s">
        <v>1237</v>
      </c>
      <c r="C139" s="86" t="s">
        <v>1238</v>
      </c>
      <c r="D139" s="99" t="s">
        <v>132</v>
      </c>
      <c r="E139" s="99" t="s">
        <v>1198</v>
      </c>
      <c r="F139" s="86" t="s">
        <v>1166</v>
      </c>
      <c r="G139" s="99" t="s">
        <v>370</v>
      </c>
      <c r="H139" s="99" t="s">
        <v>175</v>
      </c>
      <c r="I139" s="96">
        <v>15.325837999999999</v>
      </c>
      <c r="J139" s="98">
        <v>35</v>
      </c>
      <c r="K139" s="86"/>
      <c r="L139" s="96">
        <v>2.5712004999999996E-2</v>
      </c>
      <c r="M139" s="97">
        <v>2.2355200556391609E-6</v>
      </c>
      <c r="N139" s="97">
        <f t="shared" si="3"/>
        <v>1.6753680886789746E-6</v>
      </c>
      <c r="O139" s="97">
        <f>L139/'סכום נכסי הקרן'!$C$42</f>
        <v>2.2850874974174618E-7</v>
      </c>
    </row>
    <row r="140" spans="2:15" s="144" customFormat="1">
      <c r="B140" s="89" t="s">
        <v>1239</v>
      </c>
      <c r="C140" s="86" t="s">
        <v>1240</v>
      </c>
      <c r="D140" s="99" t="s">
        <v>1197</v>
      </c>
      <c r="E140" s="99" t="s">
        <v>1198</v>
      </c>
      <c r="F140" s="86" t="s">
        <v>1188</v>
      </c>
      <c r="G140" s="99" t="s">
        <v>1058</v>
      </c>
      <c r="H140" s="99" t="s">
        <v>172</v>
      </c>
      <c r="I140" s="96">
        <v>318.58820200000002</v>
      </c>
      <c r="J140" s="98">
        <v>555</v>
      </c>
      <c r="K140" s="86"/>
      <c r="L140" s="96">
        <v>6.6270806199999992</v>
      </c>
      <c r="M140" s="97">
        <v>1.1230275023969208E-5</v>
      </c>
      <c r="N140" s="97">
        <f t="shared" si="3"/>
        <v>4.3181383139319064E-4</v>
      </c>
      <c r="O140" s="97">
        <f>L140/'סכום נכסי הקרן'!$C$42</f>
        <v>5.8896453501543582E-5</v>
      </c>
    </row>
    <row r="141" spans="2:15" s="144" customFormat="1">
      <c r="B141" s="89" t="s">
        <v>1243</v>
      </c>
      <c r="C141" s="86" t="s">
        <v>1244</v>
      </c>
      <c r="D141" s="99" t="s">
        <v>1197</v>
      </c>
      <c r="E141" s="99" t="s">
        <v>1198</v>
      </c>
      <c r="F141" s="86" t="s">
        <v>1245</v>
      </c>
      <c r="G141" s="99" t="s">
        <v>1246</v>
      </c>
      <c r="H141" s="99" t="s">
        <v>172</v>
      </c>
      <c r="I141" s="96">
        <v>401.65756199999998</v>
      </c>
      <c r="J141" s="98">
        <v>3510</v>
      </c>
      <c r="K141" s="86"/>
      <c r="L141" s="96">
        <v>52.839980293000011</v>
      </c>
      <c r="M141" s="97">
        <v>8.7790999499142815E-6</v>
      </c>
      <c r="N141" s="97">
        <f t="shared" si="3"/>
        <v>3.4429993611668217E-3</v>
      </c>
      <c r="O141" s="97">
        <f>L141/'סכום נכסי הקרן'!$C$42</f>
        <v>4.696015667829849E-4</v>
      </c>
    </row>
    <row r="142" spans="2:15" s="144" customFormat="1">
      <c r="B142" s="89" t="s">
        <v>1247</v>
      </c>
      <c r="C142" s="86" t="s">
        <v>1248</v>
      </c>
      <c r="D142" s="99" t="s">
        <v>1197</v>
      </c>
      <c r="E142" s="99" t="s">
        <v>1198</v>
      </c>
      <c r="F142" s="86" t="s">
        <v>939</v>
      </c>
      <c r="G142" s="99" t="s">
        <v>485</v>
      </c>
      <c r="H142" s="99" t="s">
        <v>172</v>
      </c>
      <c r="I142" s="96">
        <v>2330.9458540000001</v>
      </c>
      <c r="J142" s="98">
        <v>1542</v>
      </c>
      <c r="K142" s="86"/>
      <c r="L142" s="96">
        <v>134.71505766199999</v>
      </c>
      <c r="M142" s="97">
        <v>2.2881316098066057E-6</v>
      </c>
      <c r="N142" s="97">
        <f t="shared" si="3"/>
        <v>8.7778961100646487E-3</v>
      </c>
      <c r="O142" s="97">
        <f>L142/'סכום נכסי הקרן'!$C$42</f>
        <v>1.1972449988917966E-3</v>
      </c>
    </row>
    <row r="143" spans="2:15" s="144" customFormat="1">
      <c r="B143" s="89" t="s">
        <v>1249</v>
      </c>
      <c r="C143" s="86" t="s">
        <v>1250</v>
      </c>
      <c r="D143" s="99" t="s">
        <v>1197</v>
      </c>
      <c r="E143" s="99" t="s">
        <v>1198</v>
      </c>
      <c r="F143" s="86" t="s">
        <v>935</v>
      </c>
      <c r="G143" s="99" t="s">
        <v>936</v>
      </c>
      <c r="H143" s="99" t="s">
        <v>172</v>
      </c>
      <c r="I143" s="96">
        <v>578.55304999999998</v>
      </c>
      <c r="J143" s="98">
        <v>1474</v>
      </c>
      <c r="K143" s="86"/>
      <c r="L143" s="96">
        <v>31.962464085000001</v>
      </c>
      <c r="M143" s="97">
        <v>5.5111099074888084E-6</v>
      </c>
      <c r="N143" s="97">
        <f t="shared" si="3"/>
        <v>2.0826416439930231E-3</v>
      </c>
      <c r="O143" s="97">
        <f>L143/'סכום נכסי הקרן'!$C$42</f>
        <v>2.8405807741282009E-4</v>
      </c>
    </row>
    <row r="144" spans="2:15" s="144" customFormat="1">
      <c r="B144" s="89" t="s">
        <v>1251</v>
      </c>
      <c r="C144" s="86" t="s">
        <v>1252</v>
      </c>
      <c r="D144" s="99" t="s">
        <v>1197</v>
      </c>
      <c r="E144" s="99" t="s">
        <v>1198</v>
      </c>
      <c r="F144" s="86" t="s">
        <v>1253</v>
      </c>
      <c r="G144" s="99" t="s">
        <v>1203</v>
      </c>
      <c r="H144" s="99" t="s">
        <v>172</v>
      </c>
      <c r="I144" s="96">
        <v>4.9020000000000001E-3</v>
      </c>
      <c r="J144" s="98">
        <v>4231</v>
      </c>
      <c r="K144" s="86"/>
      <c r="L144" s="96">
        <v>7.7742000000000002E-4</v>
      </c>
      <c r="M144" s="97">
        <v>7.5101520341573109E-11</v>
      </c>
      <c r="N144" s="97">
        <f t="shared" si="3"/>
        <v>5.0655896321613527E-8</v>
      </c>
      <c r="O144" s="97">
        <f>L144/'סכום נכסי הקרן'!$C$42</f>
        <v>6.9091178313098627E-9</v>
      </c>
    </row>
    <row r="145" spans="2:15" s="144" customFormat="1">
      <c r="B145" s="89" t="s">
        <v>1254</v>
      </c>
      <c r="C145" s="86" t="s">
        <v>1255</v>
      </c>
      <c r="D145" s="99" t="s">
        <v>1197</v>
      </c>
      <c r="E145" s="99" t="s">
        <v>1198</v>
      </c>
      <c r="F145" s="86" t="s">
        <v>1256</v>
      </c>
      <c r="G145" s="99" t="s">
        <v>1203</v>
      </c>
      <c r="H145" s="99" t="s">
        <v>172</v>
      </c>
      <c r="I145" s="96">
        <v>139.36569</v>
      </c>
      <c r="J145" s="98">
        <v>9034</v>
      </c>
      <c r="K145" s="86"/>
      <c r="L145" s="96">
        <v>47.188431170000001</v>
      </c>
      <c r="M145" s="97">
        <v>2.8824586285521475E-6</v>
      </c>
      <c r="N145" s="97">
        <f t="shared" si="3"/>
        <v>3.0747501696986395E-3</v>
      </c>
      <c r="O145" s="97">
        <f>L145/'סכום נכסי הקרן'!$C$42</f>
        <v>4.1937489545957799E-4</v>
      </c>
    </row>
    <row r="146" spans="2:15" s="144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44" customFormat="1">
      <c r="B147" s="104" t="s">
        <v>66</v>
      </c>
      <c r="C147" s="84"/>
      <c r="D147" s="84"/>
      <c r="E147" s="84"/>
      <c r="F147" s="84"/>
      <c r="G147" s="84"/>
      <c r="H147" s="84"/>
      <c r="I147" s="93"/>
      <c r="J147" s="95"/>
      <c r="K147" s="84"/>
      <c r="L147" s="93">
        <f>SUM(L148:L154)</f>
        <v>534.34590487299999</v>
      </c>
      <c r="M147" s="84"/>
      <c r="N147" s="94">
        <f t="shared" ref="N147:N154" si="4">L147/$L$11</f>
        <v>3.4817435565235588E-2</v>
      </c>
      <c r="O147" s="94">
        <f>L147/'סכום נכסי הקרן'!$C$42</f>
        <v>4.7488601006475881E-3</v>
      </c>
    </row>
    <row r="148" spans="2:15" s="144" customFormat="1">
      <c r="B148" s="89" t="s">
        <v>1257</v>
      </c>
      <c r="C148" s="86" t="s">
        <v>1258</v>
      </c>
      <c r="D148" s="99" t="s">
        <v>132</v>
      </c>
      <c r="E148" s="99" t="s">
        <v>1198</v>
      </c>
      <c r="F148" s="86"/>
      <c r="G148" s="99" t="s">
        <v>1259</v>
      </c>
      <c r="H148" s="99" t="s">
        <v>175</v>
      </c>
      <c r="I148" s="96">
        <v>1715.8532999999998</v>
      </c>
      <c r="J148" s="98">
        <v>628.29999999999995</v>
      </c>
      <c r="K148" s="86"/>
      <c r="L148" s="96">
        <v>51.67623750100001</v>
      </c>
      <c r="M148" s="97">
        <v>1.1203541264221265E-5</v>
      </c>
      <c r="N148" s="97">
        <f t="shared" si="4"/>
        <v>3.3671710647291469E-3</v>
      </c>
      <c r="O148" s="97">
        <f>L148/'סכום נכסי הקרן'!$C$42</f>
        <v>4.5925910572555705E-4</v>
      </c>
    </row>
    <row r="149" spans="2:15" s="144" customFormat="1">
      <c r="B149" s="89" t="s">
        <v>1260</v>
      </c>
      <c r="C149" s="86" t="s">
        <v>1261</v>
      </c>
      <c r="D149" s="99" t="s">
        <v>1197</v>
      </c>
      <c r="E149" s="99" t="s">
        <v>1198</v>
      </c>
      <c r="F149" s="86"/>
      <c r="G149" s="99" t="s">
        <v>1262</v>
      </c>
      <c r="H149" s="99" t="s">
        <v>172</v>
      </c>
      <c r="I149" s="96">
        <v>1094.8778199999999</v>
      </c>
      <c r="J149" s="98">
        <v>2740</v>
      </c>
      <c r="K149" s="86"/>
      <c r="L149" s="96">
        <v>112.43869669999999</v>
      </c>
      <c r="M149" s="97">
        <v>2.1233726781826831E-6</v>
      </c>
      <c r="N149" s="97">
        <f t="shared" si="4"/>
        <v>7.3263910917812109E-3</v>
      </c>
      <c r="O149" s="97">
        <f>L149/'סכום נכסי הקרן'!$C$42</f>
        <v>9.9926964099098479E-4</v>
      </c>
    </row>
    <row r="150" spans="2:15" s="144" customFormat="1">
      <c r="B150" s="89" t="s">
        <v>1231</v>
      </c>
      <c r="C150" s="86" t="s">
        <v>1232</v>
      </c>
      <c r="D150" s="99" t="s">
        <v>1201</v>
      </c>
      <c r="E150" s="99" t="s">
        <v>1198</v>
      </c>
      <c r="F150" s="86"/>
      <c r="G150" s="99" t="s">
        <v>199</v>
      </c>
      <c r="H150" s="99" t="s">
        <v>172</v>
      </c>
      <c r="I150" s="96">
        <v>832.88954799999988</v>
      </c>
      <c r="J150" s="98">
        <v>5230</v>
      </c>
      <c r="K150" s="86"/>
      <c r="L150" s="96">
        <v>163.26334231099997</v>
      </c>
      <c r="M150" s="97">
        <v>1.6436710627377519E-5</v>
      </c>
      <c r="N150" s="97">
        <f t="shared" si="4"/>
        <v>1.0638073295292266E-2</v>
      </c>
      <c r="O150" s="97">
        <f>L150/'סכום נכסי הקרן'!$C$42</f>
        <v>1.4509604455251676E-3</v>
      </c>
    </row>
    <row r="151" spans="2:15" s="144" customFormat="1">
      <c r="B151" s="89" t="s">
        <v>1263</v>
      </c>
      <c r="C151" s="86" t="s">
        <v>1264</v>
      </c>
      <c r="D151" s="99" t="s">
        <v>1201</v>
      </c>
      <c r="E151" s="99" t="s">
        <v>1198</v>
      </c>
      <c r="F151" s="86"/>
      <c r="G151" s="99" t="s">
        <v>1265</v>
      </c>
      <c r="H151" s="99" t="s">
        <v>172</v>
      </c>
      <c r="I151" s="96">
        <v>51.148769999999992</v>
      </c>
      <c r="J151" s="98">
        <v>18835</v>
      </c>
      <c r="K151" s="86"/>
      <c r="L151" s="96">
        <v>36.107747728</v>
      </c>
      <c r="M151" s="97">
        <v>5.3908411674555674E-7</v>
      </c>
      <c r="N151" s="97">
        <f t="shared" si="4"/>
        <v>2.3527441091257548E-3</v>
      </c>
      <c r="O151" s="97">
        <f>L151/'סכום נכסי הקרן'!$C$42</f>
        <v>3.2089820647264412E-4</v>
      </c>
    </row>
    <row r="152" spans="2:15" s="144" customFormat="1">
      <c r="B152" s="89" t="s">
        <v>1235</v>
      </c>
      <c r="C152" s="86" t="s">
        <v>1236</v>
      </c>
      <c r="D152" s="99" t="s">
        <v>1197</v>
      </c>
      <c r="E152" s="99" t="s">
        <v>1198</v>
      </c>
      <c r="F152" s="86"/>
      <c r="G152" s="99" t="s">
        <v>485</v>
      </c>
      <c r="H152" s="99" t="s">
        <v>172</v>
      </c>
      <c r="I152" s="96">
        <v>617.76356599999997</v>
      </c>
      <c r="J152" s="98">
        <v>3875</v>
      </c>
      <c r="K152" s="86"/>
      <c r="L152" s="96">
        <v>89.720891508999998</v>
      </c>
      <c r="M152" s="97">
        <v>4.5471756296111875E-6</v>
      </c>
      <c r="N152" s="97">
        <f t="shared" si="4"/>
        <v>5.8461220166224686E-3</v>
      </c>
      <c r="O152" s="97">
        <f>L152/'סכום נכסי הקרן'!$C$42</f>
        <v>7.9737106244481685E-4</v>
      </c>
    </row>
    <row r="153" spans="2:15" s="144" customFormat="1">
      <c r="B153" s="89" t="s">
        <v>1266</v>
      </c>
      <c r="C153" s="86" t="s">
        <v>1267</v>
      </c>
      <c r="D153" s="99" t="s">
        <v>1197</v>
      </c>
      <c r="E153" s="99" t="s">
        <v>1198</v>
      </c>
      <c r="F153" s="86"/>
      <c r="G153" s="99" t="s">
        <v>1203</v>
      </c>
      <c r="H153" s="99" t="s">
        <v>172</v>
      </c>
      <c r="I153" s="96">
        <v>235.31702400000003</v>
      </c>
      <c r="J153" s="98">
        <v>5290</v>
      </c>
      <c r="K153" s="86"/>
      <c r="L153" s="96">
        <v>46.656118094999997</v>
      </c>
      <c r="M153" s="97">
        <v>7.986401360841358E-6</v>
      </c>
      <c r="N153" s="97">
        <f t="shared" si="4"/>
        <v>3.0400651912599066E-3</v>
      </c>
      <c r="O153" s="97">
        <f>L153/'סכום נכסי הקרן'!$C$42</f>
        <v>4.146441016051339E-4</v>
      </c>
    </row>
    <row r="154" spans="2:15" s="144" customFormat="1">
      <c r="B154" s="89" t="s">
        <v>1241</v>
      </c>
      <c r="C154" s="86" t="s">
        <v>1242</v>
      </c>
      <c r="D154" s="99" t="s">
        <v>1197</v>
      </c>
      <c r="E154" s="99" t="s">
        <v>1198</v>
      </c>
      <c r="F154" s="86"/>
      <c r="G154" s="99" t="s">
        <v>201</v>
      </c>
      <c r="H154" s="99" t="s">
        <v>172</v>
      </c>
      <c r="I154" s="96">
        <v>834.11959400000012</v>
      </c>
      <c r="J154" s="98">
        <v>1103</v>
      </c>
      <c r="K154" s="86"/>
      <c r="L154" s="96">
        <v>34.482871029000002</v>
      </c>
      <c r="M154" s="97">
        <v>1.6750628917019263E-5</v>
      </c>
      <c r="N154" s="97">
        <f t="shared" si="4"/>
        <v>2.2468687964248345E-3</v>
      </c>
      <c r="O154" s="97">
        <f>L154/'סכום נכסי הקרן'!$C$42</f>
        <v>3.0645753788328337E-4</v>
      </c>
    </row>
    <row r="155" spans="2:15" s="144" customFormat="1">
      <c r="B155" s="147"/>
      <c r="C155" s="147"/>
      <c r="D155" s="147"/>
    </row>
    <row r="156" spans="2:15" s="144" customFormat="1">
      <c r="B156" s="147"/>
      <c r="C156" s="147"/>
      <c r="D156" s="147"/>
    </row>
    <row r="157" spans="2:15" s="144" customFormat="1">
      <c r="B157" s="151" t="s">
        <v>258</v>
      </c>
      <c r="C157" s="147"/>
      <c r="D157" s="147"/>
    </row>
    <row r="158" spans="2:15" s="144" customFormat="1">
      <c r="B158" s="151" t="s">
        <v>120</v>
      </c>
      <c r="C158" s="147"/>
      <c r="D158" s="147"/>
    </row>
    <row r="159" spans="2:15" s="144" customFormat="1">
      <c r="B159" s="151" t="s">
        <v>241</v>
      </c>
      <c r="C159" s="147"/>
      <c r="D159" s="147"/>
    </row>
    <row r="160" spans="2:15" s="144" customFormat="1">
      <c r="B160" s="151" t="s">
        <v>249</v>
      </c>
      <c r="C160" s="147"/>
      <c r="D160" s="147"/>
    </row>
    <row r="161" spans="2:7" s="144" customFormat="1">
      <c r="B161" s="151" t="s">
        <v>255</v>
      </c>
      <c r="C161" s="147"/>
      <c r="D161" s="147"/>
    </row>
    <row r="162" spans="2:7" s="144" customFormat="1">
      <c r="B162" s="147"/>
      <c r="C162" s="147"/>
      <c r="D162" s="147"/>
    </row>
    <row r="163" spans="2:7" s="144" customFormat="1">
      <c r="B163" s="147"/>
      <c r="C163" s="147"/>
      <c r="D163" s="147"/>
    </row>
    <row r="164" spans="2:7" s="144" customFormat="1">
      <c r="B164" s="147"/>
      <c r="C164" s="147"/>
      <c r="D164" s="147"/>
    </row>
    <row r="165" spans="2:7" s="144" customFormat="1">
      <c r="B165" s="147"/>
      <c r="C165" s="147"/>
      <c r="D165" s="147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59 B161"/>
    <dataValidation type="list" allowBlank="1" showInputMessage="1" showErrorMessage="1" sqref="E12:E34 E36:E356">
      <formula1>$BF$6:$BF$23</formula1>
    </dataValidation>
    <dataValidation type="list" allowBlank="1" showInputMessage="1" showErrorMessage="1" sqref="H12:H34 H36:H356">
      <formula1>$BJ$6:$BJ$19</formula1>
    </dataValidation>
    <dataValidation type="list" allowBlank="1" showInputMessage="1" showErrorMessage="1" sqref="G12:G34 G36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188</v>
      </c>
      <c r="C1" s="80" t="s" vm="1">
        <v>259</v>
      </c>
    </row>
    <row r="2" spans="2:63">
      <c r="B2" s="58" t="s">
        <v>187</v>
      </c>
      <c r="C2" s="80" t="s">
        <v>260</v>
      </c>
    </row>
    <row r="3" spans="2:63">
      <c r="B3" s="58" t="s">
        <v>189</v>
      </c>
      <c r="C3" s="80" t="s">
        <v>261</v>
      </c>
    </row>
    <row r="4" spans="2:63">
      <c r="B4" s="58" t="s">
        <v>190</v>
      </c>
      <c r="C4" s="80">
        <v>9453</v>
      </c>
    </row>
    <row r="6" spans="2:63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K6" s="3"/>
    </row>
    <row r="7" spans="2:63" ht="26.25" customHeight="1">
      <c r="B7" s="170" t="s">
        <v>97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H7" s="3"/>
      <c r="BK7" s="3"/>
    </row>
    <row r="8" spans="2:63" s="3" customFormat="1" ht="74.25" customHeight="1">
      <c r="B8" s="23" t="s">
        <v>123</v>
      </c>
      <c r="C8" s="31" t="s">
        <v>46</v>
      </c>
      <c r="D8" s="31" t="s">
        <v>128</v>
      </c>
      <c r="E8" s="31" t="s">
        <v>125</v>
      </c>
      <c r="F8" s="31" t="s">
        <v>68</v>
      </c>
      <c r="G8" s="31" t="s">
        <v>108</v>
      </c>
      <c r="H8" s="31" t="s">
        <v>243</v>
      </c>
      <c r="I8" s="31" t="s">
        <v>242</v>
      </c>
      <c r="J8" s="31" t="s">
        <v>257</v>
      </c>
      <c r="K8" s="31" t="s">
        <v>65</v>
      </c>
      <c r="L8" s="31" t="s">
        <v>62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250</v>
      </c>
      <c r="I9" s="33"/>
      <c r="J9" s="17" t="s">
        <v>246</v>
      </c>
      <c r="K9" s="33" t="s">
        <v>246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2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41.690690000000004</v>
      </c>
      <c r="K11" s="90">
        <v>43030.790642485008</v>
      </c>
      <c r="L11" s="82"/>
      <c r="M11" s="91">
        <v>1</v>
      </c>
      <c r="N11" s="91">
        <f>K11/'סכום נכסי הקרן'!$C$42</f>
        <v>0.38242494780601832</v>
      </c>
      <c r="O11" s="145"/>
      <c r="BH11" s="144"/>
      <c r="BI11" s="146"/>
      <c r="BK11" s="144"/>
    </row>
    <row r="12" spans="2:63" s="144" customFormat="1" ht="20.25">
      <c r="B12" s="83" t="s">
        <v>240</v>
      </c>
      <c r="C12" s="84"/>
      <c r="D12" s="84"/>
      <c r="E12" s="84"/>
      <c r="F12" s="84"/>
      <c r="G12" s="84"/>
      <c r="H12" s="93"/>
      <c r="I12" s="95"/>
      <c r="J12" s="84"/>
      <c r="K12" s="93">
        <v>783.36275248499999</v>
      </c>
      <c r="L12" s="84"/>
      <c r="M12" s="94">
        <v>1.8204702743982889E-2</v>
      </c>
      <c r="N12" s="94">
        <f>K12/'סכום נכסי הקרן'!$C$42</f>
        <v>6.9619324966917343E-3</v>
      </c>
      <c r="BI12" s="142"/>
    </row>
    <row r="13" spans="2:63" s="144" customFormat="1">
      <c r="B13" s="104" t="s">
        <v>70</v>
      </c>
      <c r="C13" s="84"/>
      <c r="D13" s="84"/>
      <c r="E13" s="84"/>
      <c r="F13" s="84"/>
      <c r="G13" s="84"/>
      <c r="H13" s="93"/>
      <c r="I13" s="95"/>
      <c r="J13" s="84"/>
      <c r="K13" s="93">
        <v>6.525475E-2</v>
      </c>
      <c r="L13" s="84"/>
      <c r="M13" s="94">
        <v>1.5164664424170007E-6</v>
      </c>
      <c r="N13" s="94">
        <f>K13/'סכום נכסי הקרן'!$C$42</f>
        <v>5.7993460009089975E-7</v>
      </c>
    </row>
    <row r="14" spans="2:63" s="144" customFormat="1">
      <c r="B14" s="89" t="s">
        <v>1268</v>
      </c>
      <c r="C14" s="86" t="s">
        <v>1269</v>
      </c>
      <c r="D14" s="99" t="s">
        <v>129</v>
      </c>
      <c r="E14" s="86" t="s">
        <v>1270</v>
      </c>
      <c r="F14" s="99" t="s">
        <v>1271</v>
      </c>
      <c r="G14" s="99" t="s">
        <v>173</v>
      </c>
      <c r="H14" s="96">
        <v>6.5365840000000004</v>
      </c>
      <c r="I14" s="98">
        <v>995.6</v>
      </c>
      <c r="J14" s="86"/>
      <c r="K14" s="96">
        <v>6.5078230000000001E-2</v>
      </c>
      <c r="L14" s="97">
        <v>5.4976030035626938E-6</v>
      </c>
      <c r="M14" s="97">
        <v>1.5123642635500913E-6</v>
      </c>
      <c r="N14" s="97">
        <f>K14/'סכום נכסי הקרן'!$C$42</f>
        <v>5.7836582455183101E-7</v>
      </c>
    </row>
    <row r="15" spans="2:63" s="144" customFormat="1">
      <c r="B15" s="89" t="s">
        <v>1272</v>
      </c>
      <c r="C15" s="86" t="s">
        <v>1273</v>
      </c>
      <c r="D15" s="99" t="s">
        <v>129</v>
      </c>
      <c r="E15" s="86" t="s">
        <v>1274</v>
      </c>
      <c r="F15" s="99" t="s">
        <v>1271</v>
      </c>
      <c r="G15" s="99" t="s">
        <v>173</v>
      </c>
      <c r="H15" s="96">
        <v>1.013E-3</v>
      </c>
      <c r="I15" s="98">
        <v>14640</v>
      </c>
      <c r="J15" s="86"/>
      <c r="K15" s="96">
        <v>1.48331E-4</v>
      </c>
      <c r="L15" s="97">
        <v>1.1417810251097147E-10</v>
      </c>
      <c r="M15" s="97">
        <v>3.4470898113954327E-9</v>
      </c>
      <c r="N15" s="97">
        <f>K15/'סכום נכסי הקרן'!$C$42</f>
        <v>1.3182531412055558E-9</v>
      </c>
    </row>
    <row r="16" spans="2:63" s="144" customFormat="1" ht="20.25">
      <c r="B16" s="89" t="s">
        <v>1275</v>
      </c>
      <c r="C16" s="86" t="s">
        <v>1276</v>
      </c>
      <c r="D16" s="99" t="s">
        <v>129</v>
      </c>
      <c r="E16" s="86" t="s">
        <v>1277</v>
      </c>
      <c r="F16" s="99" t="s">
        <v>1271</v>
      </c>
      <c r="G16" s="99" t="s">
        <v>173</v>
      </c>
      <c r="H16" s="96">
        <v>1.928E-3</v>
      </c>
      <c r="I16" s="98">
        <v>1462</v>
      </c>
      <c r="J16" s="86"/>
      <c r="K16" s="96">
        <v>2.8188999999999997E-5</v>
      </c>
      <c r="L16" s="97">
        <v>2.4703467102137881E-11</v>
      </c>
      <c r="M16" s="97">
        <v>6.5508905551385647E-10</v>
      </c>
      <c r="N16" s="97">
        <f>K16/'סכום נכסי הקרן'!$C$42</f>
        <v>2.5052239786318038E-10</v>
      </c>
      <c r="BH16" s="142"/>
    </row>
    <row r="17" spans="2:14" s="144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44" customFormat="1">
      <c r="B18" s="104" t="s">
        <v>71</v>
      </c>
      <c r="C18" s="84"/>
      <c r="D18" s="84"/>
      <c r="E18" s="84"/>
      <c r="F18" s="84"/>
      <c r="G18" s="84"/>
      <c r="H18" s="93"/>
      <c r="I18" s="95"/>
      <c r="J18" s="84"/>
      <c r="K18" s="93">
        <v>783.29749773499998</v>
      </c>
      <c r="L18" s="84"/>
      <c r="M18" s="94">
        <v>1.8203186277540469E-2</v>
      </c>
      <c r="N18" s="94">
        <f>K18/'סכום נכסי הקרן'!$C$42</f>
        <v>6.9613525620916428E-3</v>
      </c>
    </row>
    <row r="19" spans="2:14" s="144" customFormat="1">
      <c r="B19" s="89" t="s">
        <v>1278</v>
      </c>
      <c r="C19" s="86" t="s">
        <v>1279</v>
      </c>
      <c r="D19" s="99" t="s">
        <v>129</v>
      </c>
      <c r="E19" s="86" t="s">
        <v>1280</v>
      </c>
      <c r="F19" s="99" t="s">
        <v>1281</v>
      </c>
      <c r="G19" s="99" t="s">
        <v>173</v>
      </c>
      <c r="H19" s="96">
        <v>2086.578078</v>
      </c>
      <c r="I19" s="98">
        <v>332.84</v>
      </c>
      <c r="J19" s="86"/>
      <c r="K19" s="96">
        <v>6.944966473</v>
      </c>
      <c r="L19" s="97">
        <v>1.2912247067038528E-5</v>
      </c>
      <c r="M19" s="97">
        <v>1.6139527927109756E-4</v>
      </c>
      <c r="N19" s="97">
        <f>K19/'סכום נכסי הקרן'!$C$42</f>
        <v>6.1721581251387232E-5</v>
      </c>
    </row>
    <row r="20" spans="2:14" s="144" customFormat="1">
      <c r="B20" s="89" t="s">
        <v>1282</v>
      </c>
      <c r="C20" s="86" t="s">
        <v>1283</v>
      </c>
      <c r="D20" s="99" t="s">
        <v>129</v>
      </c>
      <c r="E20" s="86" t="s">
        <v>1280</v>
      </c>
      <c r="F20" s="99" t="s">
        <v>1281</v>
      </c>
      <c r="G20" s="99" t="s">
        <v>173</v>
      </c>
      <c r="H20" s="96">
        <v>8289.3229389999997</v>
      </c>
      <c r="I20" s="98">
        <v>311.19</v>
      </c>
      <c r="J20" s="86"/>
      <c r="K20" s="96">
        <v>25.795544060000001</v>
      </c>
      <c r="L20" s="97">
        <v>3.9136842400720631E-4</v>
      </c>
      <c r="M20" s="97">
        <v>5.9946711819260968E-4</v>
      </c>
      <c r="N20" s="97">
        <f>K20/'סכום נכסי הקרן'!$C$42</f>
        <v>2.2925118138623294E-4</v>
      </c>
    </row>
    <row r="21" spans="2:14" s="144" customFormat="1">
      <c r="B21" s="89" t="s">
        <v>1284</v>
      </c>
      <c r="C21" s="86" t="s">
        <v>1285</v>
      </c>
      <c r="D21" s="99" t="s">
        <v>129</v>
      </c>
      <c r="E21" s="86" t="s">
        <v>1280</v>
      </c>
      <c r="F21" s="99" t="s">
        <v>1281</v>
      </c>
      <c r="G21" s="99" t="s">
        <v>173</v>
      </c>
      <c r="H21" s="96">
        <v>41704.111158</v>
      </c>
      <c r="I21" s="98">
        <v>322.60000000000002</v>
      </c>
      <c r="J21" s="86"/>
      <c r="K21" s="96">
        <v>134.537462597</v>
      </c>
      <c r="L21" s="97">
        <v>1.9818357876932042E-4</v>
      </c>
      <c r="M21" s="97">
        <v>3.1265394055801743E-3</v>
      </c>
      <c r="N21" s="97">
        <f>K21/'סכום נכסי הקרן'!$C$42</f>
        <v>1.1956666689924575E-3</v>
      </c>
    </row>
    <row r="22" spans="2:14" s="144" customFormat="1">
      <c r="B22" s="89" t="s">
        <v>1286</v>
      </c>
      <c r="C22" s="86" t="s">
        <v>1287</v>
      </c>
      <c r="D22" s="99" t="s">
        <v>129</v>
      </c>
      <c r="E22" s="86" t="s">
        <v>1280</v>
      </c>
      <c r="F22" s="99" t="s">
        <v>1281</v>
      </c>
      <c r="G22" s="99" t="s">
        <v>173</v>
      </c>
      <c r="H22" s="96">
        <v>834.34989499999995</v>
      </c>
      <c r="I22" s="98">
        <v>353.47</v>
      </c>
      <c r="J22" s="86"/>
      <c r="K22" s="96">
        <v>2.949176569</v>
      </c>
      <c r="L22" s="97">
        <v>6.5809000353468551E-6</v>
      </c>
      <c r="M22" s="97">
        <v>6.8536425312349002E-5</v>
      </c>
      <c r="N22" s="97">
        <f>K22/'סכום נכסי הקרן'!$C$42</f>
        <v>2.6210038872886136E-5</v>
      </c>
    </row>
    <row r="23" spans="2:14" s="144" customFormat="1">
      <c r="B23" s="89" t="s">
        <v>1288</v>
      </c>
      <c r="C23" s="86" t="s">
        <v>1289</v>
      </c>
      <c r="D23" s="99" t="s">
        <v>129</v>
      </c>
      <c r="E23" s="86" t="s">
        <v>1270</v>
      </c>
      <c r="F23" s="99" t="s">
        <v>1281</v>
      </c>
      <c r="G23" s="99" t="s">
        <v>173</v>
      </c>
      <c r="H23" s="96">
        <v>32131.421941000001</v>
      </c>
      <c r="I23" s="98">
        <v>323.2</v>
      </c>
      <c r="J23" s="86"/>
      <c r="K23" s="96">
        <v>103.84875572</v>
      </c>
      <c r="L23" s="97">
        <v>7.4064577468010124E-5</v>
      </c>
      <c r="M23" s="97">
        <v>2.4133592288092523E-3</v>
      </c>
      <c r="N23" s="97">
        <f>K23/'סכום נכסי הקרן'!$C$42</f>
        <v>9.2292877711455082E-4</v>
      </c>
    </row>
    <row r="24" spans="2:14" s="144" customFormat="1">
      <c r="B24" s="89" t="s">
        <v>1290</v>
      </c>
      <c r="C24" s="86" t="s">
        <v>1291</v>
      </c>
      <c r="D24" s="99" t="s">
        <v>129</v>
      </c>
      <c r="E24" s="86" t="s">
        <v>1270</v>
      </c>
      <c r="F24" s="99" t="s">
        <v>1281</v>
      </c>
      <c r="G24" s="99" t="s">
        <v>173</v>
      </c>
      <c r="H24" s="96">
        <v>4522.2709709999999</v>
      </c>
      <c r="I24" s="98">
        <v>329.42</v>
      </c>
      <c r="J24" s="86"/>
      <c r="K24" s="96">
        <v>14.897265040000001</v>
      </c>
      <c r="L24" s="97">
        <v>1.4847322027480681E-5</v>
      </c>
      <c r="M24" s="97">
        <v>3.4620012362244828E-4</v>
      </c>
      <c r="N24" s="97">
        <f>K24/'סכום נכסי הקרן'!$C$42</f>
        <v>1.3239556420675187E-4</v>
      </c>
    </row>
    <row r="25" spans="2:14" s="144" customFormat="1">
      <c r="B25" s="89" t="s">
        <v>1292</v>
      </c>
      <c r="C25" s="86" t="s">
        <v>1293</v>
      </c>
      <c r="D25" s="99" t="s">
        <v>129</v>
      </c>
      <c r="E25" s="86" t="s">
        <v>1270</v>
      </c>
      <c r="F25" s="99" t="s">
        <v>1281</v>
      </c>
      <c r="G25" s="99" t="s">
        <v>173</v>
      </c>
      <c r="H25" s="96">
        <v>4241.4346159999996</v>
      </c>
      <c r="I25" s="98">
        <v>312.22000000000003</v>
      </c>
      <c r="J25" s="86"/>
      <c r="K25" s="96">
        <v>13.242607178</v>
      </c>
      <c r="L25" s="97">
        <v>6.2938780745656561E-5</v>
      </c>
      <c r="M25" s="97">
        <v>3.0774724285278078E-4</v>
      </c>
      <c r="N25" s="97">
        <f>K25/'סכום נכסי הקרן'!$C$42</f>
        <v>1.1769022328542072E-4</v>
      </c>
    </row>
    <row r="26" spans="2:14" s="144" customFormat="1">
      <c r="B26" s="89" t="s">
        <v>1294</v>
      </c>
      <c r="C26" s="86" t="s">
        <v>1295</v>
      </c>
      <c r="D26" s="99" t="s">
        <v>129</v>
      </c>
      <c r="E26" s="86" t="s">
        <v>1270</v>
      </c>
      <c r="F26" s="99" t="s">
        <v>1281</v>
      </c>
      <c r="G26" s="99" t="s">
        <v>173</v>
      </c>
      <c r="H26" s="96">
        <v>19868.009173999999</v>
      </c>
      <c r="I26" s="98">
        <v>350.57</v>
      </c>
      <c r="J26" s="86"/>
      <c r="K26" s="96">
        <v>69.651279752000008</v>
      </c>
      <c r="L26" s="97">
        <v>6.8141199193322166E-5</v>
      </c>
      <c r="M26" s="97">
        <v>1.6186381591425409E-3</v>
      </c>
      <c r="N26" s="97">
        <f>K26/'סכום נכסי הקרן'!$C$42</f>
        <v>6.1900761352691577E-4</v>
      </c>
    </row>
    <row r="27" spans="2:14" s="144" customFormat="1">
      <c r="B27" s="89" t="s">
        <v>1296</v>
      </c>
      <c r="C27" s="86" t="s">
        <v>1297</v>
      </c>
      <c r="D27" s="99" t="s">
        <v>129</v>
      </c>
      <c r="E27" s="86" t="s">
        <v>1274</v>
      </c>
      <c r="F27" s="99" t="s">
        <v>1281</v>
      </c>
      <c r="G27" s="99" t="s">
        <v>173</v>
      </c>
      <c r="H27" s="96">
        <v>41.726202999999998</v>
      </c>
      <c r="I27" s="98">
        <v>3300.73</v>
      </c>
      <c r="J27" s="86"/>
      <c r="K27" s="96">
        <v>1.3772692979999999</v>
      </c>
      <c r="L27" s="97">
        <v>1.7187651906555087E-6</v>
      </c>
      <c r="M27" s="97">
        <v>3.2006599865729617E-5</v>
      </c>
      <c r="N27" s="97">
        <f>K27/'סכום נכסי הקרן'!$C$42</f>
        <v>1.2240122283099761E-5</v>
      </c>
    </row>
    <row r="28" spans="2:14" s="144" customFormat="1">
      <c r="B28" s="89" t="s">
        <v>1298</v>
      </c>
      <c r="C28" s="86" t="s">
        <v>1299</v>
      </c>
      <c r="D28" s="99" t="s">
        <v>129</v>
      </c>
      <c r="E28" s="86" t="s">
        <v>1274</v>
      </c>
      <c r="F28" s="99" t="s">
        <v>1281</v>
      </c>
      <c r="G28" s="99" t="s">
        <v>173</v>
      </c>
      <c r="H28" s="96">
        <v>184.878186</v>
      </c>
      <c r="I28" s="98">
        <v>3103.38</v>
      </c>
      <c r="J28" s="86"/>
      <c r="K28" s="96">
        <v>5.7374726489999999</v>
      </c>
      <c r="L28" s="97">
        <v>2.9302636375566865E-5</v>
      </c>
      <c r="M28" s="97">
        <v>1.3333412106388999E-4</v>
      </c>
      <c r="N28" s="97">
        <f>K28/'סכום נכסי הקרן'!$C$42</f>
        <v>5.0990294288619445E-5</v>
      </c>
    </row>
    <row r="29" spans="2:14" s="144" customFormat="1">
      <c r="B29" s="89" t="s">
        <v>1300</v>
      </c>
      <c r="C29" s="86" t="s">
        <v>1301</v>
      </c>
      <c r="D29" s="99" t="s">
        <v>129</v>
      </c>
      <c r="E29" s="86" t="s">
        <v>1274</v>
      </c>
      <c r="F29" s="99" t="s">
        <v>1281</v>
      </c>
      <c r="G29" s="99" t="s">
        <v>173</v>
      </c>
      <c r="H29" s="96">
        <v>2905.723751</v>
      </c>
      <c r="I29" s="98">
        <v>3214.41</v>
      </c>
      <c r="J29" s="86"/>
      <c r="K29" s="96">
        <v>93.401874823</v>
      </c>
      <c r="L29" s="97">
        <v>7.6109987423108772E-5</v>
      </c>
      <c r="M29" s="97">
        <v>2.1705823534365364E-3</v>
      </c>
      <c r="N29" s="97">
        <f>K29/'סכום נכסי הקרן'!$C$42</f>
        <v>8.3008484322163187E-4</v>
      </c>
    </row>
    <row r="30" spans="2:14" s="144" customFormat="1">
      <c r="B30" s="89" t="s">
        <v>1302</v>
      </c>
      <c r="C30" s="86" t="s">
        <v>1303</v>
      </c>
      <c r="D30" s="99" t="s">
        <v>129</v>
      </c>
      <c r="E30" s="86" t="s">
        <v>1274</v>
      </c>
      <c r="F30" s="99" t="s">
        <v>1281</v>
      </c>
      <c r="G30" s="99" t="s">
        <v>173</v>
      </c>
      <c r="H30" s="96">
        <v>2290.1678109999998</v>
      </c>
      <c r="I30" s="98">
        <v>3525</v>
      </c>
      <c r="J30" s="86"/>
      <c r="K30" s="96">
        <v>80.72841535500001</v>
      </c>
      <c r="L30" s="97">
        <v>1.364449850937329E-4</v>
      </c>
      <c r="M30" s="97">
        <v>1.8760616328368253E-3</v>
      </c>
      <c r="N30" s="97">
        <f>K30/'סכום נכסי הקרן'!$C$42</f>
        <v>7.1745277201849637E-4</v>
      </c>
    </row>
    <row r="31" spans="2:14" s="144" customFormat="1">
      <c r="B31" s="89" t="s">
        <v>1304</v>
      </c>
      <c r="C31" s="86" t="s">
        <v>1305</v>
      </c>
      <c r="D31" s="99" t="s">
        <v>129</v>
      </c>
      <c r="E31" s="86" t="s">
        <v>1277</v>
      </c>
      <c r="F31" s="99" t="s">
        <v>1281</v>
      </c>
      <c r="G31" s="99" t="s">
        <v>173</v>
      </c>
      <c r="H31" s="96">
        <v>5833.2381690000002</v>
      </c>
      <c r="I31" s="98">
        <v>330.38</v>
      </c>
      <c r="J31" s="86"/>
      <c r="K31" s="96">
        <v>19.271852275000001</v>
      </c>
      <c r="L31" s="97">
        <v>1.6390617892663349E-5</v>
      </c>
      <c r="M31" s="97">
        <v>4.4786191439328524E-4</v>
      </c>
      <c r="N31" s="97">
        <f>K31/'סכום נכסי הקרן'!$C$42</f>
        <v>1.7127356923615555E-4</v>
      </c>
    </row>
    <row r="32" spans="2:14" s="144" customFormat="1">
      <c r="B32" s="89" t="s">
        <v>1306</v>
      </c>
      <c r="C32" s="86" t="s">
        <v>1307</v>
      </c>
      <c r="D32" s="99" t="s">
        <v>129</v>
      </c>
      <c r="E32" s="86" t="s">
        <v>1277</v>
      </c>
      <c r="F32" s="99" t="s">
        <v>1281</v>
      </c>
      <c r="G32" s="99" t="s">
        <v>173</v>
      </c>
      <c r="H32" s="96">
        <v>3745.5878250000005</v>
      </c>
      <c r="I32" s="98">
        <v>311.27</v>
      </c>
      <c r="J32" s="86"/>
      <c r="K32" s="96">
        <v>11.658891202000001</v>
      </c>
      <c r="L32" s="97">
        <v>7.9949413837577518E-5</v>
      </c>
      <c r="M32" s="97">
        <v>2.7094299286448587E-4</v>
      </c>
      <c r="N32" s="97">
        <f>K32/'סכום נכסי הקרן'!$C$42</f>
        <v>1.0361535990460739E-4</v>
      </c>
    </row>
    <row r="33" spans="2:14" s="144" customFormat="1">
      <c r="B33" s="89" t="s">
        <v>1308</v>
      </c>
      <c r="C33" s="86" t="s">
        <v>1309</v>
      </c>
      <c r="D33" s="99" t="s">
        <v>129</v>
      </c>
      <c r="E33" s="86" t="s">
        <v>1277</v>
      </c>
      <c r="F33" s="99" t="s">
        <v>1281</v>
      </c>
      <c r="G33" s="99" t="s">
        <v>173</v>
      </c>
      <c r="H33" s="96">
        <v>50847.021317999999</v>
      </c>
      <c r="I33" s="98">
        <v>322.45</v>
      </c>
      <c r="J33" s="86"/>
      <c r="K33" s="96">
        <v>163.95622023499999</v>
      </c>
      <c r="L33" s="97">
        <v>1.2551238357970409E-4</v>
      </c>
      <c r="M33" s="97">
        <v>3.8102070119325976E-3</v>
      </c>
      <c r="N33" s="97">
        <f>K33/'סכום נכסי הקרן'!$C$42</f>
        <v>1.4571182176684487E-3</v>
      </c>
    </row>
    <row r="34" spans="2:14" s="144" customFormat="1">
      <c r="B34" s="89" t="s">
        <v>1310</v>
      </c>
      <c r="C34" s="86" t="s">
        <v>1311</v>
      </c>
      <c r="D34" s="99" t="s">
        <v>129</v>
      </c>
      <c r="E34" s="86" t="s">
        <v>1277</v>
      </c>
      <c r="F34" s="99" t="s">
        <v>1281</v>
      </c>
      <c r="G34" s="99" t="s">
        <v>173</v>
      </c>
      <c r="H34" s="96">
        <v>9987.3934019999997</v>
      </c>
      <c r="I34" s="98">
        <v>353.43</v>
      </c>
      <c r="J34" s="86"/>
      <c r="K34" s="96">
        <v>35.298444508999999</v>
      </c>
      <c r="L34" s="97">
        <v>4.5065075439583538E-5</v>
      </c>
      <c r="M34" s="97">
        <v>8.203066683638684E-4</v>
      </c>
      <c r="N34" s="97">
        <f>K34/'סכום נכסי הקרן'!$C$42</f>
        <v>3.1370573483398111E-4</v>
      </c>
    </row>
    <row r="35" spans="2:14" s="144" customFormat="1">
      <c r="B35" s="85"/>
      <c r="C35" s="86"/>
      <c r="D35" s="86"/>
      <c r="E35" s="86"/>
      <c r="F35" s="86"/>
      <c r="G35" s="86"/>
      <c r="H35" s="96"/>
      <c r="I35" s="98"/>
      <c r="J35" s="86"/>
      <c r="K35" s="86"/>
      <c r="L35" s="86"/>
      <c r="M35" s="97"/>
      <c r="N35" s="86"/>
    </row>
    <row r="36" spans="2:14" s="144" customFormat="1">
      <c r="B36" s="83" t="s">
        <v>239</v>
      </c>
      <c r="C36" s="84"/>
      <c r="D36" s="84"/>
      <c r="E36" s="84"/>
      <c r="F36" s="84"/>
      <c r="G36" s="84"/>
      <c r="H36" s="93"/>
      <c r="I36" s="95"/>
      <c r="J36" s="93">
        <v>41.690690000000004</v>
      </c>
      <c r="K36" s="93">
        <v>42247.427889999999</v>
      </c>
      <c r="L36" s="84"/>
      <c r="M36" s="94">
        <v>0.98179529725601689</v>
      </c>
      <c r="N36" s="94">
        <f>K36/'סכום נכסי הקרן'!$C$42</f>
        <v>0.37546301530932646</v>
      </c>
    </row>
    <row r="37" spans="2:14" s="144" customFormat="1">
      <c r="B37" s="104" t="s">
        <v>72</v>
      </c>
      <c r="C37" s="84"/>
      <c r="D37" s="84"/>
      <c r="E37" s="84"/>
      <c r="F37" s="84"/>
      <c r="G37" s="84"/>
      <c r="H37" s="93"/>
      <c r="I37" s="95"/>
      <c r="J37" s="93">
        <v>41.690690000000004</v>
      </c>
      <c r="K37" s="93">
        <v>35041.875609999996</v>
      </c>
      <c r="L37" s="84"/>
      <c r="M37" s="94">
        <v>0.81434421926244072</v>
      </c>
      <c r="N37" s="94">
        <f>K37/'סכום נכסי הקרן'!$C$42</f>
        <v>0.31142554554757162</v>
      </c>
    </row>
    <row r="38" spans="2:14" s="144" customFormat="1">
      <c r="B38" s="89" t="s">
        <v>1312</v>
      </c>
      <c r="C38" s="86" t="s">
        <v>1313</v>
      </c>
      <c r="D38" s="99" t="s">
        <v>133</v>
      </c>
      <c r="E38" s="86"/>
      <c r="F38" s="99" t="s">
        <v>1271</v>
      </c>
      <c r="G38" s="99" t="s">
        <v>182</v>
      </c>
      <c r="H38" s="96">
        <v>38118</v>
      </c>
      <c r="I38" s="98">
        <v>1565</v>
      </c>
      <c r="J38" s="86"/>
      <c r="K38" s="96">
        <v>2034.9997599999999</v>
      </c>
      <c r="L38" s="97">
        <v>1.5921346752663708E-5</v>
      </c>
      <c r="M38" s="97">
        <v>4.729171204190729E-2</v>
      </c>
      <c r="N38" s="97">
        <f>K38/'סכום נכסי הקרן'!$C$42</f>
        <v>1.8085530509283642E-2</v>
      </c>
    </row>
    <row r="39" spans="2:14" s="144" customFormat="1">
      <c r="B39" s="89" t="s">
        <v>1314</v>
      </c>
      <c r="C39" s="86" t="s">
        <v>1315</v>
      </c>
      <c r="D39" s="99" t="s">
        <v>28</v>
      </c>
      <c r="E39" s="86"/>
      <c r="F39" s="99" t="s">
        <v>1271</v>
      </c>
      <c r="G39" s="99" t="s">
        <v>181</v>
      </c>
      <c r="H39" s="96">
        <v>3153</v>
      </c>
      <c r="I39" s="98">
        <v>3084</v>
      </c>
      <c r="J39" s="86"/>
      <c r="K39" s="96">
        <v>267.57123999999999</v>
      </c>
      <c r="L39" s="97">
        <v>5.5400047113760333E-5</v>
      </c>
      <c r="M39" s="97">
        <v>6.2181344103824695E-3</v>
      </c>
      <c r="N39" s="97">
        <f>K39/'סכום נכסי הקרן'!$C$42</f>
        <v>2.3779697273413223E-3</v>
      </c>
    </row>
    <row r="40" spans="2:14" s="144" customFormat="1">
      <c r="B40" s="89" t="s">
        <v>1316</v>
      </c>
      <c r="C40" s="86" t="s">
        <v>1317</v>
      </c>
      <c r="D40" s="99" t="s">
        <v>132</v>
      </c>
      <c r="E40" s="86"/>
      <c r="F40" s="99" t="s">
        <v>1271</v>
      </c>
      <c r="G40" s="99" t="s">
        <v>172</v>
      </c>
      <c r="H40" s="96">
        <v>4948</v>
      </c>
      <c r="I40" s="98">
        <v>24534</v>
      </c>
      <c r="J40" s="86"/>
      <c r="K40" s="96">
        <v>4549.8558200000007</v>
      </c>
      <c r="L40" s="97">
        <v>4.2640979951767605E-5</v>
      </c>
      <c r="M40" s="97">
        <v>0.10573488778771946</v>
      </c>
      <c r="N40" s="97">
        <f>K40/'סכום נכסי הקרן'!$C$42</f>
        <v>4.0435658943493817E-2</v>
      </c>
    </row>
    <row r="41" spans="2:14" s="144" customFormat="1">
      <c r="B41" s="89" t="s">
        <v>1318</v>
      </c>
      <c r="C41" s="86" t="s">
        <v>1319</v>
      </c>
      <c r="D41" s="99" t="s">
        <v>1201</v>
      </c>
      <c r="E41" s="86"/>
      <c r="F41" s="99" t="s">
        <v>1271</v>
      </c>
      <c r="G41" s="99" t="s">
        <v>172</v>
      </c>
      <c r="H41" s="96">
        <v>15355</v>
      </c>
      <c r="I41" s="98">
        <v>2303</v>
      </c>
      <c r="J41" s="96">
        <v>20.787939999999999</v>
      </c>
      <c r="K41" s="96">
        <v>1346.17688</v>
      </c>
      <c r="L41" s="97">
        <v>1.3123931623931623E-3</v>
      </c>
      <c r="M41" s="97">
        <v>3.1284037776217327E-2</v>
      </c>
      <c r="N41" s="97">
        <f>K41/'סכום נכסי הקרן'!$C$42</f>
        <v>1.1963796513731416E-2</v>
      </c>
    </row>
    <row r="42" spans="2:14" s="144" customFormat="1">
      <c r="B42" s="89" t="s">
        <v>1320</v>
      </c>
      <c r="C42" s="86" t="s">
        <v>1321</v>
      </c>
      <c r="D42" s="99" t="s">
        <v>1201</v>
      </c>
      <c r="E42" s="86"/>
      <c r="F42" s="99" t="s">
        <v>1271</v>
      </c>
      <c r="G42" s="99" t="s">
        <v>172</v>
      </c>
      <c r="H42" s="96">
        <v>4309</v>
      </c>
      <c r="I42" s="98">
        <v>2809</v>
      </c>
      <c r="J42" s="96">
        <v>1.8889200000000002</v>
      </c>
      <c r="K42" s="96">
        <v>455.54613000000001</v>
      </c>
      <c r="L42" s="97">
        <v>1.5226148409893994E-4</v>
      </c>
      <c r="M42" s="97">
        <v>1.0586515450874188E-2</v>
      </c>
      <c r="N42" s="97">
        <f>K42/'סכום נכסי הקרן'!$C$42</f>
        <v>4.0485476187481677E-3</v>
      </c>
    </row>
    <row r="43" spans="2:14" s="144" customFormat="1">
      <c r="B43" s="89" t="s">
        <v>1322</v>
      </c>
      <c r="C43" s="86" t="s">
        <v>1323</v>
      </c>
      <c r="D43" s="99" t="s">
        <v>132</v>
      </c>
      <c r="E43" s="86"/>
      <c r="F43" s="99" t="s">
        <v>1271</v>
      </c>
      <c r="G43" s="99" t="s">
        <v>172</v>
      </c>
      <c r="H43" s="96">
        <v>52010</v>
      </c>
      <c r="I43" s="98">
        <v>2554.5</v>
      </c>
      <c r="J43" s="86"/>
      <c r="K43" s="96">
        <v>4979.57575</v>
      </c>
      <c r="L43" s="97">
        <v>4.6276458749915626E-4</v>
      </c>
      <c r="M43" s="97">
        <v>0.11572122370169938</v>
      </c>
      <c r="N43" s="97">
        <f>K43/'סכום נכסי הקרן'!$C$42</f>
        <v>4.4254682934170952E-2</v>
      </c>
    </row>
    <row r="44" spans="2:14" s="144" customFormat="1">
      <c r="B44" s="89" t="s">
        <v>1324</v>
      </c>
      <c r="C44" s="86" t="s">
        <v>1325</v>
      </c>
      <c r="D44" s="99" t="s">
        <v>132</v>
      </c>
      <c r="E44" s="86"/>
      <c r="F44" s="99" t="s">
        <v>1271</v>
      </c>
      <c r="G44" s="99" t="s">
        <v>172</v>
      </c>
      <c r="H44" s="96">
        <v>4696</v>
      </c>
      <c r="I44" s="98">
        <v>45006</v>
      </c>
      <c r="J44" s="86"/>
      <c r="K44" s="96">
        <v>7921.3296300000002</v>
      </c>
      <c r="L44" s="97">
        <v>5.7140972839664209E-4</v>
      </c>
      <c r="M44" s="97">
        <v>0.18408515185819385</v>
      </c>
      <c r="N44" s="97">
        <f>K44/'סכום נכסי הקרן'!$C$42</f>
        <v>7.0398754591232737E-2</v>
      </c>
    </row>
    <row r="45" spans="2:14" s="144" customFormat="1">
      <c r="B45" s="89" t="s">
        <v>1326</v>
      </c>
      <c r="C45" s="86" t="s">
        <v>1327</v>
      </c>
      <c r="D45" s="99" t="s">
        <v>28</v>
      </c>
      <c r="E45" s="86"/>
      <c r="F45" s="99" t="s">
        <v>1271</v>
      </c>
      <c r="G45" s="99" t="s">
        <v>174</v>
      </c>
      <c r="H45" s="96">
        <v>13425</v>
      </c>
      <c r="I45" s="98">
        <v>6994</v>
      </c>
      <c r="J45" s="86"/>
      <c r="K45" s="96">
        <v>4029.5742200000004</v>
      </c>
      <c r="L45" s="97">
        <v>3.9065307591647797E-3</v>
      </c>
      <c r="M45" s="97">
        <v>9.3643973532327701E-2</v>
      </c>
      <c r="N45" s="97">
        <f>K45/'סכום נכסי הקרן'!$C$42</f>
        <v>3.5811791690448576E-2</v>
      </c>
    </row>
    <row r="46" spans="2:14" s="144" customFormat="1">
      <c r="B46" s="89" t="s">
        <v>1328</v>
      </c>
      <c r="C46" s="86" t="s">
        <v>1329</v>
      </c>
      <c r="D46" s="99" t="s">
        <v>144</v>
      </c>
      <c r="E46" s="86"/>
      <c r="F46" s="99" t="s">
        <v>1271</v>
      </c>
      <c r="G46" s="99" t="s">
        <v>176</v>
      </c>
      <c r="H46" s="96">
        <v>1465</v>
      </c>
      <c r="I46" s="98">
        <v>7213</v>
      </c>
      <c r="J46" s="86"/>
      <c r="K46" s="96">
        <v>279.51947999999999</v>
      </c>
      <c r="L46" s="97">
        <v>3.4974054980742304E-5</v>
      </c>
      <c r="M46" s="97">
        <v>6.4958016301012557E-3</v>
      </c>
      <c r="N46" s="97">
        <f>K46/'סכום נכסי הקרן'!$C$42</f>
        <v>2.4841565993497213E-3</v>
      </c>
    </row>
    <row r="47" spans="2:14" s="144" customFormat="1">
      <c r="B47" s="89" t="s">
        <v>1330</v>
      </c>
      <c r="C47" s="86" t="s">
        <v>1331</v>
      </c>
      <c r="D47" s="99" t="s">
        <v>1201</v>
      </c>
      <c r="E47" s="86"/>
      <c r="F47" s="99" t="s">
        <v>1271</v>
      </c>
      <c r="G47" s="99" t="s">
        <v>172</v>
      </c>
      <c r="H47" s="96">
        <v>23354.999999999996</v>
      </c>
      <c r="I47" s="98">
        <v>3810</v>
      </c>
      <c r="J47" s="86"/>
      <c r="K47" s="96">
        <v>3335.0659700000001</v>
      </c>
      <c r="L47" s="97">
        <v>1.6138664354975116E-5</v>
      </c>
      <c r="M47" s="97">
        <v>7.7504175968062153E-2</v>
      </c>
      <c r="N47" s="97">
        <f>K47/'סכום נכסי הקרן'!$C$42</f>
        <v>2.9639530449334626E-2</v>
      </c>
    </row>
    <row r="48" spans="2:14" s="144" customFormat="1">
      <c r="B48" s="89" t="s">
        <v>1332</v>
      </c>
      <c r="C48" s="86" t="s">
        <v>1333</v>
      </c>
      <c r="D48" s="99" t="s">
        <v>132</v>
      </c>
      <c r="E48" s="86"/>
      <c r="F48" s="99" t="s">
        <v>1271</v>
      </c>
      <c r="G48" s="99" t="s">
        <v>172</v>
      </c>
      <c r="H48" s="96">
        <v>23645</v>
      </c>
      <c r="I48" s="98">
        <v>4758.75</v>
      </c>
      <c r="J48" s="96">
        <v>19.013830000000002</v>
      </c>
      <c r="K48" s="96">
        <v>4236.2875700000004</v>
      </c>
      <c r="L48" s="97">
        <v>5.4256920914850485E-5</v>
      </c>
      <c r="M48" s="97">
        <v>9.8447820891709198E-2</v>
      </c>
      <c r="N48" s="97">
        <f>K48/'סכום נכסי הקרן'!$C$42</f>
        <v>3.7648902766128131E-2</v>
      </c>
    </row>
    <row r="49" spans="2:14" s="144" customFormat="1">
      <c r="B49" s="89" t="s">
        <v>1334</v>
      </c>
      <c r="C49" s="86" t="s">
        <v>1335</v>
      </c>
      <c r="D49" s="99" t="s">
        <v>1201</v>
      </c>
      <c r="E49" s="86"/>
      <c r="F49" s="99" t="s">
        <v>1271</v>
      </c>
      <c r="G49" s="99" t="s">
        <v>172</v>
      </c>
      <c r="H49" s="96">
        <v>17028</v>
      </c>
      <c r="I49" s="98">
        <v>2517</v>
      </c>
      <c r="J49" s="86"/>
      <c r="K49" s="96">
        <v>1606.3731599999999</v>
      </c>
      <c r="L49" s="97">
        <v>5.1521934901000452E-4</v>
      </c>
      <c r="M49" s="97">
        <v>3.7330784213246621E-2</v>
      </c>
      <c r="N49" s="97">
        <f>K49/'סכום נכסי הקרן'!$C$42</f>
        <v>1.4276223204308571E-2</v>
      </c>
    </row>
    <row r="50" spans="2:14" s="144" customFormat="1">
      <c r="B50" s="85"/>
      <c r="C50" s="86"/>
      <c r="D50" s="86"/>
      <c r="E50" s="86"/>
      <c r="F50" s="86"/>
      <c r="G50" s="86"/>
      <c r="H50" s="96"/>
      <c r="I50" s="98"/>
      <c r="J50" s="86"/>
      <c r="K50" s="86"/>
      <c r="L50" s="86"/>
      <c r="M50" s="97"/>
      <c r="N50" s="86"/>
    </row>
    <row r="51" spans="2:14" s="144" customFormat="1">
      <c r="B51" s="104" t="s">
        <v>73</v>
      </c>
      <c r="C51" s="84"/>
      <c r="D51" s="84"/>
      <c r="E51" s="84"/>
      <c r="F51" s="84"/>
      <c r="G51" s="84"/>
      <c r="H51" s="93"/>
      <c r="I51" s="95"/>
      <c r="J51" s="84"/>
      <c r="K51" s="93">
        <v>7205.5522799999999</v>
      </c>
      <c r="L51" s="84"/>
      <c r="M51" s="94">
        <v>0.16745107799357606</v>
      </c>
      <c r="N51" s="94">
        <f>K51/'סכום נכסי הקרן'!$C$42</f>
        <v>6.4037469761754826E-2</v>
      </c>
    </row>
    <row r="52" spans="2:14" s="144" customFormat="1">
      <c r="B52" s="89" t="s">
        <v>1336</v>
      </c>
      <c r="C52" s="86" t="s">
        <v>1337</v>
      </c>
      <c r="D52" s="99" t="s">
        <v>28</v>
      </c>
      <c r="E52" s="86"/>
      <c r="F52" s="99" t="s">
        <v>1281</v>
      </c>
      <c r="G52" s="99" t="s">
        <v>174</v>
      </c>
      <c r="H52" s="96">
        <v>684</v>
      </c>
      <c r="I52" s="98">
        <v>21453</v>
      </c>
      <c r="J52" s="86"/>
      <c r="K52" s="96">
        <v>629.74302999999998</v>
      </c>
      <c r="L52" s="97">
        <v>3.9175235294825145E-4</v>
      </c>
      <c r="M52" s="97">
        <v>1.4634707394342979E-2</v>
      </c>
      <c r="N52" s="97">
        <f>K52/'סכום נכסי הקרן'!$C$42</f>
        <v>5.596677211437963E-3</v>
      </c>
    </row>
    <row r="53" spans="2:14" s="144" customFormat="1">
      <c r="B53" s="89" t="s">
        <v>1338</v>
      </c>
      <c r="C53" s="86" t="s">
        <v>1339</v>
      </c>
      <c r="D53" s="99" t="s">
        <v>28</v>
      </c>
      <c r="E53" s="86"/>
      <c r="F53" s="99" t="s">
        <v>1281</v>
      </c>
      <c r="G53" s="99" t="s">
        <v>174</v>
      </c>
      <c r="H53" s="96">
        <v>547</v>
      </c>
      <c r="I53" s="98">
        <v>18734</v>
      </c>
      <c r="J53" s="86"/>
      <c r="K53" s="96">
        <v>439.78161999999998</v>
      </c>
      <c r="L53" s="97">
        <v>6.3063187700026742E-4</v>
      </c>
      <c r="M53" s="97">
        <v>1.0220161271352434E-2</v>
      </c>
      <c r="N53" s="97">
        <f>K53/'סכום נכסי הקרן'!$C$42</f>
        <v>3.908444640766044E-3</v>
      </c>
    </row>
    <row r="54" spans="2:14" s="144" customFormat="1">
      <c r="B54" s="89" t="s">
        <v>1340</v>
      </c>
      <c r="C54" s="86" t="s">
        <v>1341</v>
      </c>
      <c r="D54" s="99" t="s">
        <v>132</v>
      </c>
      <c r="E54" s="86"/>
      <c r="F54" s="99" t="s">
        <v>1281</v>
      </c>
      <c r="G54" s="99" t="s">
        <v>172</v>
      </c>
      <c r="H54" s="96">
        <v>1354</v>
      </c>
      <c r="I54" s="98">
        <v>9465.5</v>
      </c>
      <c r="J54" s="86"/>
      <c r="K54" s="96">
        <v>480.35442999999998</v>
      </c>
      <c r="L54" s="97">
        <v>3.272454560856658E-4</v>
      </c>
      <c r="M54" s="97">
        <v>1.1163039833289472E-2</v>
      </c>
      <c r="N54" s="97">
        <f>K54/'סכום נכסי הקרן'!$C$42</f>
        <v>4.2690249256022291E-3</v>
      </c>
    </row>
    <row r="55" spans="2:14" s="144" customFormat="1">
      <c r="B55" s="89" t="s">
        <v>1342</v>
      </c>
      <c r="C55" s="86" t="s">
        <v>1343</v>
      </c>
      <c r="D55" s="99" t="s">
        <v>132</v>
      </c>
      <c r="E55" s="86"/>
      <c r="F55" s="99" t="s">
        <v>1281</v>
      </c>
      <c r="G55" s="99" t="s">
        <v>172</v>
      </c>
      <c r="H55" s="96">
        <v>903</v>
      </c>
      <c r="I55" s="98">
        <v>9675</v>
      </c>
      <c r="J55" s="86"/>
      <c r="K55" s="96">
        <v>327.44496000000004</v>
      </c>
      <c r="L55" s="97">
        <v>3.4348566129947816E-5</v>
      </c>
      <c r="M55" s="97">
        <v>7.6095501642191128E-3</v>
      </c>
      <c r="N55" s="97">
        <f>K55/'סכום נכסי הקרן'!$C$42</f>
        <v>2.910081824378772E-3</v>
      </c>
    </row>
    <row r="56" spans="2:14" s="144" customFormat="1">
      <c r="B56" s="89" t="s">
        <v>1344</v>
      </c>
      <c r="C56" s="86" t="s">
        <v>1345</v>
      </c>
      <c r="D56" s="99" t="s">
        <v>132</v>
      </c>
      <c r="E56" s="86"/>
      <c r="F56" s="99" t="s">
        <v>1281</v>
      </c>
      <c r="G56" s="99" t="s">
        <v>172</v>
      </c>
      <c r="H56" s="96">
        <v>1073</v>
      </c>
      <c r="I56" s="98">
        <v>10813</v>
      </c>
      <c r="J56" s="86"/>
      <c r="K56" s="96">
        <v>434.85604000000001</v>
      </c>
      <c r="L56" s="97">
        <v>2.2906728498181935E-5</v>
      </c>
      <c r="M56" s="97">
        <v>1.0105694864241222E-2</v>
      </c>
      <c r="N56" s="97">
        <f>K56/'סכום נכסי הקרן'!$C$42</f>
        <v>3.8646698310009966E-3</v>
      </c>
    </row>
    <row r="57" spans="2:14" s="144" customFormat="1">
      <c r="B57" s="89" t="s">
        <v>1346</v>
      </c>
      <c r="C57" s="86" t="s">
        <v>1347</v>
      </c>
      <c r="D57" s="99" t="s">
        <v>1201</v>
      </c>
      <c r="E57" s="86"/>
      <c r="F57" s="99" t="s">
        <v>1281</v>
      </c>
      <c r="G57" s="99" t="s">
        <v>172</v>
      </c>
      <c r="H57" s="96">
        <v>1381</v>
      </c>
      <c r="I57" s="98">
        <v>3359</v>
      </c>
      <c r="J57" s="86"/>
      <c r="K57" s="96">
        <v>173.86144000000002</v>
      </c>
      <c r="L57" s="97">
        <v>6.8527881955706557E-6</v>
      </c>
      <c r="M57" s="97">
        <v>4.0403961304011863E-3</v>
      </c>
      <c r="N57" s="97">
        <f>K57/'סכום נכסי הקרן'!$C$42</f>
        <v>1.5451482792843121E-3</v>
      </c>
    </row>
    <row r="58" spans="2:14" s="144" customFormat="1">
      <c r="B58" s="89" t="s">
        <v>1348</v>
      </c>
      <c r="C58" s="86" t="s">
        <v>1349</v>
      </c>
      <c r="D58" s="99" t="s">
        <v>132</v>
      </c>
      <c r="E58" s="86"/>
      <c r="F58" s="99" t="s">
        <v>1281</v>
      </c>
      <c r="G58" s="99" t="s">
        <v>172</v>
      </c>
      <c r="H58" s="96">
        <v>699</v>
      </c>
      <c r="I58" s="98">
        <v>6880</v>
      </c>
      <c r="J58" s="86"/>
      <c r="K58" s="96">
        <v>180.24581999999995</v>
      </c>
      <c r="L58" s="97">
        <v>1.4935414268863183E-5</v>
      </c>
      <c r="M58" s="97">
        <v>4.1887638434893243E-3</v>
      </c>
      <c r="N58" s="97">
        <f>K58/'סכום נכסי הקרן'!$C$42</f>
        <v>1.6018877942181415E-3</v>
      </c>
    </row>
    <row r="59" spans="2:14" s="144" customFormat="1">
      <c r="B59" s="89" t="s">
        <v>1350</v>
      </c>
      <c r="C59" s="86" t="s">
        <v>1351</v>
      </c>
      <c r="D59" s="99" t="s">
        <v>1201</v>
      </c>
      <c r="E59" s="86"/>
      <c r="F59" s="99" t="s">
        <v>1281</v>
      </c>
      <c r="G59" s="99" t="s">
        <v>172</v>
      </c>
      <c r="H59" s="96">
        <v>4553</v>
      </c>
      <c r="I59" s="98">
        <v>3304</v>
      </c>
      <c r="J59" s="86"/>
      <c r="K59" s="96">
        <v>563.81583999999998</v>
      </c>
      <c r="L59" s="97">
        <v>3.7535014818457814E-5</v>
      </c>
      <c r="M59" s="97">
        <v>1.3102614002247388E-2</v>
      </c>
      <c r="N59" s="97">
        <f>K59/'סכום נכסי הקרן'!$C$42</f>
        <v>5.0107664759318623E-3</v>
      </c>
    </row>
    <row r="60" spans="2:14" s="144" customFormat="1">
      <c r="B60" s="89" t="s">
        <v>1352</v>
      </c>
      <c r="C60" s="86" t="s">
        <v>1353</v>
      </c>
      <c r="D60" s="99" t="s">
        <v>1201</v>
      </c>
      <c r="E60" s="86"/>
      <c r="F60" s="99" t="s">
        <v>1281</v>
      </c>
      <c r="G60" s="99" t="s">
        <v>172</v>
      </c>
      <c r="H60" s="96">
        <v>13609</v>
      </c>
      <c r="I60" s="98">
        <v>7794</v>
      </c>
      <c r="J60" s="86"/>
      <c r="K60" s="96">
        <v>3975.4491000000003</v>
      </c>
      <c r="L60" s="97">
        <v>5.2392468644807222E-5</v>
      </c>
      <c r="M60" s="97">
        <v>9.2386150489992949E-2</v>
      </c>
      <c r="N60" s="97">
        <f>K60/'סכום נכסי הקרן'!$C$42</f>
        <v>3.5330768779134505E-2</v>
      </c>
    </row>
    <row r="61" spans="2:14" s="144" customFormat="1">
      <c r="B61" s="147"/>
      <c r="C61" s="147"/>
    </row>
    <row r="62" spans="2:14" s="144" customFormat="1">
      <c r="B62" s="147"/>
      <c r="C62" s="147"/>
    </row>
    <row r="63" spans="2:14" s="144" customFormat="1">
      <c r="B63" s="147"/>
      <c r="C63" s="147"/>
    </row>
    <row r="64" spans="2:14" s="144" customFormat="1">
      <c r="B64" s="151" t="s">
        <v>258</v>
      </c>
      <c r="C64" s="147"/>
    </row>
    <row r="65" spans="2:3" s="144" customFormat="1">
      <c r="B65" s="151" t="s">
        <v>120</v>
      </c>
      <c r="C65" s="147"/>
    </row>
    <row r="66" spans="2:3" s="144" customFormat="1">
      <c r="B66" s="151" t="s">
        <v>241</v>
      </c>
      <c r="C66" s="147"/>
    </row>
    <row r="67" spans="2:3" s="144" customFormat="1">
      <c r="B67" s="151" t="s">
        <v>249</v>
      </c>
      <c r="C67" s="147"/>
    </row>
    <row r="68" spans="2:3" s="144" customFormat="1">
      <c r="B68" s="151" t="s">
        <v>256</v>
      </c>
      <c r="C68" s="147"/>
    </row>
    <row r="69" spans="2:3" s="144" customFormat="1">
      <c r="B69" s="147"/>
      <c r="C69" s="147"/>
    </row>
    <row r="70" spans="2:3" s="144" customFormat="1">
      <c r="B70" s="147"/>
      <c r="C70" s="147"/>
    </row>
    <row r="71" spans="2:3" s="144" customFormat="1">
      <c r="B71" s="147"/>
      <c r="C71" s="147"/>
    </row>
    <row r="72" spans="2:3" s="144" customFormat="1">
      <c r="B72" s="147"/>
      <c r="C72" s="147"/>
    </row>
    <row r="73" spans="2:3" s="144" customFormat="1">
      <c r="B73" s="147"/>
      <c r="C73" s="147"/>
    </row>
    <row r="74" spans="2:3" s="144" customFormat="1">
      <c r="B74" s="147"/>
      <c r="C74" s="147"/>
    </row>
    <row r="75" spans="2:3" s="144" customFormat="1">
      <c r="B75" s="147"/>
      <c r="C75" s="147"/>
    </row>
    <row r="76" spans="2:3" s="144" customFormat="1">
      <c r="B76" s="147"/>
      <c r="C76" s="147"/>
    </row>
    <row r="77" spans="2:3" s="144" customFormat="1">
      <c r="B77" s="147"/>
      <c r="C77" s="147"/>
    </row>
    <row r="78" spans="2:3" s="144" customFormat="1">
      <c r="B78" s="147"/>
      <c r="C78" s="147"/>
    </row>
    <row r="79" spans="2:3" s="144" customFormat="1">
      <c r="B79" s="147"/>
      <c r="C79" s="147"/>
    </row>
    <row r="80" spans="2:3" s="144" customFormat="1">
      <c r="B80" s="147"/>
      <c r="C80" s="147"/>
    </row>
    <row r="81" spans="2:3" s="144" customFormat="1">
      <c r="B81" s="147"/>
      <c r="C81" s="147"/>
    </row>
    <row r="82" spans="2:3" s="144" customFormat="1">
      <c r="B82" s="147"/>
      <c r="C82" s="147"/>
    </row>
    <row r="83" spans="2:3" s="144" customFormat="1">
      <c r="B83" s="147"/>
      <c r="C83" s="147"/>
    </row>
    <row r="84" spans="2:3" s="144" customFormat="1">
      <c r="B84" s="147"/>
      <c r="C84" s="147"/>
    </row>
    <row r="85" spans="2:3" s="144" customFormat="1">
      <c r="B85" s="147"/>
      <c r="C85" s="147"/>
    </row>
    <row r="86" spans="2:3" s="144" customFormat="1">
      <c r="B86" s="147"/>
      <c r="C86" s="147"/>
    </row>
    <row r="87" spans="2:3" s="144" customFormat="1">
      <c r="B87" s="147"/>
      <c r="C87" s="147"/>
    </row>
    <row r="88" spans="2:3" s="144" customFormat="1">
      <c r="B88" s="147"/>
      <c r="C88" s="147"/>
    </row>
    <row r="89" spans="2:3" s="144" customFormat="1">
      <c r="B89" s="147"/>
      <c r="C89" s="147"/>
    </row>
    <row r="90" spans="2:3" s="144" customFormat="1">
      <c r="B90" s="147"/>
      <c r="C90" s="147"/>
    </row>
    <row r="91" spans="2:3" s="144" customFormat="1">
      <c r="B91" s="147"/>
      <c r="C91" s="147"/>
    </row>
    <row r="92" spans="2:3" s="144" customFormat="1">
      <c r="B92" s="147"/>
      <c r="C92" s="147"/>
    </row>
    <row r="93" spans="2:3" s="144" customFormat="1">
      <c r="B93" s="147"/>
      <c r="C93" s="147"/>
    </row>
    <row r="94" spans="2:3" s="144" customFormat="1">
      <c r="B94" s="147"/>
      <c r="C94" s="147"/>
    </row>
    <row r="95" spans="2:3" s="144" customFormat="1">
      <c r="B95" s="147"/>
      <c r="C95" s="147"/>
    </row>
    <row r="96" spans="2:3" s="144" customFormat="1">
      <c r="B96" s="147"/>
      <c r="C96" s="147"/>
    </row>
    <row r="97" spans="2:3" s="144" customFormat="1">
      <c r="B97" s="147"/>
      <c r="C97" s="147"/>
    </row>
    <row r="98" spans="2:3" s="144" customFormat="1">
      <c r="B98" s="147"/>
      <c r="C98" s="147"/>
    </row>
    <row r="99" spans="2:3" s="144" customFormat="1">
      <c r="B99" s="147"/>
      <c r="C99" s="147"/>
    </row>
    <row r="100" spans="2:3" s="144" customFormat="1">
      <c r="B100" s="147"/>
      <c r="C100" s="147"/>
    </row>
    <row r="101" spans="2:3" s="144" customFormat="1">
      <c r="B101" s="147"/>
      <c r="C101" s="147"/>
    </row>
    <row r="102" spans="2:3" s="144" customFormat="1">
      <c r="B102" s="147"/>
      <c r="C102" s="147"/>
    </row>
    <row r="103" spans="2:3" s="144" customFormat="1">
      <c r="B103" s="147"/>
      <c r="C103" s="147"/>
    </row>
    <row r="104" spans="2:3" s="144" customFormat="1">
      <c r="B104" s="147"/>
      <c r="C104" s="147"/>
    </row>
    <row r="105" spans="2:3" s="144" customFormat="1">
      <c r="B105" s="147"/>
      <c r="C105" s="147"/>
    </row>
    <row r="106" spans="2:3" s="144" customFormat="1">
      <c r="B106" s="147"/>
      <c r="C106" s="147"/>
    </row>
    <row r="107" spans="2:3" s="144" customFormat="1">
      <c r="B107" s="147"/>
      <c r="C107" s="147"/>
    </row>
    <row r="108" spans="2:3" s="144" customFormat="1">
      <c r="B108" s="147"/>
      <c r="C108" s="147"/>
    </row>
    <row r="109" spans="2:3" s="144" customFormat="1">
      <c r="B109" s="147"/>
      <c r="C109" s="147"/>
    </row>
    <row r="110" spans="2:3" s="144" customFormat="1">
      <c r="B110" s="147"/>
      <c r="C110" s="147"/>
    </row>
    <row r="111" spans="2:3" s="144" customFormat="1">
      <c r="B111" s="147"/>
      <c r="C111" s="147"/>
    </row>
    <row r="112" spans="2:3" s="144" customFormat="1">
      <c r="B112" s="147"/>
      <c r="C112" s="147"/>
    </row>
    <row r="113" spans="2:3" s="144" customFormat="1">
      <c r="B113" s="147"/>
      <c r="C113" s="147"/>
    </row>
    <row r="114" spans="2:3" s="144" customFormat="1">
      <c r="B114" s="147"/>
      <c r="C114" s="147"/>
    </row>
    <row r="115" spans="2:3" s="144" customFormat="1">
      <c r="B115" s="147"/>
      <c r="C115" s="147"/>
    </row>
    <row r="116" spans="2:3" s="144" customFormat="1">
      <c r="B116" s="147"/>
      <c r="C116" s="147"/>
    </row>
    <row r="117" spans="2:3" s="144" customFormat="1">
      <c r="B117" s="147"/>
      <c r="C117" s="147"/>
    </row>
    <row r="118" spans="2:3" s="144" customFormat="1">
      <c r="B118" s="147"/>
      <c r="C118" s="147"/>
    </row>
    <row r="119" spans="2:3" s="144" customFormat="1">
      <c r="B119" s="147"/>
      <c r="C119" s="147"/>
    </row>
    <row r="120" spans="2:3" s="144" customFormat="1">
      <c r="B120" s="147"/>
      <c r="C120" s="147"/>
    </row>
    <row r="121" spans="2:3" s="144" customFormat="1">
      <c r="B121" s="147"/>
      <c r="C121" s="147"/>
    </row>
    <row r="122" spans="2:3" s="144" customFormat="1">
      <c r="B122" s="147"/>
      <c r="C122" s="147"/>
    </row>
    <row r="123" spans="2:3" s="144" customFormat="1">
      <c r="B123" s="147"/>
      <c r="C123" s="147"/>
    </row>
    <row r="124" spans="2:3" s="144" customFormat="1">
      <c r="B124" s="147"/>
      <c r="C124" s="147"/>
    </row>
    <row r="125" spans="2:3" s="144" customFormat="1">
      <c r="B125" s="147"/>
      <c r="C125" s="147"/>
    </row>
    <row r="126" spans="2:3" s="144" customFormat="1">
      <c r="B126" s="147"/>
      <c r="C126" s="147"/>
    </row>
    <row r="127" spans="2:3" s="144" customFormat="1">
      <c r="B127" s="147"/>
      <c r="C127" s="147"/>
    </row>
    <row r="128" spans="2:3" s="144" customFormat="1">
      <c r="B128" s="147"/>
      <c r="C128" s="147"/>
    </row>
    <row r="129" spans="2:3" s="144" customFormat="1">
      <c r="B129" s="147"/>
      <c r="C129" s="147"/>
    </row>
    <row r="130" spans="2:3" s="144" customFormat="1">
      <c r="B130" s="147"/>
      <c r="C130" s="147"/>
    </row>
    <row r="131" spans="2:3" s="144" customFormat="1">
      <c r="B131" s="147"/>
      <c r="C131" s="147"/>
    </row>
    <row r="132" spans="2:3" s="144" customFormat="1">
      <c r="B132" s="147"/>
      <c r="C132" s="147"/>
    </row>
    <row r="133" spans="2:3" s="144" customFormat="1">
      <c r="B133" s="147"/>
      <c r="C133" s="147"/>
    </row>
    <row r="134" spans="2:3" s="144" customFormat="1">
      <c r="B134" s="147"/>
      <c r="C134" s="147"/>
    </row>
    <row r="135" spans="2:3" s="144" customFormat="1">
      <c r="B135" s="147"/>
      <c r="C135" s="147"/>
    </row>
    <row r="136" spans="2:3" s="144" customFormat="1">
      <c r="B136" s="147"/>
      <c r="C136" s="147"/>
    </row>
    <row r="137" spans="2:3" s="144" customFormat="1">
      <c r="B137" s="147"/>
      <c r="C137" s="147"/>
    </row>
    <row r="138" spans="2:3" s="144" customFormat="1">
      <c r="B138" s="147"/>
      <c r="C138" s="147"/>
    </row>
    <row r="139" spans="2:3" s="144" customFormat="1">
      <c r="B139" s="147"/>
      <c r="C139" s="147"/>
    </row>
    <row r="140" spans="2:3" s="144" customFormat="1">
      <c r="B140" s="147"/>
      <c r="C140" s="147"/>
    </row>
    <row r="141" spans="2:3" s="144" customFormat="1">
      <c r="B141" s="147"/>
      <c r="C141" s="147"/>
    </row>
    <row r="142" spans="2:3" s="144" customFormat="1">
      <c r="B142" s="147"/>
      <c r="C142" s="147"/>
    </row>
    <row r="143" spans="2:3" s="144" customFormat="1">
      <c r="B143" s="147"/>
      <c r="C143" s="147"/>
    </row>
    <row r="144" spans="2:3" s="144" customFormat="1">
      <c r="B144" s="147"/>
      <c r="C144" s="147"/>
    </row>
    <row r="145" spans="2:3" s="144" customFormat="1">
      <c r="B145" s="147"/>
      <c r="C145" s="147"/>
    </row>
    <row r="146" spans="2:3" s="144" customFormat="1">
      <c r="B146" s="147"/>
      <c r="C146" s="147"/>
    </row>
    <row r="147" spans="2:3" s="144" customFormat="1">
      <c r="B147" s="147"/>
      <c r="C147" s="147"/>
    </row>
    <row r="148" spans="2:3" s="144" customFormat="1">
      <c r="B148" s="147"/>
      <c r="C148" s="147"/>
    </row>
    <row r="149" spans="2:3" s="144" customFormat="1">
      <c r="B149" s="147"/>
      <c r="C149" s="147"/>
    </row>
    <row r="150" spans="2:3" s="144" customFormat="1">
      <c r="B150" s="147"/>
      <c r="C150" s="147"/>
    </row>
    <row r="151" spans="2:3" s="144" customFormat="1">
      <c r="B151" s="147"/>
      <c r="C151" s="147"/>
    </row>
    <row r="152" spans="2:3" s="144" customFormat="1">
      <c r="B152" s="147"/>
      <c r="C152" s="147"/>
    </row>
    <row r="153" spans="2:3" s="144" customFormat="1">
      <c r="B153" s="147"/>
      <c r="C153" s="147"/>
    </row>
    <row r="154" spans="2:3" s="144" customFormat="1">
      <c r="B154" s="147"/>
      <c r="C154" s="147"/>
    </row>
    <row r="155" spans="2:3" s="144" customFormat="1">
      <c r="B155" s="147"/>
      <c r="C155" s="147"/>
    </row>
    <row r="156" spans="2:3" s="144" customFormat="1">
      <c r="B156" s="147"/>
      <c r="C156" s="147"/>
    </row>
    <row r="157" spans="2:3" s="144" customFormat="1">
      <c r="B157" s="147"/>
      <c r="C157" s="147"/>
    </row>
    <row r="158" spans="2:3" s="144" customFormat="1">
      <c r="B158" s="147"/>
      <c r="C158" s="147"/>
    </row>
    <row r="159" spans="2:3" s="144" customFormat="1">
      <c r="B159" s="147"/>
      <c r="C159" s="147"/>
    </row>
    <row r="160" spans="2:3" s="144" customFormat="1">
      <c r="B160" s="147"/>
      <c r="C160" s="147"/>
    </row>
    <row r="161" spans="2:3" s="144" customFormat="1">
      <c r="B161" s="147"/>
      <c r="C161" s="147"/>
    </row>
    <row r="162" spans="2:3" s="144" customFormat="1">
      <c r="B162" s="147"/>
      <c r="C162" s="147"/>
    </row>
    <row r="163" spans="2:3" s="144" customFormat="1">
      <c r="B163" s="147"/>
      <c r="C163" s="147"/>
    </row>
    <row r="164" spans="2:3" s="144" customFormat="1">
      <c r="B164" s="147"/>
      <c r="C164" s="147"/>
    </row>
    <row r="165" spans="2:3" s="144" customFormat="1">
      <c r="B165" s="147"/>
      <c r="C165" s="147"/>
    </row>
    <row r="166" spans="2:3" s="144" customFormat="1">
      <c r="B166" s="147"/>
      <c r="C166" s="147"/>
    </row>
    <row r="167" spans="2:3" s="144" customFormat="1">
      <c r="B167" s="147"/>
      <c r="C167" s="147"/>
    </row>
    <row r="168" spans="2:3" s="144" customFormat="1">
      <c r="B168" s="147"/>
      <c r="C168" s="147"/>
    </row>
    <row r="169" spans="2:3" s="144" customFormat="1">
      <c r="B169" s="147"/>
      <c r="C169" s="147"/>
    </row>
    <row r="170" spans="2:3" s="144" customFormat="1">
      <c r="B170" s="147"/>
      <c r="C170" s="147"/>
    </row>
    <row r="171" spans="2:3" s="144" customFormat="1">
      <c r="B171" s="147"/>
      <c r="C171" s="147"/>
    </row>
    <row r="172" spans="2:3" s="144" customFormat="1">
      <c r="B172" s="147"/>
      <c r="C172" s="147"/>
    </row>
    <row r="173" spans="2:3" s="144" customFormat="1">
      <c r="B173" s="147"/>
      <c r="C173" s="147"/>
    </row>
    <row r="174" spans="2:3" s="144" customFormat="1">
      <c r="B174" s="147"/>
      <c r="C174" s="147"/>
    </row>
    <row r="175" spans="2:3" s="144" customFormat="1">
      <c r="B175" s="147"/>
      <c r="C175" s="147"/>
    </row>
    <row r="176" spans="2:3" s="144" customFormat="1">
      <c r="B176" s="147"/>
      <c r="C176" s="147"/>
    </row>
    <row r="177" spans="2:7" s="144" customFormat="1">
      <c r="B177" s="147"/>
      <c r="C177" s="147"/>
    </row>
    <row r="178" spans="2:7" s="144" customFormat="1">
      <c r="B178" s="147"/>
      <c r="C178" s="147"/>
    </row>
    <row r="179" spans="2:7" s="144" customFormat="1">
      <c r="B179" s="147"/>
      <c r="C179" s="147"/>
    </row>
    <row r="180" spans="2:7" s="144" customFormat="1">
      <c r="B180" s="147"/>
      <c r="C180" s="147"/>
    </row>
    <row r="181" spans="2:7">
      <c r="D181" s="1"/>
      <c r="E181" s="1"/>
      <c r="F181" s="1"/>
      <c r="G181" s="1"/>
    </row>
    <row r="182" spans="2:7">
      <c r="D182" s="1"/>
      <c r="E182" s="1"/>
      <c r="F182" s="1"/>
      <c r="G182" s="1"/>
    </row>
    <row r="183" spans="2:7">
      <c r="D183" s="1"/>
      <c r="E183" s="1"/>
      <c r="F183" s="1"/>
      <c r="G183" s="1"/>
    </row>
    <row r="184" spans="2:7">
      <c r="D184" s="1"/>
      <c r="E184" s="1"/>
      <c r="F184" s="1"/>
      <c r="G184" s="1"/>
    </row>
    <row r="185" spans="2:7">
      <c r="D185" s="1"/>
      <c r="E185" s="1"/>
      <c r="F185" s="1"/>
      <c r="G185" s="1"/>
    </row>
    <row r="186" spans="2:7">
      <c r="D186" s="1"/>
      <c r="E186" s="1"/>
      <c r="F186" s="1"/>
      <c r="G186" s="1"/>
    </row>
    <row r="187" spans="2:7">
      <c r="D187" s="1"/>
      <c r="E187" s="1"/>
      <c r="F187" s="1"/>
      <c r="G187" s="1"/>
    </row>
    <row r="188" spans="2:7">
      <c r="D188" s="1"/>
      <c r="E188" s="1"/>
      <c r="F188" s="1"/>
      <c r="G188" s="1"/>
    </row>
    <row r="189" spans="2:7">
      <c r="D189" s="1"/>
      <c r="E189" s="1"/>
      <c r="F189" s="1"/>
      <c r="G189" s="1"/>
    </row>
    <row r="190" spans="2:7">
      <c r="D190" s="1"/>
      <c r="E190" s="1"/>
      <c r="F190" s="1"/>
      <c r="G190" s="1"/>
    </row>
    <row r="191" spans="2:7">
      <c r="D191" s="1"/>
      <c r="E191" s="1"/>
      <c r="F191" s="1"/>
      <c r="G191" s="1"/>
    </row>
    <row r="192" spans="2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3 B65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188</v>
      </c>
      <c r="C1" s="80" t="s" vm="1">
        <v>259</v>
      </c>
    </row>
    <row r="2" spans="2:65">
      <c r="B2" s="58" t="s">
        <v>187</v>
      </c>
      <c r="C2" s="80" t="s">
        <v>260</v>
      </c>
    </row>
    <row r="3" spans="2:65">
      <c r="B3" s="58" t="s">
        <v>189</v>
      </c>
      <c r="C3" s="80" t="s">
        <v>261</v>
      </c>
    </row>
    <row r="4" spans="2:65">
      <c r="B4" s="58" t="s">
        <v>190</v>
      </c>
      <c r="C4" s="80">
        <v>9453</v>
      </c>
    </row>
    <row r="6" spans="2:65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5" ht="26.25" customHeight="1">
      <c r="B7" s="170" t="s">
        <v>98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M7" s="3"/>
    </row>
    <row r="8" spans="2:65" s="3" customFormat="1" ht="78.75">
      <c r="B8" s="23" t="s">
        <v>123</v>
      </c>
      <c r="C8" s="31" t="s">
        <v>46</v>
      </c>
      <c r="D8" s="31" t="s">
        <v>128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108</v>
      </c>
      <c r="J8" s="31" t="s">
        <v>243</v>
      </c>
      <c r="K8" s="31" t="s">
        <v>242</v>
      </c>
      <c r="L8" s="31" t="s">
        <v>65</v>
      </c>
      <c r="M8" s="31" t="s">
        <v>62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250</v>
      </c>
      <c r="K9" s="33"/>
      <c r="L9" s="33" t="s">
        <v>246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30" t="s">
        <v>32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1562.4943899999998</v>
      </c>
      <c r="M11" s="84"/>
      <c r="N11" s="94">
        <v>1</v>
      </c>
      <c r="O11" s="94">
        <f>L11/'סכום נכסי הקרן'!$C$42</f>
        <v>1.3886262060753036E-2</v>
      </c>
      <c r="P11" s="145"/>
      <c r="BG11" s="102"/>
      <c r="BH11" s="3"/>
      <c r="BI11" s="102"/>
      <c r="BM11" s="102"/>
    </row>
    <row r="12" spans="2:65" s="4" customFormat="1" ht="18" customHeight="1">
      <c r="B12" s="83" t="s">
        <v>239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1562.4943899999998</v>
      </c>
      <c r="M12" s="84"/>
      <c r="N12" s="94">
        <v>1</v>
      </c>
      <c r="O12" s="94">
        <f>L12/'סכום נכסי הקרן'!$C$42</f>
        <v>1.3886262060753036E-2</v>
      </c>
      <c r="P12" s="145"/>
      <c r="BG12" s="102"/>
      <c r="BH12" s="3"/>
      <c r="BI12" s="102"/>
      <c r="BM12" s="102"/>
    </row>
    <row r="13" spans="2:65">
      <c r="B13" s="104" t="s">
        <v>54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1562.4943899999998</v>
      </c>
      <c r="M13" s="84"/>
      <c r="N13" s="94">
        <v>1</v>
      </c>
      <c r="O13" s="94">
        <f>L13/'סכום נכסי הקרן'!$C$42</f>
        <v>1.3886262060753036E-2</v>
      </c>
      <c r="P13" s="144"/>
      <c r="BH13" s="3"/>
    </row>
    <row r="14" spans="2:65" ht="20.25">
      <c r="B14" s="89" t="s">
        <v>1354</v>
      </c>
      <c r="C14" s="86" t="s">
        <v>1355</v>
      </c>
      <c r="D14" s="99" t="s">
        <v>28</v>
      </c>
      <c r="E14" s="86"/>
      <c r="F14" s="99" t="s">
        <v>1281</v>
      </c>
      <c r="G14" s="86" t="s">
        <v>1356</v>
      </c>
      <c r="H14" s="86" t="s">
        <v>1357</v>
      </c>
      <c r="I14" s="99" t="s">
        <v>172</v>
      </c>
      <c r="J14" s="96">
        <v>2239.98</v>
      </c>
      <c r="K14" s="98">
        <v>10892</v>
      </c>
      <c r="L14" s="96">
        <v>914.43187</v>
      </c>
      <c r="M14" s="97">
        <v>3.7681457615248499E-4</v>
      </c>
      <c r="N14" s="97">
        <v>0.58523849804030348</v>
      </c>
      <c r="O14" s="97">
        <f>L14/'סכום נכסי הקרן'!$C$42</f>
        <v>8.1267751518291562E-3</v>
      </c>
      <c r="P14" s="144"/>
      <c r="BH14" s="4"/>
    </row>
    <row r="15" spans="2:65">
      <c r="B15" s="89" t="s">
        <v>1358</v>
      </c>
      <c r="C15" s="86" t="s">
        <v>1359</v>
      </c>
      <c r="D15" s="99" t="s">
        <v>28</v>
      </c>
      <c r="E15" s="86"/>
      <c r="F15" s="99" t="s">
        <v>1281</v>
      </c>
      <c r="G15" s="86" t="s">
        <v>1360</v>
      </c>
      <c r="H15" s="86" t="s">
        <v>1357</v>
      </c>
      <c r="I15" s="99" t="s">
        <v>172</v>
      </c>
      <c r="J15" s="96">
        <v>610</v>
      </c>
      <c r="K15" s="98">
        <v>28345.72</v>
      </c>
      <c r="L15" s="96">
        <v>648.06252000000006</v>
      </c>
      <c r="M15" s="97">
        <v>4.621184947596921E-5</v>
      </c>
      <c r="N15" s="97">
        <v>0.41476150195969674</v>
      </c>
      <c r="O15" s="97">
        <f>L15/'סכום נכסי הקרן'!$C$42</f>
        <v>5.7594869089238826E-3</v>
      </c>
      <c r="P15" s="144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4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120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241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249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226301E-3A42-4662-AF01-736E821D84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