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קונצרני'!$B$13:$BN$163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הלוואות!$B$6:$Q$43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L42" i="62" l="1"/>
  <c r="L13" i="62"/>
  <c r="C10" i="84" l="1"/>
  <c r="C43" i="88" s="1"/>
  <c r="C11" i="84"/>
  <c r="O12" i="78" l="1"/>
  <c r="O19" i="78"/>
  <c r="O42" i="78"/>
  <c r="O41" i="78" s="1"/>
  <c r="N154" i="62"/>
  <c r="N153" i="62"/>
  <c r="N152" i="62"/>
  <c r="N151" i="62"/>
  <c r="N150" i="62"/>
  <c r="N149" i="62"/>
  <c r="N148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5" i="62"/>
  <c r="N125" i="62" s="1"/>
  <c r="L147" i="62"/>
  <c r="N147" i="62" s="1"/>
  <c r="Q11" i="61"/>
  <c r="Q12" i="61"/>
  <c r="Q13" i="61"/>
  <c r="Q165" i="61"/>
  <c r="O11" i="78" l="1"/>
  <c r="O10" i="78"/>
  <c r="O217" i="61"/>
  <c r="S217" i="61"/>
  <c r="O189" i="61"/>
  <c r="S189" i="61"/>
  <c r="S127" i="61"/>
  <c r="S126" i="61"/>
  <c r="S125" i="61"/>
  <c r="S117" i="61"/>
  <c r="S116" i="61"/>
  <c r="S107" i="61"/>
  <c r="S106" i="61"/>
  <c r="S67" i="61"/>
  <c r="S66" i="61"/>
  <c r="O127" i="61"/>
  <c r="O126" i="61"/>
  <c r="O125" i="61"/>
  <c r="O117" i="61"/>
  <c r="O116" i="61"/>
  <c r="O107" i="61"/>
  <c r="O106" i="61"/>
  <c r="O67" i="61"/>
  <c r="O66" i="61"/>
  <c r="J12" i="58"/>
  <c r="J19" i="58"/>
  <c r="J31" i="58"/>
  <c r="J32" i="58"/>
  <c r="J33" i="58"/>
  <c r="C37" i="88"/>
  <c r="C33" i="88"/>
  <c r="C31" i="88"/>
  <c r="C23" i="88" s="1"/>
  <c r="C26" i="88"/>
  <c r="C22" i="88"/>
  <c r="C19" i="88"/>
  <c r="C18" i="88"/>
  <c r="C17" i="88"/>
  <c r="C16" i="88"/>
  <c r="C15" i="88"/>
  <c r="C13" i="88"/>
  <c r="J11" i="58" l="1"/>
  <c r="C12" i="88"/>
  <c r="J10" i="58" l="1"/>
  <c r="K33" i="58" l="1"/>
  <c r="K28" i="58"/>
  <c r="K24" i="58"/>
  <c r="K20" i="58"/>
  <c r="C11" i="88"/>
  <c r="C10" i="88" s="1"/>
  <c r="C42" i="88" s="1"/>
  <c r="Q31" i="78" s="1"/>
  <c r="K32" i="58"/>
  <c r="K27" i="58"/>
  <c r="K23" i="58"/>
  <c r="K19" i="58"/>
  <c r="K14" i="58"/>
  <c r="K10" i="58"/>
  <c r="K31" i="58"/>
  <c r="K26" i="58"/>
  <c r="K22" i="58"/>
  <c r="K17" i="58"/>
  <c r="K13" i="58"/>
  <c r="K29" i="58"/>
  <c r="K25" i="58"/>
  <c r="K21" i="58"/>
  <c r="K16" i="58"/>
  <c r="K15" i="58"/>
  <c r="K12" i="58"/>
  <c r="K11" i="58"/>
  <c r="K11" i="81"/>
  <c r="K10" i="81"/>
  <c r="Q35" i="78"/>
  <c r="Q23" i="78"/>
  <c r="K44" i="76"/>
  <c r="K40" i="76"/>
  <c r="K19" i="76"/>
  <c r="S19" i="71"/>
  <c r="S14" i="71"/>
  <c r="N53" i="63"/>
  <c r="N48" i="63"/>
  <c r="N31" i="63"/>
  <c r="N14" i="63"/>
  <c r="Q30" i="78"/>
  <c r="Q22" i="78"/>
  <c r="K34" i="76"/>
  <c r="K30" i="76"/>
  <c r="K26" i="76"/>
  <c r="S13" i="71"/>
  <c r="L14" i="65"/>
  <c r="N56" i="63"/>
  <c r="N39" i="63"/>
  <c r="N22" i="63"/>
  <c r="N18" i="63"/>
  <c r="Q25" i="78"/>
  <c r="Q21" i="78"/>
  <c r="K47" i="76"/>
  <c r="K25" i="76"/>
  <c r="Q36" i="78"/>
  <c r="K16" i="76"/>
  <c r="L12" i="65"/>
  <c r="N32" i="63"/>
  <c r="N24" i="63"/>
  <c r="N37" i="63"/>
  <c r="K28" i="76"/>
  <c r="L13" i="65"/>
  <c r="K36" i="76"/>
  <c r="K21" i="76"/>
  <c r="O14" i="64"/>
  <c r="N29" i="63"/>
  <c r="Q42" i="78"/>
  <c r="K12" i="76"/>
  <c r="N20" i="63"/>
  <c r="Q24" i="78"/>
  <c r="K17" i="76"/>
  <c r="N16" i="63"/>
  <c r="O140" i="62"/>
  <c r="O134" i="62"/>
  <c r="O117" i="62"/>
  <c r="O101" i="62"/>
  <c r="O93" i="62"/>
  <c r="O71" i="62"/>
  <c r="O66" i="62"/>
  <c r="O54" i="62"/>
  <c r="O69" i="62"/>
  <c r="O27" i="62"/>
  <c r="O11" i="62"/>
  <c r="O147" i="62"/>
  <c r="O133" i="62"/>
  <c r="O125" i="62"/>
  <c r="O104" i="62"/>
  <c r="O92" i="62"/>
  <c r="O88" i="62"/>
  <c r="O65" i="62"/>
  <c r="O57" i="62"/>
  <c r="O40" i="62"/>
  <c r="O26" i="62"/>
  <c r="O18" i="62"/>
  <c r="O145" i="62"/>
  <c r="O128" i="62"/>
  <c r="O119" i="62"/>
  <c r="O115" i="62"/>
  <c r="O95" i="62"/>
  <c r="O110" i="62"/>
  <c r="O77" i="62"/>
  <c r="O43" i="62"/>
  <c r="O12" i="62"/>
  <c r="O135" i="62"/>
  <c r="O24" i="62"/>
  <c r="O98" i="62"/>
  <c r="O52" i="62"/>
  <c r="O91" i="62"/>
  <c r="O83" i="62"/>
  <c r="O48" i="62"/>
  <c r="O25" i="62"/>
  <c r="O90" i="62"/>
  <c r="O73" i="62"/>
  <c r="O144" i="62"/>
  <c r="O68" i="62"/>
  <c r="O60" i="62"/>
  <c r="U247" i="61"/>
  <c r="U243" i="61"/>
  <c r="U227" i="61"/>
  <c r="U211" i="61"/>
  <c r="U199" i="61"/>
  <c r="U191" i="61"/>
  <c r="U167" i="61"/>
  <c r="U162" i="61"/>
  <c r="U158" i="61"/>
  <c r="U134" i="61"/>
  <c r="U126" i="61"/>
  <c r="U114" i="61"/>
  <c r="U98" i="61"/>
  <c r="U82" i="61"/>
  <c r="U78" i="61"/>
  <c r="U54" i="61"/>
  <c r="U50" i="61"/>
  <c r="U38" i="61"/>
  <c r="U18" i="61"/>
  <c r="U14" i="61"/>
  <c r="R34" i="59"/>
  <c r="R25" i="59"/>
  <c r="R13" i="59"/>
  <c r="U250" i="61"/>
  <c r="U206" i="61"/>
  <c r="U186" i="61"/>
  <c r="U178" i="61"/>
  <c r="U149" i="61"/>
  <c r="U141" i="61"/>
  <c r="U253" i="61"/>
  <c r="U240" i="61"/>
  <c r="U232" i="61"/>
  <c r="U224" i="61"/>
  <c r="U208" i="61"/>
  <c r="U204" i="61"/>
  <c r="U200" i="61"/>
  <c r="U184" i="61"/>
  <c r="U176" i="61"/>
  <c r="U168" i="61"/>
  <c r="U155" i="61"/>
  <c r="U143" i="61"/>
  <c r="U139" i="61"/>
  <c r="U123" i="61"/>
  <c r="U119" i="61"/>
  <c r="U111" i="61"/>
  <c r="U95" i="61"/>
  <c r="U91" i="61"/>
  <c r="U79" i="61"/>
  <c r="U71" i="61"/>
  <c r="U59" i="61"/>
  <c r="U55" i="61"/>
  <c r="U39" i="61"/>
  <c r="U31" i="61"/>
  <c r="U27" i="61"/>
  <c r="U11" i="61"/>
  <c r="R43" i="59"/>
  <c r="R35" i="59"/>
  <c r="R27" i="59"/>
  <c r="R18" i="59"/>
  <c r="R14" i="59"/>
  <c r="U242" i="61"/>
  <c r="U238" i="61"/>
  <c r="U234" i="61"/>
  <c r="U210" i="61"/>
  <c r="U202" i="61"/>
  <c r="U190" i="61"/>
  <c r="U170" i="61"/>
  <c r="U153" i="61"/>
  <c r="U145" i="61"/>
  <c r="U254" i="61"/>
  <c r="U237" i="61"/>
  <c r="U221" i="61"/>
  <c r="U173" i="61"/>
  <c r="U156" i="61"/>
  <c r="U124" i="61"/>
  <c r="U108" i="61"/>
  <c r="U92" i="61"/>
  <c r="U84" i="61"/>
  <c r="U60" i="61"/>
  <c r="U52" i="61"/>
  <c r="U44" i="61"/>
  <c r="U20" i="61"/>
  <c r="U12" i="61"/>
  <c r="R33" i="59"/>
  <c r="R16" i="59"/>
  <c r="U233" i="61"/>
  <c r="U217" i="61"/>
  <c r="U169" i="61"/>
  <c r="U136" i="61"/>
  <c r="U113" i="61"/>
  <c r="U65" i="61"/>
  <c r="U49" i="61"/>
  <c r="U17" i="61"/>
  <c r="U245" i="61"/>
  <c r="U213" i="61"/>
  <c r="U197" i="61"/>
  <c r="U148" i="61"/>
  <c r="U132" i="61"/>
  <c r="U120" i="61"/>
  <c r="U96" i="61"/>
  <c r="U88" i="61"/>
  <c r="U72" i="61"/>
  <c r="U56" i="61"/>
  <c r="U48" i="61"/>
  <c r="U40" i="61"/>
  <c r="U24" i="61"/>
  <c r="U16" i="61"/>
  <c r="R37" i="59"/>
  <c r="R20" i="59"/>
  <c r="R12" i="59"/>
  <c r="U241" i="61"/>
  <c r="U209" i="61"/>
  <c r="U193" i="61"/>
  <c r="U177" i="61"/>
  <c r="U144" i="61"/>
  <c r="U128" i="61"/>
  <c r="U117" i="61"/>
  <c r="U101" i="61"/>
  <c r="U93" i="61"/>
  <c r="U85" i="61"/>
  <c r="U69" i="61"/>
  <c r="U61" i="61"/>
  <c r="U53" i="61"/>
  <c r="U37" i="61"/>
  <c r="U29" i="61"/>
  <c r="U21" i="61"/>
  <c r="R44" i="59"/>
  <c r="R36" i="59"/>
  <c r="R28" i="59"/>
  <c r="R11" i="59"/>
  <c r="U152" i="61"/>
  <c r="U121" i="61"/>
  <c r="U89" i="61"/>
  <c r="U73" i="61"/>
  <c r="U57" i="61"/>
  <c r="U25" i="61"/>
  <c r="R40" i="59"/>
  <c r="R23" i="59"/>
  <c r="L32" i="58"/>
  <c r="L27" i="58"/>
  <c r="L23" i="58"/>
  <c r="L14" i="58"/>
  <c r="D38" i="88"/>
  <c r="D18" i="88"/>
  <c r="L26" i="58"/>
  <c r="L22" i="58"/>
  <c r="L17" i="58"/>
  <c r="D37" i="88"/>
  <c r="D17" i="88"/>
  <c r="L29" i="58"/>
  <c r="L21" i="58"/>
  <c r="L16" i="58"/>
  <c r="L12" i="58"/>
  <c r="D15" i="88"/>
  <c r="L28" i="58"/>
  <c r="L24" i="58"/>
  <c r="L15" i="58"/>
  <c r="L11" i="58"/>
  <c r="D42" i="88"/>
  <c r="L10" i="58"/>
  <c r="D19" i="88"/>
  <c r="D16" i="88"/>
  <c r="D33" i="88"/>
  <c r="D12" i="88"/>
  <c r="D11" i="88"/>
  <c r="D13" i="88"/>
  <c r="L33" i="58"/>
  <c r="D10" i="88"/>
  <c r="D22" i="88" l="1"/>
  <c r="D23" i="88"/>
  <c r="D26" i="88"/>
  <c r="L20" i="58"/>
  <c r="D31" i="88"/>
  <c r="L25" i="58"/>
  <c r="L13" i="58"/>
  <c r="L31" i="58"/>
  <c r="L19" i="58"/>
  <c r="R15" i="59"/>
  <c r="U41" i="61"/>
  <c r="U105" i="61"/>
  <c r="R19" i="59"/>
  <c r="U13" i="61"/>
  <c r="U45" i="61"/>
  <c r="U77" i="61"/>
  <c r="U109" i="61"/>
  <c r="U160" i="61"/>
  <c r="U225" i="61"/>
  <c r="R29" i="59"/>
  <c r="U32" i="61"/>
  <c r="U64" i="61"/>
  <c r="U104" i="61"/>
  <c r="U181" i="61"/>
  <c r="R32" i="59"/>
  <c r="U81" i="61"/>
  <c r="U201" i="61"/>
  <c r="R24" i="59"/>
  <c r="U28" i="61"/>
  <c r="U76" i="61"/>
  <c r="U116" i="61"/>
  <c r="U189" i="61"/>
  <c r="U133" i="61"/>
  <c r="U182" i="61"/>
  <c r="U218" i="61"/>
  <c r="U255" i="61"/>
  <c r="R31" i="59"/>
  <c r="U15" i="61"/>
  <c r="U47" i="61"/>
  <c r="U75" i="61"/>
  <c r="U103" i="61"/>
  <c r="U135" i="61"/>
  <c r="U159" i="61"/>
  <c r="U188" i="61"/>
  <c r="U220" i="61"/>
  <c r="U248" i="61"/>
  <c r="U157" i="61"/>
  <c r="U222" i="61"/>
  <c r="R30" i="59"/>
  <c r="U30" i="61"/>
  <c r="U70" i="61"/>
  <c r="U102" i="61"/>
  <c r="U142" i="61"/>
  <c r="U183" i="61"/>
  <c r="U223" i="61"/>
  <c r="U256" i="61"/>
  <c r="O32" i="62"/>
  <c r="O39" i="62"/>
  <c r="O138" i="62"/>
  <c r="O118" i="62"/>
  <c r="O59" i="62"/>
  <c r="O99" i="62"/>
  <c r="O141" i="62"/>
  <c r="O72" i="62"/>
  <c r="O70" i="62"/>
  <c r="O116" i="62"/>
  <c r="O154" i="62"/>
  <c r="O42" i="62"/>
  <c r="O89" i="62"/>
  <c r="O121" i="62"/>
  <c r="N33" i="63"/>
  <c r="Q11" i="68"/>
  <c r="N46" i="63"/>
  <c r="Q15" i="78"/>
  <c r="K20" i="76"/>
  <c r="S11" i="71"/>
  <c r="K37" i="76"/>
  <c r="Q43" i="78"/>
  <c r="N43" i="63"/>
  <c r="S23" i="71"/>
  <c r="Q13" i="78"/>
  <c r="N27" i="63"/>
  <c r="O12" i="64"/>
  <c r="K27" i="76"/>
  <c r="Q39" i="78"/>
  <c r="Q19" i="78"/>
  <c r="K35" i="76"/>
  <c r="K11" i="76"/>
  <c r="L11" i="65"/>
  <c r="N44" i="63"/>
  <c r="N19" i="63"/>
  <c r="Q26" i="78"/>
  <c r="K43" i="76"/>
  <c r="K18" i="76"/>
  <c r="Q13" i="68"/>
  <c r="N52" i="63"/>
  <c r="N26" i="63"/>
  <c r="Q37" i="78"/>
  <c r="Q16" i="78"/>
  <c r="K29" i="76"/>
  <c r="K24" i="76"/>
  <c r="N58" i="63"/>
  <c r="Q28" i="78"/>
  <c r="N11" i="63"/>
  <c r="N25" i="63"/>
  <c r="S17" i="71"/>
  <c r="N38" i="63"/>
  <c r="Q11" i="78"/>
  <c r="N28" i="63"/>
  <c r="S12" i="71"/>
  <c r="O148" i="62"/>
  <c r="O126" i="62"/>
  <c r="O105" i="62"/>
  <c r="O85" i="62"/>
  <c r="O58" i="62"/>
  <c r="O37" i="62"/>
  <c r="O19" i="62"/>
  <c r="O139" i="62"/>
  <c r="O120" i="62"/>
  <c r="O100" i="62"/>
  <c r="O75" i="62"/>
  <c r="O53" i="62"/>
  <c r="O34" i="62"/>
  <c r="O151" i="62"/>
  <c r="O132" i="62"/>
  <c r="O111" i="62"/>
  <c r="O127" i="62"/>
  <c r="O67" i="62"/>
  <c r="O28" i="62"/>
  <c r="O63" i="62"/>
  <c r="O78" i="62"/>
  <c r="O122" i="62"/>
  <c r="O56" i="62"/>
  <c r="O17" i="62"/>
  <c r="O55" i="62"/>
  <c r="O87" i="62"/>
  <c r="O13" i="62"/>
  <c r="U239" i="61"/>
  <c r="U215" i="61"/>
  <c r="U195" i="61"/>
  <c r="U175" i="61"/>
  <c r="U150" i="61"/>
  <c r="U130" i="61"/>
  <c r="U110" i="61"/>
  <c r="U86" i="61"/>
  <c r="U66" i="61"/>
  <c r="U46" i="61"/>
  <c r="U22" i="61"/>
  <c r="R38" i="59"/>
  <c r="R21" i="59"/>
  <c r="U230" i="61"/>
  <c r="U194" i="61"/>
  <c r="U166" i="61"/>
  <c r="U137" i="61"/>
  <c r="U244" i="61"/>
  <c r="U228" i="61"/>
  <c r="U212" i="61"/>
  <c r="U196" i="61"/>
  <c r="U180" i="61"/>
  <c r="U163" i="61"/>
  <c r="U147" i="61"/>
  <c r="U131" i="61"/>
  <c r="U115" i="61"/>
  <c r="U99" i="61"/>
  <c r="U83" i="61"/>
  <c r="U67" i="61"/>
  <c r="U51" i="61"/>
  <c r="U35" i="61"/>
  <c r="U19" i="61"/>
  <c r="K12" i="81"/>
  <c r="Q14" i="78"/>
  <c r="K23" i="76"/>
  <c r="L15" i="65"/>
  <c r="N36" i="63"/>
  <c r="Q38" i="78"/>
  <c r="K48" i="76"/>
  <c r="K14" i="76"/>
  <c r="O11" i="64"/>
  <c r="N34" i="63"/>
  <c r="Q33" i="78"/>
  <c r="K42" i="76"/>
  <c r="K41" i="76"/>
  <c r="N41" i="63"/>
  <c r="S15" i="71"/>
  <c r="N51" i="63"/>
  <c r="Q12" i="68"/>
  <c r="N12" i="63"/>
  <c r="O13" i="64"/>
  <c r="N59" i="63"/>
  <c r="O150" i="62"/>
  <c r="O109" i="62"/>
  <c r="O76" i="62"/>
  <c r="O50" i="62"/>
  <c r="O23" i="62"/>
  <c r="O137" i="62"/>
  <c r="O108" i="62"/>
  <c r="O84" i="62"/>
  <c r="O49" i="62"/>
  <c r="O22" i="62"/>
  <c r="O136" i="62"/>
  <c r="O103" i="62"/>
  <c r="O94" i="62"/>
  <c r="O35" i="62"/>
  <c r="O47" i="62"/>
  <c r="O21" i="62"/>
  <c r="O74" i="62"/>
  <c r="O149" i="62"/>
  <c r="O16" i="62"/>
  <c r="O29" i="62"/>
  <c r="U231" i="61"/>
  <c r="U207" i="61"/>
  <c r="U179" i="61"/>
  <c r="U146" i="61"/>
  <c r="U118" i="61"/>
  <c r="U94" i="61"/>
  <c r="U62" i="61"/>
  <c r="U34" i="61"/>
  <c r="R42" i="59"/>
  <c r="R17" i="59"/>
  <c r="U214" i="61"/>
  <c r="U174" i="61"/>
  <c r="U129" i="61"/>
  <c r="U236" i="61"/>
  <c r="U216" i="61"/>
  <c r="U192" i="61"/>
  <c r="U172" i="61"/>
  <c r="U151" i="61"/>
  <c r="U127" i="61"/>
  <c r="U107" i="61"/>
  <c r="U87" i="61"/>
  <c r="U63" i="61"/>
  <c r="U43" i="61"/>
  <c r="U23" i="61"/>
  <c r="R39" i="59"/>
  <c r="R22" i="59"/>
  <c r="U246" i="61"/>
  <c r="U226" i="61"/>
  <c r="U198" i="61"/>
  <c r="U161" i="61"/>
  <c r="U125" i="61"/>
  <c r="U205" i="61"/>
  <c r="U140" i="61"/>
  <c r="U100" i="61"/>
  <c r="U68" i="61"/>
  <c r="U36" i="61"/>
  <c r="R41" i="59"/>
  <c r="U249" i="61"/>
  <c r="U185" i="61"/>
  <c r="U97" i="61"/>
  <c r="U33" i="61"/>
  <c r="U229" i="61"/>
  <c r="U165" i="61"/>
  <c r="U112" i="61"/>
  <c r="U80" i="61"/>
  <c r="Q41" i="78"/>
  <c r="Q27" i="78"/>
  <c r="Q10" i="78"/>
  <c r="K31" i="76"/>
  <c r="K15" i="76"/>
  <c r="Q14" i="68"/>
  <c r="N57" i="63"/>
  <c r="N40" i="63"/>
  <c r="N23" i="63"/>
  <c r="Q34" i="78"/>
  <c r="Q17" i="78"/>
  <c r="K39" i="76"/>
  <c r="K22" i="76"/>
  <c r="S18" i="71"/>
  <c r="O15" i="64"/>
  <c r="N47" i="63"/>
  <c r="N30" i="63"/>
  <c r="N13" i="63"/>
  <c r="Q29" i="78"/>
  <c r="Q12" i="78"/>
  <c r="K33" i="76"/>
  <c r="Q20" i="78"/>
  <c r="S20" i="71"/>
  <c r="N50" i="63"/>
  <c r="N15" i="63"/>
  <c r="N54" i="63"/>
  <c r="S22" i="71"/>
  <c r="Q32" i="78"/>
  <c r="K13" i="76"/>
  <c r="N55" i="63"/>
  <c r="N21" i="63"/>
  <c r="K32" i="76"/>
  <c r="N45" i="63"/>
  <c r="K45" i="76"/>
  <c r="N42" i="63"/>
  <c r="O143" i="62"/>
  <c r="O130" i="62"/>
  <c r="O113" i="62"/>
  <c r="O97" i="62"/>
  <c r="O80" i="62"/>
  <c r="O62" i="62"/>
  <c r="O46" i="62"/>
  <c r="O31" i="62"/>
  <c r="O15" i="62"/>
  <c r="O142" i="62"/>
  <c r="O129" i="62"/>
  <c r="O112" i="62"/>
  <c r="O96" i="62"/>
  <c r="O79" i="62"/>
  <c r="O61" i="62"/>
  <c r="O45" i="62"/>
  <c r="O30" i="62"/>
  <c r="O14" i="62"/>
  <c r="O152" i="62"/>
  <c r="O124" i="62"/>
  <c r="O107" i="62"/>
  <c r="O153" i="62"/>
  <c r="O86" i="62"/>
  <c r="O51" i="62"/>
  <c r="O20" i="62"/>
  <c r="O81" i="62"/>
  <c r="O131" i="62"/>
  <c r="O36" i="62"/>
  <c r="O106" i="62"/>
  <c r="O64" i="62"/>
  <c r="O33" i="62"/>
  <c r="O102" i="62"/>
  <c r="O38" i="62"/>
  <c r="O114" i="62"/>
  <c r="O44" i="62"/>
  <c r="U252" i="61"/>
  <c r="U235" i="61"/>
  <c r="U219" i="61"/>
  <c r="U203" i="61"/>
  <c r="U187" i="61"/>
  <c r="U171" i="61"/>
  <c r="U154" i="61"/>
  <c r="U138" i="61"/>
  <c r="U122" i="61"/>
  <c r="U106" i="61"/>
  <c r="U90" i="61"/>
  <c r="U74" i="61"/>
  <c r="U58" i="61"/>
  <c r="U42" i="61"/>
  <c r="U26" i="6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81231]}"/>
    <s v="{[Medida].[Medida].&amp;[2]}"/>
    <s v="{[Keren].[Keren].[All]}"/>
    <s v="{[Cheshbon KM].[Hie Peilut].[Peilut 7].&amp;[Kod_Peilut_L7_708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3" si="26">
        <n x="1" s="1"/>
        <n x="24"/>
        <n x="25"/>
      </t>
    </mdx>
    <mdx n="0" f="v">
      <t c="3" si="26">
        <n x="1" s="1"/>
        <n x="27"/>
        <n x="25"/>
      </t>
    </mdx>
    <mdx n="0" f="v">
      <t c="3" si="26">
        <n x="1" s="1"/>
        <n x="28"/>
        <n x="25"/>
      </t>
    </mdx>
    <mdx n="0" f="v">
      <t c="3" si="26">
        <n x="1" s="1"/>
        <n x="29"/>
        <n x="25"/>
      </t>
    </mdx>
    <mdx n="0" f="v">
      <t c="3" si="26">
        <n x="1" s="1"/>
        <n x="30"/>
        <n x="25"/>
      </t>
    </mdx>
    <mdx n="0" f="v">
      <t c="3" si="26">
        <n x="1" s="1"/>
        <n x="31"/>
        <n x="25"/>
      </t>
    </mdx>
    <mdx n="0" f="v">
      <t c="3" si="26">
        <n x="1" s="1"/>
        <n x="32"/>
        <n x="25"/>
      </t>
    </mdx>
    <mdx n="0" f="v">
      <t c="3" si="26">
        <n x="1" s="1"/>
        <n x="33"/>
        <n x="25"/>
      </t>
    </mdx>
    <mdx n="0" f="v">
      <t c="3" si="26">
        <n x="1" s="1"/>
        <n x="34"/>
        <n x="25"/>
      </t>
    </mdx>
    <mdx n="0" f="v">
      <t c="3" si="26">
        <n x="1" s="1"/>
        <n x="35"/>
        <n x="25"/>
      </t>
    </mdx>
    <mdx n="0" f="v">
      <t c="3" si="26">
        <n x="1" s="1"/>
        <n x="36"/>
        <n x="25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<sst xmlns="http://schemas.openxmlformats.org/spreadsheetml/2006/main" count="5624" uniqueCount="1459">
  <si>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</si>
  <si>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</si>
  <si>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</si>
  <si>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</si>
  <si>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</si>
  <si>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</si>
  <si>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</si>
  <si>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</si>
  <si>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</si>
  <si>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</si>
  <si>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</si>
  <si>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</si>
  <si>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</si>
  <si>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</si>
  <si>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</si>
  <si>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</si>
  <si>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</si>
  <si>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</si>
  <si>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</si>
  <si>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</si>
  <si>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</si>
  <si>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</si>
  <si>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</si>
  <si>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</si>
  <si>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</si>
  <si>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</si>
  <si>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</si>
  <si>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</si>
  <si>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</si>
  <si>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</si>
  <si>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</si>
  <si>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</si>
  <si>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</si>
  <si>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</si>
  <si>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</si>
  <si>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</si>
  <si>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</si>
  <si>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</si>
  <si>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</si>
  <si>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</si>
  <si>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</si>
  <si>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</si>
  <si>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</si>
  <si>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</si>
  <si>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</si>
  <si>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</si>
  <si>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</si>
  <si>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</si>
  <si>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</si>
  <si>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</si>
  <si>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</si>
  <si>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</si>
  <si>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</si>
  <si>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</si>
  <si>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</si>
  <si>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</si>
  <si>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</si>
  <si>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</si>
  <si>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</si>
  <si>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</si>
  <si>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</si>
  <si>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</si>
  <si>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</si>
  <si>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</si>
  <si>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</si>
  <si>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</si>
  <si>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</si>
  <si>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</si>
  <si>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</si>
  <si>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</si>
  <si>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</si>
  <si>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</si>
  <si>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</si>
  <si>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</si>
  <si>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</si>
  <si>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</si>
  <si>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</si>
  <si>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</si>
  <si>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</si>
  <si>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</si>
  <si>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</si>
  <si>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</si>
  <si>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</si>
  <si>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</si>
  <si>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</si>
  <si>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</si>
  <si>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</si>
  <si>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</si>
  <si>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</si>
  <si>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</si>
  <si>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</si>
  <si>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</si>
  <si>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</si>
  <si>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</si>
  <si>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</si>
  <si>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</si>
  <si>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</si>
  <si>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</si>
  <si>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</si>
  <si>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</si>
  <si>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</si>
  <si>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</si>
  <si>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</si>
  <si>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</si>
  <si>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</si>
  <si>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</si>
  <si>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</si>
  <si>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</si>
  <si>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</si>
  <si>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</si>
  <si>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</si>
  <si>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</si>
  <si>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</si>
  <si>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</si>
  <si>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</si>
  <si>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</si>
  <si>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</si>
  <si>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</si>
  <si>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</si>
  <si>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</si>
  <si>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</si>
  <si>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</si>
  <si>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</si>
  <si>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</si>
  <si>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</si>
  <si>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</si>
  <si>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</si>
  <si>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</si>
  <si>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</si>
  <si>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</si>
  <si>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</si>
  <si>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</si>
  <si>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</si>
  <si>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</si>
  <si>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</si>
  <si>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</si>
  <si>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</si>
  <si>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</si>
  <si>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</si>
  <si>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</si>
  <si>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</si>
  <si>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</si>
  <si>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</si>
  <si>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</si>
  <si>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</si>
  <si>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</si>
  <si>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</si>
  <si>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</si>
  <si>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</si>
  <si>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</si>
  <si>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</si>
  <si>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</si>
  <si>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</si>
  <si>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</si>
  <si>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</si>
  <si>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</si>
  <si>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</si>
  <si>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</si>
  <si>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</si>
  <si>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</si>
  <si>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</si>
  <si>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</si>
  <si>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</si>
  <si>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</si>
  <si>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</si>
  <si>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</si>
  <si>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</si>
  <si>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</si>
  <si>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</si>
  <si>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</si>
  <si>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</si>
  <si>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</si>
  <si>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</si>
  <si>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</si>
  <si>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</si>
  <si>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</si>
  <si>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</si>
  <si>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</si>
  <si>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</si>
  <si>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</si>
  <si>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</si>
  <si>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</si>
  <si>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</si>
  <si>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</si>
  <si>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</si>
  <si>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</si>
  <si>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</si>
  <si>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</si>
  <si>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</si>
  <si>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</si>
  <si>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</si>
  <si>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</si>
  <si>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</si>
  <si>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</si>
  <si>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</si>
  <si>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</si>
  <si>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</si>
  <si>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</si>
  <si>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</si>
  <si>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</si>
  <si>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</si>
  <si>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</si>
  <si>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</si>
  <si>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</si>
  <si>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</si>
  <si>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</si>
  <si>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</si>
  <si>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</si>
  <si>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</si>
  <si>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</si>
  <si>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</si>
  <si>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</si>
  <si>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</si>
  <si>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</si>
  <si>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</si>
  <si>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</si>
  <si>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</si>
  <si>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</si>
  <si>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</si>
  <si>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</si>
  <si>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</si>
  <si>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</si>
  <si>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</si>
  <si>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</si>
  <si>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</si>
  <si>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</si>
  <si>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</si>
  <si>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</si>
  <si>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</si>
  <si>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</si>
  <si>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</si>
  <si>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</si>
  <si>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</si>
  <si>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</si>
  <si>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</si>
  <si>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</si>
  <si>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</si>
  <si>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</si>
  <si>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</si>
  <si>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</si>
  <si>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</si>
  <si>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</si>
  <si>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</si>
  <si>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</si>
  <si>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</si>
  <si>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</si>
  <si>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</si>
  <si>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</si>
  <si>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</si>
  <si>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</si>
  <si>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</si>
  <si>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</si>
  <si>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</si>
  <si>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</si>
  <si>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</si>
  <si>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</si>
  <si>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</si>
  <si>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</si>
  <si>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מסלול השקעות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</si>
  <si>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</si>
  <si>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</si>
  <si>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</si>
  <si>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</si>
  <si>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</si>
  <si>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</si>
  <si>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</si>
  <si>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</si>
  <si>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</si>
  <si>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</si>
  <si>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</si>
  <si>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</si>
  <si>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</si>
  <si>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</si>
  <si>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</si>
  <si>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</si>
  <si>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</si>
  <si>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</si>
  <si>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</si>
  <si>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</si>
  <si>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</si>
  <si>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</si>
  <si>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</si>
  <si>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</si>
  <si>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</si>
  <si>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</si>
  <si>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</si>
  <si>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</si>
  <si>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</si>
  <si>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</si>
  <si>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</si>
  <si>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</si>
  <si>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</si>
  <si>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</si>
  <si>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</si>
  <si>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</si>
  <si>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</si>
  <si>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</si>
  <si>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</si>
  <si>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</si>
  <si>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</si>
  <si>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</si>
  <si>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</si>
  <si>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</si>
  <si>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</si>
  <si>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</si>
  <si>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</si>
  <si>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</si>
  <si>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</si>
  <si>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</si>
  <si>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</si>
  <si>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</si>
  <si>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</si>
  <si>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</si>
  <si>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</si>
  <si>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</si>
  <si>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</si>
  <si>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</si>
  <si>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</si>
  <si>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</si>
  <si>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</si>
  <si>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</si>
  <si>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</si>
  <si>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</si>
  <si>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</si>
  <si>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</si>
  <si>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</si>
  <si>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</si>
  <si>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</si>
  <si>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</si>
  <si>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</si>
  <si>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</si>
  <si>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</si>
  <si>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</si>
  <si>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</si>
  <si>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</si>
  <si>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</si>
  <si>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</si>
  <si>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</si>
  <si>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</si>
  <si>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</si>
  <si>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</si>
  <si>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</si>
  <si>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</si>
  <si>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</si>
  <si>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</si>
  <si>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</si>
  <si>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</si>
  <si>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</si>
  <si>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</si>
  <si>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</si>
  <si>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</si>
  <si>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</si>
  <si>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</si>
  <si>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</si>
  <si>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</si>
  <si>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</si>
  <si>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</si>
  <si>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</si>
  <si>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</si>
  <si>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</si>
  <si>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</si>
  <si>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</si>
  <si>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</si>
  <si>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</si>
  <si>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</si>
  <si>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</si>
  <si>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</si>
  <si>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</si>
  <si>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</si>
  <si>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</si>
  <si>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</si>
  <si>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</si>
  <si>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</si>
  <si>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</si>
  <si>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</si>
  <si>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</si>
  <si>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</si>
  <si>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</si>
  <si>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</si>
  <si>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</si>
  <si>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</si>
  <si>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</si>
  <si>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</si>
  <si>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</si>
  <si>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</si>
  <si>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</si>
  <si>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</si>
  <si>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</si>
  <si>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</si>
  <si>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</si>
  <si>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</si>
  <si>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</si>
  <si>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</si>
  <si>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</si>
  <si>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</si>
  <si>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</si>
  <si>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</si>
  <si>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</si>
  <si>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</si>
  <si>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</si>
  <si>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</si>
  <si>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</si>
  <si>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</si>
  <si>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</si>
  <si>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</si>
  <si>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</si>
  <si>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</si>
  <si>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</si>
  <si>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</si>
  <si>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</si>
  <si>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</si>
  <si>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</si>
  <si>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</si>
  <si>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</si>
  <si>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</si>
  <si>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</si>
  <si>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</si>
  <si>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</si>
  <si>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</si>
  <si>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</si>
  <si>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</si>
  <si>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</si>
  <si>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</si>
  <si>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</si>
  <si>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</si>
  <si>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</si>
  <si>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</si>
  <si>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</si>
  <si>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</si>
  <si>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</si>
  <si>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</si>
  <si>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</si>
  <si>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</si>
  <si>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</si>
  <si>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</si>
  <si>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</si>
  <si>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</si>
  <si>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</si>
  <si>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</si>
  <si>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</si>
  <si>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</si>
  <si>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</si>
  <si>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</si>
  <si>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</si>
  <si>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</si>
  <si>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</si>
  <si>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</si>
  <si>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</si>
  <si>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</si>
  <si>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</si>
  <si>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</si>
  <si>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</si>
  <si>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</si>
  <si>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</si>
  <si>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</si>
  <si>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</si>
  <si>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</si>
  <si>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</si>
  <si>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</si>
  <si>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</si>
  <si>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</si>
  <si>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</si>
  <si>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</si>
  <si>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</si>
  <si>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</si>
  <si>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</si>
  <si>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</si>
  <si>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</si>
  <si>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</si>
  <si>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</si>
  <si>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</si>
  <si>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</si>
  <si>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</si>
  <si>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</si>
  <si>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</si>
  <si>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</si>
  <si>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</si>
  <si>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</si>
  <si>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</si>
  <si>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</si>
  <si>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</si>
  <si>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</si>
  <si>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</si>
  <si>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</si>
  <si>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</si>
  <si>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</si>
  <si>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</si>
  <si>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</si>
  <si>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</si>
  <si>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</si>
  <si>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</si>
  <si>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</si>
  <si>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</si>
  <si>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</si>
  <si>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</si>
  <si>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</si>
  <si>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</si>
  <si>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</si>
  <si>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</si>
  <si>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</si>
  <si>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</si>
  <si>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</si>
  <si>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</si>
  <si>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</si>
  <si>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</si>
  <si>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</si>
  <si>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</si>
  <si>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</si>
  <si>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</si>
  <si>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</si>
  <si>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</si>
  <si>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</si>
  <si>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</si>
  <si>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</si>
  <si>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</si>
  <si>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</si>
  <si>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</si>
  <si>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</si>
  <si>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</si>
  <si>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</si>
  <si>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</si>
  <si>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</si>
  <si>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</si>
  <si>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</si>
  <si>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</si>
  <si>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</si>
  <si>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</si>
  <si>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</si>
  <si>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</si>
  <si>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</si>
  <si>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</si>
  <si>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</si>
  <si>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</si>
  <si>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</si>
  <si>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</si>
  <si>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</si>
  <si>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</si>
  <si>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</si>
  <si>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</si>
  <si>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</si>
  <si>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</si>
  <si>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</si>
  <si>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</si>
  <si>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</si>
  <si>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</si>
  <si>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</si>
  <si>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</si>
  <si>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</si>
  <si>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</si>
  <si>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</si>
  <si>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</si>
  <si>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</si>
  <si>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</si>
  <si>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</si>
  <si>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</si>
  <si>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</si>
  <si>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</si>
  <si>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</si>
  <si>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</si>
  <si>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</si>
  <si>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</si>
  <si>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</si>
  <si>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</si>
  <si>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</si>
  <si>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</si>
  <si>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</si>
  <si>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</si>
  <si>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</si>
  <si>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</si>
  <si>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</si>
  <si>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</si>
  <si>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</si>
  <si>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</si>
  <si>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</si>
  <si>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</si>
  <si>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</si>
  <si>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</si>
  <si>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</si>
  <si>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</si>
  <si>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</si>
  <si>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</si>
  <si>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</si>
  <si>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</si>
  <si>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</si>
  <si>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</si>
  <si>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</si>
  <si>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</si>
  <si>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</si>
  <si>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</si>
  <si>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</si>
  <si>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</si>
  <si>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</si>
  <si>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</si>
  <si>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</si>
  <si>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</si>
  <si>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</si>
  <si>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</si>
  <si>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</si>
  <si>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</si>
  <si>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</si>
  <si>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</si>
  <si>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</si>
  <si>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</si>
  <si>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</si>
  <si>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</si>
  <si>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</si>
  <si>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</si>
  <si>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</si>
  <si>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</si>
  <si>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</si>
  <si>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</si>
  <si>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</si>
  <si>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</si>
  <si>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</si>
  <si>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</si>
  <si>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</si>
  <si>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</si>
  <si>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</si>
  <si>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</si>
  <si>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</si>
  <si>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</si>
  <si>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</si>
  <si>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</si>
  <si>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</si>
  <si>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</si>
  <si>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</si>
  <si>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</si>
  <si>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</si>
  <si>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</si>
  <si>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</si>
  <si>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</si>
  <si>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</si>
  <si>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</si>
  <si>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</si>
  <si>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</si>
  <si>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</si>
  <si>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</si>
  <si>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</si>
  <si>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</si>
  <si>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</si>
  <si>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</si>
  <si>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</si>
  <si>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</si>
  <si>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</si>
  <si>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</si>
  <si>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</si>
  <si>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</si>
  <si>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</si>
  <si>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</si>
  <si>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</si>
  <si>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</si>
  <si>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</si>
  <si>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</si>
  <si>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</si>
  <si>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</si>
  <si>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</si>
  <si>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</si>
  <si>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</si>
  <si>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</si>
  <si>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</si>
  <si>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</si>
  <si>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</si>
  <si>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</si>
  <si>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</si>
  <si>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</si>
  <si>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</si>
  <si>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</si>
  <si>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</si>
  <si>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</si>
  <si>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</si>
  <si>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</si>
  <si>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</si>
  <si>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</si>
  <si>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</si>
  <si>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</si>
  <si>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</si>
  <si>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</si>
  <si>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</si>
  <si>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</si>
  <si>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</si>
  <si>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</si>
  <si>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</si>
  <si>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</si>
  <si>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</si>
  <si>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</si>
  <si>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</si>
  <si>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</si>
  <si>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</si>
  <si>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</si>
  <si>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</si>
  <si>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</si>
  <si>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</si>
  <si>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</si>
  <si>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</si>
  <si>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</si>
  <si>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</si>
  <si>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</si>
  <si>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</si>
  <si>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</si>
  <si>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</si>
  <si>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</si>
  <si>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</si>
  <si>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</si>
  <si>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</si>
  <si>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</si>
  <si>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</si>
  <si>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</si>
  <si>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</si>
  <si>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</si>
  <si>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</si>
  <si>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</si>
  <si>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</si>
  <si>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</si>
  <si>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</si>
  <si>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</si>
  <si>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</si>
  <si>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</si>
  <si>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</si>
  <si>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</si>
  <si>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</si>
  <si>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</si>
  <si>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</si>
  <si>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</si>
  <si>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</si>
  <si>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</si>
  <si>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</si>
  <si>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</si>
  <si>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</si>
  <si>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</si>
  <si>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</si>
  <si>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</si>
  <si>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</si>
  <si>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</si>
  <si>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</si>
  <si>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</si>
  <si>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</si>
  <si>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</si>
  <si>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</si>
  <si>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</si>
  <si>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</si>
  <si>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</si>
  <si>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</si>
  <si>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</si>
  <si>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</si>
  <si>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</si>
  <si>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</si>
  <si>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</si>
  <si>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</si>
  <si>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</si>
  <si>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</si>
  <si>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</si>
  <si>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</si>
  <si>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</si>
  <si>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</si>
  <si>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</si>
  <si>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</si>
  <si>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</si>
  <si>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</si>
  <si>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</si>
  <si>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</si>
  <si>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</si>
  <si>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</si>
  <si>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</si>
  <si>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</si>
  <si>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</si>
  <si>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</si>
  <si>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</si>
  <si>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</si>
  <si>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</si>
  <si>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</si>
  <si>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</si>
  <si>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</si>
  <si>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</si>
  <si>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</si>
  <si>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</si>
  <si>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</si>
  <si>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</si>
  <si>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</si>
  <si>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</si>
  <si>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</si>
  <si>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</si>
  <si>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</si>
  <si>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</si>
  <si>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</si>
  <si>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</si>
  <si>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</si>
  <si>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</si>
  <si>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</si>
  <si>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</si>
  <si>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</si>
  <si>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</si>
  <si>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</si>
  <si>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</si>
  <si>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</si>
  <si>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</si>
  <si>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</si>
  <si>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</si>
  <si>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</si>
  <si>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</si>
  <si>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</si>
  <si>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</si>
  <si>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</si>
  <si>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</si>
  <si>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</si>
  <si>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</si>
  <si>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</si>
  <si>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</si>
  <si>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</si>
  <si>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</si>
  <si>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</si>
  <si>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</si>
  <si>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</si>
  <si>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</si>
  <si>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</si>
  <si>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</si>
  <si>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</si>
  <si>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</si>
  <si>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</si>
  <si>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</si>
  <si>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</si>
  <si>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</si>
  <si>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</si>
  <si>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</si>
  <si>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</si>
  <si>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</si>
  <si>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</si>
  <si>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</si>
  <si>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</si>
  <si>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</si>
  <si>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</si>
  <si>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</si>
  <si>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</si>
  <si>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</si>
  <si>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</si>
  <si>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</si>
  <si>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</si>
  <si>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</si>
  <si>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</si>
  <si>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</si>
  <si>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</si>
  <si>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</si>
  <si>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</si>
  <si>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</si>
  <si>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</si>
  <si>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</si>
  <si>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</si>
  <si>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</si>
  <si>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</si>
  <si>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</si>
  <si>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</si>
  <si>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</si>
  <si>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</si>
  <si>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</si>
  <si>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</si>
  <si>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</si>
  <si>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</si>
  <si>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</si>
  <si>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</si>
  <si>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</si>
  <si>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</si>
  <si>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</si>
  <si>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</si>
  <si>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</si>
  <si>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</si>
  <si>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</si>
  <si>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</si>
  <si>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</si>
  <si>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</si>
  <si>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</si>
  <si>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</si>
  <si>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</si>
  <si>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</si>
  <si>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</si>
  <si>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</si>
  <si>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</si>
  <si>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</si>
  <si>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</si>
  <si>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</si>
  <si>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</si>
  <si>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</si>
  <si>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</si>
  <si>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</si>
  <si>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</si>
  <si>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</si>
  <si>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</si>
  <si>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</si>
  <si>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</si>
  <si>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</si>
  <si>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</si>
  <si>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</si>
  <si>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</si>
  <si>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</si>
  <si>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</si>
  <si>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</si>
  <si>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</si>
  <si>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</si>
  <si>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</si>
  <si>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</si>
  <si>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</si>
  <si>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</si>
  <si>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</si>
  <si>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</si>
  <si>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</si>
  <si>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</si>
  <si>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</si>
  <si>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</si>
  <si>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</si>
  <si>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</si>
  <si>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</si>
  <si>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</si>
  <si>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</si>
  <si>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</si>
  <si>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</si>
  <si>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</si>
  <si>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</si>
  <si>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</si>
  <si>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</si>
  <si>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</si>
  <si>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</si>
  <si>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</si>
  <si>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</si>
  <si>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</si>
  <si>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</si>
  <si>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</si>
  <si>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</si>
  <si>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</si>
  <si>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</si>
  <si>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</si>
  <si>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</si>
  <si>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</si>
  <si>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</si>
  <si>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</si>
  <si>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</si>
  <si>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</si>
  <si>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</si>
  <si>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</si>
  <si>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</si>
  <si>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</si>
  <si>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</si>
  <si>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</si>
  <si>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</si>
  <si>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</si>
  <si>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</si>
  <si>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</si>
  <si>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</si>
  <si>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</si>
  <si>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</si>
  <si>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</si>
  <si>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</si>
  <si>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</si>
  <si>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</si>
  <si>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</si>
  <si>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</si>
  <si>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</si>
  <si>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</si>
  <si>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</si>
  <si>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</si>
  <si>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</si>
  <si>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</si>
  <si>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</si>
  <si>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</si>
  <si>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</si>
  <si>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</si>
  <si>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</si>
  <si>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</si>
  <si>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</si>
  <si>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</si>
  <si>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</si>
  <si>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</si>
  <si>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</si>
  <si>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</si>
  <si>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</si>
  <si>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</si>
  <si>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</si>
  <si>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</si>
  <si>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</si>
  <si>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</si>
  <si>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</si>
  <si>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</si>
  <si>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</si>
  <si>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</si>
  <si>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</si>
  <si>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</si>
  <si>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</si>
  <si>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</si>
  <si>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</si>
  <si>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</si>
  <si>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</si>
  <si>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</si>
  <si>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</si>
  <si>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</si>
  <si>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</si>
  <si>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</si>
  <si>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</si>
  <si>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</si>
  <si>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</si>
  <si>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</si>
  <si>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</si>
  <si>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</si>
  <si>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</si>
  <si>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</si>
  <si>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</si>
  <si>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</si>
  <si>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</si>
  <si>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</si>
  <si>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</si>
  <si>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</si>
  <si>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</si>
  <si>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</si>
  <si>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</si>
  <si>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</si>
  <si>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</si>
  <si>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</si>
  <si>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</si>
  <si>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</si>
  <si>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</si>
  <si>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</si>
  <si>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</si>
  <si>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</si>
  <si>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</si>
  <si>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</si>
  <si>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</si>
  <si>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</si>
  <si>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</si>
  <si>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</si>
  <si>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</si>
  <si>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</si>
  <si>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</si>
  <si>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</si>
  <si>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</si>
  <si>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</si>
  <si>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</si>
  <si>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</si>
  <si>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</si>
  <si>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</si>
  <si>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</si>
  <si>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</si>
  <si>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</si>
  <si>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</si>
  <si>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</si>
  <si>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</si>
  <si>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</si>
  <si>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</si>
  <si>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</si>
  <si>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</si>
  <si>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</si>
  <si>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</si>
  <si>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</si>
  <si>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</si>
  <si>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</si>
  <si>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</si>
  <si>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</si>
  <si>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</si>
  <si>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</si>
  <si>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</si>
  <si>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</si>
  <si>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</si>
  <si>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</si>
  <si>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</si>
  <si>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</si>
  <si>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</si>
  <si>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</si>
  <si>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</si>
  <si>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</si>
  <si>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</si>
  <si>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</si>
  <si>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</si>
  <si>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</si>
  <si>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</si>
  <si>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</si>
  <si>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</si>
  <si>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</si>
  <si>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</si>
  <si>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</si>
  <si>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</si>
  <si>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</si>
  <si>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</si>
  <si>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</si>
  <si>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</si>
  <si>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</si>
  <si>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</si>
  <si>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</si>
  <si>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</si>
  <si>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</si>
  <si>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</si>
  <si>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</si>
  <si>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</si>
  <si>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</si>
  <si>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</si>
  <si>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</si>
  <si>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</si>
  <si>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</si>
  <si>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</si>
  <si>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</si>
  <si>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</si>
  <si>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</si>
  <si>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</si>
  <si>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</si>
  <si>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</si>
  <si>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</si>
  <si>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</si>
  <si>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</si>
  <si>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</si>
  <si>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</si>
  <si>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</si>
  <si>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</si>
  <si>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</si>
  <si>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</si>
  <si>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</si>
  <si>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</si>
  <si>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</si>
  <si>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</si>
  <si>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</si>
  <si>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</si>
  <si>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</si>
  <si>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</si>
  <si>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</si>
  <si>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</si>
  <si>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</si>
  <si>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</si>
  <si>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</si>
  <si>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</si>
  <si>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</si>
  <si>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</si>
  <si>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</si>
  <si>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</si>
  <si>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</si>
  <si>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</si>
  <si>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</si>
  <si>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</si>
  <si>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</si>
  <si>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</si>
  <si>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</si>
  <si>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</si>
  <si>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</si>
  <si>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</si>
  <si>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</si>
  <si>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</si>
  <si>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</si>
  <si>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</si>
  <si>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</si>
  <si>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</si>
  <si>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</si>
  <si>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</si>
  <si>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</si>
  <si>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</si>
  <si>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</si>
  <si>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</si>
  <si>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</si>
  <si>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</si>
  <si>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</si>
  <si>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</si>
  <si>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</si>
  <si>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</si>
  <si>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</si>
  <si>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</si>
  <si>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</si>
  <si>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</si>
  <si>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</si>
  <si>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</si>
  <si>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</si>
  <si>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</si>
  <si>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</si>
  <si>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</si>
  <si>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</si>
  <si>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</si>
  <si>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</si>
  <si>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</si>
  <si>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</si>
  <si>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</si>
  <si>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</si>
  <si>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</si>
  <si>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</si>
  <si>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</si>
  <si>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</si>
  <si>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</si>
  <si>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</si>
  <si>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</si>
  <si>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</si>
  <si>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</si>
  <si>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</si>
  <si>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</si>
  <si>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</si>
  <si>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</si>
  <si>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</si>
  <si>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</si>
  <si>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</si>
  <si>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</si>
  <si>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</si>
  <si>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</si>
  <si>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</si>
  <si>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</si>
  <si>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</si>
  <si>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</si>
  <si>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</si>
  <si>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</si>
  <si>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</si>
  <si>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</si>
  <si>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</si>
  <si>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</si>
  <si>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</si>
  <si>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</si>
  <si>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</si>
  <si>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</si>
  <si>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</si>
  <si>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</si>
  <si>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</si>
  <si>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</si>
  <si>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</si>
  <si>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</si>
  <si>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</si>
  <si>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</si>
  <si>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</si>
  <si>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</si>
  <si>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</si>
  <si>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</si>
  <si>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</si>
  <si>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</si>
  <si>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</si>
  <si>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</si>
  <si>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</si>
  <si>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</si>
  <si>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</si>
  <si>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</si>
  <si>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</si>
  <si>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</si>
  <si>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</si>
  <si>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</si>
  <si>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</si>
  <si>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</si>
  <si>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</si>
  <si>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</si>
  <si>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</si>
  <si>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</si>
  <si>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</si>
  <si>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</si>
  <si>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</si>
  <si>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</si>
  <si>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</si>
  <si>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</si>
  <si>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</si>
  <si>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</si>
  <si>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</si>
  <si>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</si>
  <si>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</si>
  <si>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</si>
  <si>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</si>
  <si>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</si>
  <si>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</si>
  <si>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</si>
  <si>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</si>
  <si>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</si>
  <si>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</si>
  <si>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</si>
  <si>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</si>
  <si>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</si>
  <si>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</si>
  <si>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</si>
  <si>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</si>
  <si>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</si>
  <si>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</si>
  <si>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</si>
  <si>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</si>
  <si>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</si>
  <si>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</si>
  <si>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</si>
  <si>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</si>
  <si>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</si>
  <si>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</si>
  <si>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</si>
  <si>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</si>
  <si>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</si>
  <si>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</si>
  <si>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</si>
  <si>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</si>
  <si>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</si>
  <si>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</si>
  <si>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</si>
  <si>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</si>
  <si>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</si>
  <si>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</si>
  <si>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</si>
  <si>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</si>
  <si>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</si>
  <si>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</si>
  <si>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</si>
  <si>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</si>
  <si>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</si>
  <si>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</si>
  <si>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</si>
  <si>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</si>
  <si>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</si>
  <si>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</si>
  <si>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</si>
  <si>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</si>
  <si>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</si>
  <si>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</si>
  <si>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</si>
  <si>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</si>
  <si>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</si>
  <si>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</si>
  <si>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</si>
  <si>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</si>
  <si>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</si>
  <si>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</si>
  <si>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</si>
  <si>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</si>
  <si>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</si>
  <si>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</si>
  <si>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</si>
  <si>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</si>
  <si>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</si>
  <si>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</si>
  <si>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</si>
  <si>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</si>
  <si>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</si>
  <si>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</si>
  <si>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</si>
  <si>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</si>
  <si>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</si>
  <si>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</si>
  <si>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</si>
  <si>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</si>
  <si>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</si>
  <si>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</si>
  <si>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</si>
  <si>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</si>
  <si>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</si>
  <si>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</si>
  <si>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</si>
  <si>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</si>
  <si>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</si>
  <si>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</si>
  <si>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</si>
  <si>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</si>
  <si>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</si>
  <si>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</si>
  <si>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</si>
  <si>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</si>
  <si>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</si>
  <si>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</si>
  <si>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</si>
  <si>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</si>
  <si>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</si>
  <si>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</si>
  <si>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</si>
  <si>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</si>
  <si>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</si>
  <si>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</si>
  <si>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</si>
  <si>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</si>
  <si>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כתבי אופציה בישראל</t>
  </si>
  <si>
    <t>איתמר אופציה 4</t>
  </si>
  <si>
    <t>1137017</t>
  </si>
  <si>
    <t>ברנמילר אפ 1*</t>
  </si>
  <si>
    <t>1143494</t>
  </si>
  <si>
    <t>אלה פקדונות אגח ב</t>
  </si>
  <si>
    <t>1142215</t>
  </si>
  <si>
    <t>אשראי</t>
  </si>
  <si>
    <t>מקורות אגח 8 רמ</t>
  </si>
  <si>
    <t>1124346</t>
  </si>
  <si>
    <t>מרווח הוגן</t>
  </si>
  <si>
    <t>520010869</t>
  </si>
  <si>
    <t>אגח ל.ס חשמל 2022</t>
  </si>
  <si>
    <t>6000129</t>
  </si>
  <si>
    <t>רפאל אגח ה רצף מוסדי</t>
  </si>
  <si>
    <t>1140292</t>
  </si>
  <si>
    <t>520042185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</si>
  <si>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</si>
  <si>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</si>
  <si>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</si>
  <si>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</si>
  <si>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</si>
  <si>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</si>
  <si>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</si>
  <si>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</si>
  <si>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₪ / מט"ח</t>
  </si>
  <si>
    <t>פורוורד ש"ח-מט"ח</t>
  </si>
  <si>
    <t>10000364</t>
  </si>
  <si>
    <t>ל.ר.</t>
  </si>
  <si>
    <t>10000454</t>
  </si>
  <si>
    <t>10000497</t>
  </si>
  <si>
    <t>10000466</t>
  </si>
  <si>
    <t>10000446</t>
  </si>
  <si>
    <t>10000496</t>
  </si>
  <si>
    <t>10000456</t>
  </si>
  <si>
    <t>10000361</t>
  </si>
  <si>
    <t>10000442</t>
  </si>
  <si>
    <t>10000499</t>
  </si>
  <si>
    <t>10000444</t>
  </si>
  <si>
    <t>10000377</t>
  </si>
  <si>
    <t>10000491</t>
  </si>
  <si>
    <t>10000504</t>
  </si>
  <si>
    <t>10000476</t>
  </si>
  <si>
    <t>10000438</t>
  </si>
  <si>
    <t>10000448</t>
  </si>
  <si>
    <t>10000506</t>
  </si>
  <si>
    <t>10000508</t>
  </si>
  <si>
    <t>10000512</t>
  </si>
  <si>
    <t>10000516</t>
  </si>
  <si>
    <t>10000517</t>
  </si>
  <si>
    <t>10000524</t>
  </si>
  <si>
    <t>10000526</t>
  </si>
  <si>
    <t>פורוורד מט"ח-מט"ח</t>
  </si>
  <si>
    <t>10000489</t>
  </si>
  <si>
    <t>10000462</t>
  </si>
  <si>
    <t>10000484</t>
  </si>
  <si>
    <t>10000468</t>
  </si>
  <si>
    <t>10000509</t>
  </si>
  <si>
    <t>10000514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</si>
  <si>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</si>
  <si>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</si>
  <si>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</si>
  <si>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</si>
  <si>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</si>
  <si>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</si>
  <si>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</si>
  <si>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</si>
  <si>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</si>
  <si>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</si>
  <si>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</si>
  <si>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</si>
  <si>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</si>
  <si>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</si>
  <si>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</si>
  <si>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</si>
  <si>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</si>
  <si>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</si>
  <si>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</si>
  <si>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</si>
  <si>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</si>
  <si>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</si>
  <si>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</si>
  <si>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</si>
  <si>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</si>
  <si>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פק מרווח בטחון לאומי</t>
  </si>
  <si>
    <t>75001127</t>
  </si>
  <si>
    <t>דירוג פנימי</t>
  </si>
  <si>
    <t>NR</t>
  </si>
  <si>
    <t>לא</t>
  </si>
  <si>
    <t>AA</t>
  </si>
  <si>
    <t>כן</t>
  </si>
  <si>
    <t>A+</t>
  </si>
  <si>
    <t>AA-</t>
  </si>
  <si>
    <t>קרדן אן.וי אגח ב חש 2/18</t>
  </si>
  <si>
    <t>1143270</t>
  </si>
  <si>
    <t>גורם 111</t>
  </si>
  <si>
    <t>גורם 98</t>
  </si>
  <si>
    <t>גורם 113</t>
  </si>
  <si>
    <t>גורם 104</t>
  </si>
  <si>
    <t>סה"כ יתרות התחייבות להשקעה</t>
  </si>
  <si>
    <t>פורוורד ריבית</t>
  </si>
  <si>
    <t>מובטחות משכנתא- גורם 01</t>
  </si>
  <si>
    <t>בבטחונות אחרים - גורם 114</t>
  </si>
  <si>
    <t>בבטחונות אחרים - גורם 111</t>
  </si>
  <si>
    <t>בבטחונות אחרים - גורם 96</t>
  </si>
  <si>
    <t>בבטחונות אחרים - גורם 98*</t>
  </si>
  <si>
    <t>בבטחונות אחרים - גורם 104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</si>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</sst>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6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64" fontId="29" fillId="0" borderId="0" xfId="0" applyNumberFormat="1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164" fontId="28" fillId="0" borderId="0" xfId="13" applyFont="1" applyFill="1" applyBorder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31" fillId="0" borderId="0" xfId="0" applyFont="1" applyFill="1" applyAlignment="1">
      <alignment horizontal="center"/>
    </xf>
    <xf numFmtId="10" fontId="3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198120</xdr:colOff>
      <xdr:row>50</xdr:row>
      <xdr:rowOff>0</xdr:rowOff>
    </xdr:from>
    <xdr:to>
      <xdr:col>33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G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7" width="6.7109375" style="9" customWidth="1"/>
    <col min="28" max="30" width="7.7109375" style="9" customWidth="1"/>
    <col min="31" max="31" width="7.140625" style="9" customWidth="1"/>
    <col min="32" max="32" width="6" style="9" customWidth="1"/>
    <col min="33" max="33" width="7.85546875" style="9" customWidth="1"/>
    <col min="34" max="34" width="8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3">
      <c r="B1" s="58" t="s">
        <v>186</v>
      </c>
      <c r="C1" s="80" t="s" vm="1">
        <v>256</v>
      </c>
    </row>
    <row r="2" spans="1:33">
      <c r="B2" s="58" t="s">
        <v>185</v>
      </c>
      <c r="C2" s="80" t="s">
        <v>257</v>
      </c>
    </row>
    <row r="3" spans="1:33">
      <c r="B3" s="58" t="s">
        <v>187</v>
      </c>
      <c r="C3" s="80" t="s">
        <v>258</v>
      </c>
    </row>
    <row r="4" spans="1:33">
      <c r="B4" s="58" t="s">
        <v>188</v>
      </c>
      <c r="C4" s="80">
        <v>9454</v>
      </c>
    </row>
    <row r="6" spans="1:33" ht="26.25" customHeight="1">
      <c r="B6" s="151" t="s">
        <v>202</v>
      </c>
      <c r="C6" s="152"/>
      <c r="D6" s="153"/>
    </row>
    <row r="7" spans="1:33" s="10" customFormat="1">
      <c r="B7" s="23"/>
      <c r="C7" s="24" t="s">
        <v>117</v>
      </c>
      <c r="D7" s="25" t="s">
        <v>115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G7" s="38" t="s">
        <v>117</v>
      </c>
    </row>
    <row r="8" spans="1:33" s="10" customFormat="1">
      <c r="B8" s="23"/>
      <c r="C8" s="26" t="s">
        <v>243</v>
      </c>
      <c r="D8" s="27" t="s">
        <v>20</v>
      </c>
      <c r="AG8" s="38" t="s">
        <v>118</v>
      </c>
    </row>
    <row r="9" spans="1:33" s="11" customFormat="1" ht="18" customHeight="1">
      <c r="B9" s="37"/>
      <c r="C9" s="20" t="s">
        <v>1</v>
      </c>
      <c r="D9" s="28" t="s">
        <v>2</v>
      </c>
      <c r="AG9" s="38" t="s">
        <v>127</v>
      </c>
    </row>
    <row r="10" spans="1:33" s="11" customFormat="1" ht="18" customHeight="1">
      <c r="B10" s="69" t="s">
        <v>201</v>
      </c>
      <c r="C10" s="119">
        <f>C11+C12+C23+C33+C37</f>
        <v>31557.280665611994</v>
      </c>
      <c r="D10" s="138">
        <f>C10/$C$42</f>
        <v>1</v>
      </c>
      <c r="AG10" s="68"/>
    </row>
    <row r="11" spans="1:33">
      <c r="A11" s="46" t="s">
        <v>150</v>
      </c>
      <c r="B11" s="29" t="s">
        <v>203</v>
      </c>
      <c r="C11" s="119">
        <f>מזומנים!J10</f>
        <v>1849.6450171710001</v>
      </c>
      <c r="D11" s="138">
        <f t="shared" ref="D11:D13" si="0">C11/$C$42</f>
        <v>5.8612306832462928E-2</v>
      </c>
    </row>
    <row r="12" spans="1:33">
      <c r="B12" s="29" t="s">
        <v>204</v>
      </c>
      <c r="C12" s="119">
        <f>SUM(C13:C22)</f>
        <v>29454.954048469997</v>
      </c>
      <c r="D12" s="138">
        <f t="shared" si="0"/>
        <v>0.9333806154142773</v>
      </c>
    </row>
    <row r="13" spans="1:33">
      <c r="A13" s="56" t="s">
        <v>150</v>
      </c>
      <c r="B13" s="30" t="s">
        <v>74</v>
      </c>
      <c r="C13" s="119">
        <f>'תעודות התחייבות ממשלתיות'!O11</f>
        <v>7692.0681769609992</v>
      </c>
      <c r="D13" s="138">
        <f t="shared" si="0"/>
        <v>0.24374939838663143</v>
      </c>
    </row>
    <row r="14" spans="1:33">
      <c r="A14" s="56" t="s">
        <v>150</v>
      </c>
      <c r="B14" s="30" t="s">
        <v>75</v>
      </c>
      <c r="C14" s="119" t="s" vm="2">
        <v>1411</v>
      </c>
      <c r="D14" s="138" t="s" vm="3">
        <v>1411</v>
      </c>
    </row>
    <row r="15" spans="1:33">
      <c r="A15" s="56" t="s">
        <v>150</v>
      </c>
      <c r="B15" s="30" t="s">
        <v>76</v>
      </c>
      <c r="C15" s="119">
        <f>'אג"ח קונצרני'!R11</f>
        <v>7595.5439608640027</v>
      </c>
      <c r="D15" s="138">
        <f t="shared" ref="D15:D19" si="1">C15/$C$42</f>
        <v>0.24069069959950243</v>
      </c>
    </row>
    <row r="16" spans="1:33">
      <c r="A16" s="56" t="s">
        <v>150</v>
      </c>
      <c r="B16" s="30" t="s">
        <v>77</v>
      </c>
      <c r="C16" s="119">
        <f>מניות!L11</f>
        <v>3144.7429551109994</v>
      </c>
      <c r="D16" s="138">
        <f t="shared" si="1"/>
        <v>9.9651899301254732E-2</v>
      </c>
    </row>
    <row r="17" spans="1:4">
      <c r="A17" s="56" t="s">
        <v>150</v>
      </c>
      <c r="B17" s="30" t="s">
        <v>78</v>
      </c>
      <c r="C17" s="119">
        <f>'תעודות סל'!K11</f>
        <v>10363.436492439996</v>
      </c>
      <c r="D17" s="138">
        <f t="shared" si="1"/>
        <v>0.32840080874690336</v>
      </c>
    </row>
    <row r="18" spans="1:4">
      <c r="A18" s="56" t="s">
        <v>150</v>
      </c>
      <c r="B18" s="30" t="s">
        <v>79</v>
      </c>
      <c r="C18" s="119">
        <f>'קרנות נאמנות'!L11</f>
        <v>554.81584999999995</v>
      </c>
      <c r="D18" s="138">
        <f t="shared" si="1"/>
        <v>1.7581231281584519E-2</v>
      </c>
    </row>
    <row r="19" spans="1:4">
      <c r="A19" s="56" t="s">
        <v>150</v>
      </c>
      <c r="B19" s="30" t="s">
        <v>80</v>
      </c>
      <c r="C19" s="119">
        <f>'כתבי אופציה'!I11</f>
        <v>6.8155382E-2</v>
      </c>
      <c r="D19" s="138">
        <f t="shared" si="1"/>
        <v>2.15973558438668E-6</v>
      </c>
    </row>
    <row r="20" spans="1:4">
      <c r="A20" s="56" t="s">
        <v>150</v>
      </c>
      <c r="B20" s="30" t="s">
        <v>81</v>
      </c>
      <c r="C20" s="119" t="s" vm="4">
        <v>1411</v>
      </c>
      <c r="D20" s="138" t="s" vm="5">
        <v>1411</v>
      </c>
    </row>
    <row r="21" spans="1:4">
      <c r="A21" s="56" t="s">
        <v>150</v>
      </c>
      <c r="B21" s="30" t="s">
        <v>82</v>
      </c>
      <c r="C21" s="119" t="s" vm="6">
        <v>1411</v>
      </c>
      <c r="D21" s="138" t="s" vm="7">
        <v>1411</v>
      </c>
    </row>
    <row r="22" spans="1:4">
      <c r="A22" s="56" t="s">
        <v>150</v>
      </c>
      <c r="B22" s="30" t="s">
        <v>83</v>
      </c>
      <c r="C22" s="119">
        <f>'מוצרים מובנים'!N11</f>
        <v>104.27845771200002</v>
      </c>
      <c r="D22" s="138">
        <f t="shared" ref="D22:D23" si="2">C22/$C$42</f>
        <v>3.3044183628164253E-3</v>
      </c>
    </row>
    <row r="23" spans="1:4">
      <c r="B23" s="29" t="s">
        <v>205</v>
      </c>
      <c r="C23" s="119">
        <f>SUM(C24:C32)</f>
        <v>-218.93915999999999</v>
      </c>
      <c r="D23" s="138">
        <f t="shared" si="2"/>
        <v>-6.9378335326141793E-3</v>
      </c>
    </row>
    <row r="24" spans="1:4">
      <c r="A24" s="56" t="s">
        <v>150</v>
      </c>
      <c r="B24" s="30" t="s">
        <v>84</v>
      </c>
      <c r="C24" s="119" t="s" vm="8">
        <v>1411</v>
      </c>
      <c r="D24" s="138" t="s" vm="9">
        <v>1411</v>
      </c>
    </row>
    <row r="25" spans="1:4">
      <c r="A25" s="56" t="s">
        <v>150</v>
      </c>
      <c r="B25" s="30" t="s">
        <v>85</v>
      </c>
      <c r="C25" s="119" t="s" vm="10">
        <v>1411</v>
      </c>
      <c r="D25" s="138" t="s" vm="11">
        <v>1411</v>
      </c>
    </row>
    <row r="26" spans="1:4">
      <c r="A26" s="56" t="s">
        <v>150</v>
      </c>
      <c r="B26" s="30" t="s">
        <v>76</v>
      </c>
      <c r="C26" s="119">
        <f>'לא סחיר - אג"ח קונצרני'!P11</f>
        <v>127.7166</v>
      </c>
      <c r="D26" s="138">
        <f>C26/$C$42</f>
        <v>4.0471357894653111E-3</v>
      </c>
    </row>
    <row r="27" spans="1:4">
      <c r="A27" s="56" t="s">
        <v>150</v>
      </c>
      <c r="B27" s="30" t="s">
        <v>86</v>
      </c>
      <c r="C27" s="119" t="s" vm="12">
        <v>1411</v>
      </c>
      <c r="D27" s="138" t="s" vm="13">
        <v>1411</v>
      </c>
    </row>
    <row r="28" spans="1:4">
      <c r="A28" s="56" t="s">
        <v>150</v>
      </c>
      <c r="B28" s="30" t="s">
        <v>87</v>
      </c>
      <c r="C28" s="119" t="s" vm="14">
        <v>1411</v>
      </c>
      <c r="D28" s="138" t="s" vm="15">
        <v>1411</v>
      </c>
    </row>
    <row r="29" spans="1:4">
      <c r="A29" s="56" t="s">
        <v>150</v>
      </c>
      <c r="B29" s="30" t="s">
        <v>88</v>
      </c>
      <c r="C29" s="119" t="s" vm="16">
        <v>1411</v>
      </c>
      <c r="D29" s="138" t="s" vm="17">
        <v>1411</v>
      </c>
    </row>
    <row r="30" spans="1:4">
      <c r="A30" s="56" t="s">
        <v>150</v>
      </c>
      <c r="B30" s="30" t="s">
        <v>228</v>
      </c>
      <c r="C30" s="119" t="s" vm="18">
        <v>1411</v>
      </c>
      <c r="D30" s="138" t="s" vm="19">
        <v>1411</v>
      </c>
    </row>
    <row r="31" spans="1:4">
      <c r="A31" s="56" t="s">
        <v>150</v>
      </c>
      <c r="B31" s="30" t="s">
        <v>111</v>
      </c>
      <c r="C31" s="119">
        <f>'לא סחיר - חוזים עתידיים'!I11</f>
        <v>-346.65575999999999</v>
      </c>
      <c r="D31" s="138">
        <f>C31/$C$42</f>
        <v>-1.098496932207949E-2</v>
      </c>
    </row>
    <row r="32" spans="1:4">
      <c r="A32" s="56" t="s">
        <v>150</v>
      </c>
      <c r="B32" s="30" t="s">
        <v>89</v>
      </c>
      <c r="C32" s="119" t="s" vm="20">
        <v>1411</v>
      </c>
      <c r="D32" s="138" t="s" vm="21">
        <v>1411</v>
      </c>
    </row>
    <row r="33" spans="1:4">
      <c r="A33" s="56" t="s">
        <v>150</v>
      </c>
      <c r="B33" s="29" t="s">
        <v>206</v>
      </c>
      <c r="C33" s="119">
        <f>הלוואות!O10</f>
        <v>470.07321000000007</v>
      </c>
      <c r="D33" s="138">
        <f>C33/$C$42</f>
        <v>1.489587189026206E-2</v>
      </c>
    </row>
    <row r="34" spans="1:4">
      <c r="A34" s="56" t="s">
        <v>150</v>
      </c>
      <c r="B34" s="29" t="s">
        <v>207</v>
      </c>
      <c r="C34" s="119" t="s" vm="22">
        <v>1411</v>
      </c>
      <c r="D34" s="138" t="s" vm="23">
        <v>1411</v>
      </c>
    </row>
    <row r="35" spans="1:4">
      <c r="A35" s="56" t="s">
        <v>150</v>
      </c>
      <c r="B35" s="29" t="s">
        <v>208</v>
      </c>
      <c r="C35" s="119" t="s" vm="24">
        <v>1411</v>
      </c>
      <c r="D35" s="138" t="s" vm="25">
        <v>1411</v>
      </c>
    </row>
    <row r="36" spans="1:4">
      <c r="A36" s="56" t="s">
        <v>150</v>
      </c>
      <c r="B36" s="57" t="s">
        <v>209</v>
      </c>
      <c r="C36" s="119" t="s" vm="26">
        <v>1411</v>
      </c>
      <c r="D36" s="138" t="s" vm="27">
        <v>1411</v>
      </c>
    </row>
    <row r="37" spans="1:4">
      <c r="A37" s="56" t="s">
        <v>150</v>
      </c>
      <c r="B37" s="29" t="s">
        <v>210</v>
      </c>
      <c r="C37" s="119">
        <f>'השקעות אחרות '!I10</f>
        <v>1.5475499709999996</v>
      </c>
      <c r="D37" s="138">
        <f t="shared" ref="D37:D38" si="3">C37/$C$42</f>
        <v>4.9039395612004259E-5</v>
      </c>
    </row>
    <row r="38" spans="1:4">
      <c r="A38" s="56"/>
      <c r="B38" s="70" t="s">
        <v>212</v>
      </c>
      <c r="C38" s="119">
        <v>0</v>
      </c>
      <c r="D38" s="138">
        <f t="shared" si="3"/>
        <v>0</v>
      </c>
    </row>
    <row r="39" spans="1:4">
      <c r="A39" s="56" t="s">
        <v>150</v>
      </c>
      <c r="B39" s="71" t="s">
        <v>213</v>
      </c>
      <c r="C39" s="119" t="s" vm="28">
        <v>1411</v>
      </c>
      <c r="D39" s="138" t="s" vm="29">
        <v>1411</v>
      </c>
    </row>
    <row r="40" spans="1:4">
      <c r="A40" s="56" t="s">
        <v>150</v>
      </c>
      <c r="B40" s="71" t="s">
        <v>241</v>
      </c>
      <c r="C40" s="119" t="s" vm="30">
        <v>1411</v>
      </c>
      <c r="D40" s="138" t="s" vm="31">
        <v>1411</v>
      </c>
    </row>
    <row r="41" spans="1:4">
      <c r="A41" s="56" t="s">
        <v>150</v>
      </c>
      <c r="B41" s="71" t="s">
        <v>214</v>
      </c>
      <c r="C41" s="119" t="s" vm="32">
        <v>1411</v>
      </c>
      <c r="D41" s="138" t="s" vm="33">
        <v>1411</v>
      </c>
    </row>
    <row r="42" spans="1:4">
      <c r="B42" s="71" t="s">
        <v>90</v>
      </c>
      <c r="C42" s="119">
        <f>C38+C10</f>
        <v>31557.280665611994</v>
      </c>
      <c r="D42" s="138">
        <f>C42/$C$42</f>
        <v>1</v>
      </c>
    </row>
    <row r="43" spans="1:4">
      <c r="A43" s="56" t="s">
        <v>150</v>
      </c>
      <c r="B43" s="71" t="s">
        <v>211</v>
      </c>
      <c r="C43" s="119">
        <f>'יתרת התחייבות להשקעה'!C10</f>
        <v>82.586169999999996</v>
      </c>
      <c r="D43" s="138"/>
    </row>
    <row r="44" spans="1:4">
      <c r="B44" s="6" t="s">
        <v>116</v>
      </c>
    </row>
    <row r="45" spans="1:4">
      <c r="C45" s="77" t="s">
        <v>193</v>
      </c>
      <c r="D45" s="36" t="s">
        <v>110</v>
      </c>
    </row>
    <row r="46" spans="1:4">
      <c r="C46" s="78" t="s">
        <v>1</v>
      </c>
      <c r="D46" s="25" t="s">
        <v>2</v>
      </c>
    </row>
    <row r="47" spans="1:4">
      <c r="C47" s="120" t="s">
        <v>174</v>
      </c>
      <c r="D47" s="121" vm="34">
        <v>2.6452</v>
      </c>
    </row>
    <row r="48" spans="1:4">
      <c r="C48" s="120" t="s">
        <v>183</v>
      </c>
      <c r="D48" s="121">
        <v>0.96568071730392657</v>
      </c>
    </row>
    <row r="49" spans="2:4">
      <c r="C49" s="120" t="s">
        <v>179</v>
      </c>
      <c r="D49" s="121" vm="35">
        <v>2.7517</v>
      </c>
    </row>
    <row r="50" spans="2:4">
      <c r="B50" s="12"/>
      <c r="C50" s="120" t="s">
        <v>1412</v>
      </c>
      <c r="D50" s="121" vm="36">
        <v>3.8071999999999999</v>
      </c>
    </row>
    <row r="51" spans="2:4">
      <c r="C51" s="120" t="s">
        <v>172</v>
      </c>
      <c r="D51" s="121" vm="37">
        <v>4.2915999999999999</v>
      </c>
    </row>
    <row r="52" spans="2:4">
      <c r="C52" s="120" t="s">
        <v>173</v>
      </c>
      <c r="D52" s="121" vm="38">
        <v>4.7934000000000001</v>
      </c>
    </row>
    <row r="53" spans="2:4">
      <c r="C53" s="120" t="s">
        <v>175</v>
      </c>
      <c r="D53" s="121">
        <v>0.47864732325296283</v>
      </c>
    </row>
    <row r="54" spans="2:4">
      <c r="C54" s="120" t="s">
        <v>180</v>
      </c>
      <c r="D54" s="121" vm="39">
        <v>3.4113000000000002</v>
      </c>
    </row>
    <row r="55" spans="2:4">
      <c r="C55" s="120" t="s">
        <v>181</v>
      </c>
      <c r="D55" s="121">
        <v>0.19088362617774382</v>
      </c>
    </row>
    <row r="56" spans="2:4">
      <c r="C56" s="120" t="s">
        <v>178</v>
      </c>
      <c r="D56" s="121" vm="40">
        <v>0.5746</v>
      </c>
    </row>
    <row r="57" spans="2:4">
      <c r="C57" s="120" t="s">
        <v>1413</v>
      </c>
      <c r="D57" s="121">
        <v>2.5160324000000003</v>
      </c>
    </row>
    <row r="58" spans="2:4">
      <c r="C58" s="120" t="s">
        <v>177</v>
      </c>
      <c r="D58" s="121" vm="41">
        <v>0.41889999999999999</v>
      </c>
    </row>
    <row r="59" spans="2:4">
      <c r="C59" s="120" t="s">
        <v>170</v>
      </c>
      <c r="D59" s="121" vm="42">
        <v>3.7480000000000002</v>
      </c>
    </row>
    <row r="60" spans="2:4">
      <c r="C60" s="120" t="s">
        <v>184</v>
      </c>
      <c r="D60" s="121" vm="43">
        <v>0.26100000000000001</v>
      </c>
    </row>
    <row r="61" spans="2:4">
      <c r="C61" s="120" t="s">
        <v>1414</v>
      </c>
      <c r="D61" s="121" vm="44">
        <v>0.43149999999999999</v>
      </c>
    </row>
    <row r="62" spans="2:4">
      <c r="C62" s="120" t="s">
        <v>1415</v>
      </c>
      <c r="D62" s="121">
        <v>5.3951501227871679E-2</v>
      </c>
    </row>
    <row r="63" spans="2:4">
      <c r="C63" s="120" t="s">
        <v>171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6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186</v>
      </c>
      <c r="C1" s="80" t="s" vm="1">
        <v>256</v>
      </c>
    </row>
    <row r="2" spans="2:60">
      <c r="B2" s="58" t="s">
        <v>185</v>
      </c>
      <c r="C2" s="80" t="s">
        <v>257</v>
      </c>
    </row>
    <row r="3" spans="2:60">
      <c r="B3" s="58" t="s">
        <v>187</v>
      </c>
      <c r="C3" s="80" t="s">
        <v>258</v>
      </c>
    </row>
    <row r="4" spans="2:60">
      <c r="B4" s="58" t="s">
        <v>188</v>
      </c>
      <c r="C4" s="80">
        <v>9454</v>
      </c>
    </row>
    <row r="6" spans="2:60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0" ht="26.25" customHeight="1">
      <c r="B7" s="165" t="s">
        <v>99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H7" s="3"/>
    </row>
    <row r="8" spans="2:60" s="3" customFormat="1" ht="78.75">
      <c r="B8" s="23" t="s">
        <v>124</v>
      </c>
      <c r="C8" s="31" t="s">
        <v>46</v>
      </c>
      <c r="D8" s="31" t="s">
        <v>128</v>
      </c>
      <c r="E8" s="31" t="s">
        <v>68</v>
      </c>
      <c r="F8" s="31" t="s">
        <v>108</v>
      </c>
      <c r="G8" s="31" t="s">
        <v>240</v>
      </c>
      <c r="H8" s="31" t="s">
        <v>239</v>
      </c>
      <c r="I8" s="31" t="s">
        <v>65</v>
      </c>
      <c r="J8" s="31" t="s">
        <v>62</v>
      </c>
      <c r="K8" s="31" t="s">
        <v>189</v>
      </c>
      <c r="L8" s="31" t="s">
        <v>191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247</v>
      </c>
      <c r="H9" s="17"/>
      <c r="I9" s="17" t="s">
        <v>243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49</v>
      </c>
      <c r="C11" s="123"/>
      <c r="D11" s="123"/>
      <c r="E11" s="123"/>
      <c r="F11" s="123"/>
      <c r="G11" s="124"/>
      <c r="H11" s="128"/>
      <c r="I11" s="124">
        <v>6.8155382E-2</v>
      </c>
      <c r="J11" s="123"/>
      <c r="K11" s="125">
        <v>1</v>
      </c>
      <c r="L11" s="125">
        <f>I11/'סכום נכסי הקרן'!$C$42</f>
        <v>2.15973558438668E-6</v>
      </c>
      <c r="M11" s="139"/>
      <c r="BC11" s="102"/>
      <c r="BD11" s="3"/>
      <c r="BE11" s="102"/>
      <c r="BG11" s="102"/>
    </row>
    <row r="12" spans="2:60" s="4" customFormat="1" ht="18" customHeight="1">
      <c r="B12" s="126" t="s">
        <v>26</v>
      </c>
      <c r="C12" s="123"/>
      <c r="D12" s="123"/>
      <c r="E12" s="123"/>
      <c r="F12" s="123"/>
      <c r="G12" s="124"/>
      <c r="H12" s="128"/>
      <c r="I12" s="124">
        <v>6.8155382E-2</v>
      </c>
      <c r="J12" s="123"/>
      <c r="K12" s="125">
        <v>1</v>
      </c>
      <c r="L12" s="125">
        <f>I12/'סכום נכסי הקרן'!$C$42</f>
        <v>2.15973558438668E-6</v>
      </c>
      <c r="M12" s="139"/>
      <c r="BC12" s="102"/>
      <c r="BD12" s="3"/>
      <c r="BE12" s="102"/>
      <c r="BG12" s="102"/>
    </row>
    <row r="13" spans="2:60">
      <c r="B13" s="104" t="s">
        <v>1351</v>
      </c>
      <c r="C13" s="84"/>
      <c r="D13" s="84"/>
      <c r="E13" s="84"/>
      <c r="F13" s="84"/>
      <c r="G13" s="93"/>
      <c r="H13" s="95"/>
      <c r="I13" s="93">
        <v>6.8155382E-2</v>
      </c>
      <c r="J13" s="84"/>
      <c r="K13" s="94">
        <v>1</v>
      </c>
      <c r="L13" s="94">
        <f>I13/'סכום נכסי הקרן'!$C$42</f>
        <v>2.15973558438668E-6</v>
      </c>
      <c r="M13" s="141"/>
      <c r="BD13" s="3"/>
    </row>
    <row r="14" spans="2:60" ht="20.25">
      <c r="B14" s="89" t="s">
        <v>1352</v>
      </c>
      <c r="C14" s="86" t="s">
        <v>1353</v>
      </c>
      <c r="D14" s="99" t="s">
        <v>129</v>
      </c>
      <c r="E14" s="99" t="s">
        <v>1089</v>
      </c>
      <c r="F14" s="99" t="s">
        <v>171</v>
      </c>
      <c r="G14" s="96">
        <v>187.513823</v>
      </c>
      <c r="H14" s="98">
        <v>34.799999999999997</v>
      </c>
      <c r="I14" s="96">
        <v>6.525481100000001E-2</v>
      </c>
      <c r="J14" s="97">
        <v>2.9125410987500762E-5</v>
      </c>
      <c r="K14" s="97">
        <v>0.95744179087720482</v>
      </c>
      <c r="L14" s="97">
        <f>I14/'סכום נכסי הקרן'!$C$42</f>
        <v>2.0678211057364093E-6</v>
      </c>
      <c r="M14" s="141"/>
      <c r="BD14" s="4"/>
    </row>
    <row r="15" spans="2:60">
      <c r="B15" s="89" t="s">
        <v>1354</v>
      </c>
      <c r="C15" s="86" t="s">
        <v>1355</v>
      </c>
      <c r="D15" s="99" t="s">
        <v>129</v>
      </c>
      <c r="E15" s="99" t="s">
        <v>197</v>
      </c>
      <c r="F15" s="99" t="s">
        <v>171</v>
      </c>
      <c r="G15" s="96">
        <v>50.009848000000005</v>
      </c>
      <c r="H15" s="98">
        <v>5.8</v>
      </c>
      <c r="I15" s="96">
        <v>2.9005709999999998E-3</v>
      </c>
      <c r="J15" s="97">
        <v>4.169360070898512E-5</v>
      </c>
      <c r="K15" s="97">
        <v>4.2558209122795315E-2</v>
      </c>
      <c r="L15" s="97">
        <f>I15/'סכום נכסי הקרן'!$C$42</f>
        <v>9.1914478650270885E-8</v>
      </c>
      <c r="M15" s="141"/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  <c r="M16" s="141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255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120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238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246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186</v>
      </c>
      <c r="C1" s="80" t="s" vm="1">
        <v>256</v>
      </c>
    </row>
    <row r="2" spans="2:61">
      <c r="B2" s="58" t="s">
        <v>185</v>
      </c>
      <c r="C2" s="80" t="s">
        <v>257</v>
      </c>
    </row>
    <row r="3" spans="2:61">
      <c r="B3" s="58" t="s">
        <v>187</v>
      </c>
      <c r="C3" s="80" t="s">
        <v>258</v>
      </c>
    </row>
    <row r="4" spans="2:61">
      <c r="B4" s="58" t="s">
        <v>188</v>
      </c>
      <c r="C4" s="80">
        <v>9454</v>
      </c>
    </row>
    <row r="6" spans="2:6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61" ht="26.25" customHeight="1">
      <c r="B7" s="165" t="s">
        <v>100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  <c r="BI7" s="3"/>
    </row>
    <row r="8" spans="2:61" s="3" customFormat="1" ht="78.75">
      <c r="B8" s="23" t="s">
        <v>124</v>
      </c>
      <c r="C8" s="31" t="s">
        <v>46</v>
      </c>
      <c r="D8" s="31" t="s">
        <v>128</v>
      </c>
      <c r="E8" s="31" t="s">
        <v>68</v>
      </c>
      <c r="F8" s="31" t="s">
        <v>108</v>
      </c>
      <c r="G8" s="31" t="s">
        <v>240</v>
      </c>
      <c r="H8" s="31" t="s">
        <v>239</v>
      </c>
      <c r="I8" s="31" t="s">
        <v>65</v>
      </c>
      <c r="J8" s="31" t="s">
        <v>62</v>
      </c>
      <c r="K8" s="31" t="s">
        <v>189</v>
      </c>
      <c r="L8" s="32" t="s">
        <v>191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247</v>
      </c>
      <c r="H9" s="17"/>
      <c r="I9" s="17" t="s">
        <v>243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255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246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186</v>
      </c>
      <c r="C1" s="80" t="s" vm="1">
        <v>256</v>
      </c>
    </row>
    <row r="2" spans="1:60">
      <c r="B2" s="58" t="s">
        <v>185</v>
      </c>
      <c r="C2" s="80" t="s">
        <v>257</v>
      </c>
    </row>
    <row r="3" spans="1:60">
      <c r="B3" s="58" t="s">
        <v>187</v>
      </c>
      <c r="C3" s="80" t="s">
        <v>258</v>
      </c>
    </row>
    <row r="4" spans="1:60">
      <c r="B4" s="58" t="s">
        <v>188</v>
      </c>
      <c r="C4" s="80">
        <v>9454</v>
      </c>
    </row>
    <row r="6" spans="1:60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7"/>
      <c r="BD6" s="1" t="s">
        <v>129</v>
      </c>
      <c r="BF6" s="1" t="s">
        <v>194</v>
      </c>
      <c r="BH6" s="3" t="s">
        <v>171</v>
      </c>
    </row>
    <row r="7" spans="1:60" ht="26.25" customHeight="1">
      <c r="B7" s="165" t="s">
        <v>101</v>
      </c>
      <c r="C7" s="166"/>
      <c r="D7" s="166"/>
      <c r="E7" s="166"/>
      <c r="F7" s="166"/>
      <c r="G7" s="166"/>
      <c r="H7" s="166"/>
      <c r="I7" s="166"/>
      <c r="J7" s="166"/>
      <c r="K7" s="167"/>
      <c r="BD7" s="3" t="s">
        <v>131</v>
      </c>
      <c r="BF7" s="1" t="s">
        <v>151</v>
      </c>
      <c r="BH7" s="3" t="s">
        <v>170</v>
      </c>
    </row>
    <row r="8" spans="1:60" s="3" customFormat="1" ht="78.75">
      <c r="A8" s="2"/>
      <c r="B8" s="23" t="s">
        <v>124</v>
      </c>
      <c r="C8" s="31" t="s">
        <v>46</v>
      </c>
      <c r="D8" s="31" t="s">
        <v>128</v>
      </c>
      <c r="E8" s="31" t="s">
        <v>68</v>
      </c>
      <c r="F8" s="31" t="s">
        <v>108</v>
      </c>
      <c r="G8" s="31" t="s">
        <v>240</v>
      </c>
      <c r="H8" s="31" t="s">
        <v>239</v>
      </c>
      <c r="I8" s="31" t="s">
        <v>65</v>
      </c>
      <c r="J8" s="31" t="s">
        <v>189</v>
      </c>
      <c r="K8" s="31" t="s">
        <v>191</v>
      </c>
      <c r="BC8" s="1" t="s">
        <v>144</v>
      </c>
      <c r="BD8" s="1" t="s">
        <v>145</v>
      </c>
      <c r="BE8" s="1" t="s">
        <v>152</v>
      </c>
      <c r="BG8" s="4" t="s">
        <v>172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247</v>
      </c>
      <c r="H9" s="17"/>
      <c r="I9" s="17" t="s">
        <v>243</v>
      </c>
      <c r="J9" s="33" t="s">
        <v>20</v>
      </c>
      <c r="K9" s="59" t="s">
        <v>20</v>
      </c>
      <c r="BC9" s="1" t="s">
        <v>141</v>
      </c>
      <c r="BE9" s="1" t="s">
        <v>153</v>
      </c>
      <c r="BG9" s="4" t="s">
        <v>173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137</v>
      </c>
      <c r="BD10" s="3"/>
      <c r="BE10" s="1" t="s">
        <v>195</v>
      </c>
      <c r="BG10" s="1" t="s">
        <v>179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174</v>
      </c>
    </row>
    <row r="12" spans="1:60" ht="20.25">
      <c r="B12" s="101" t="s">
        <v>255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134</v>
      </c>
      <c r="BD12" s="4"/>
      <c r="BE12" s="1" t="s">
        <v>155</v>
      </c>
      <c r="BG12" s="1" t="s">
        <v>175</v>
      </c>
    </row>
    <row r="13" spans="1:60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138</v>
      </c>
      <c r="BE13" s="1" t="s">
        <v>156</v>
      </c>
      <c r="BG13" s="1" t="s">
        <v>176</v>
      </c>
    </row>
    <row r="14" spans="1:60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135</v>
      </c>
      <c r="BE14" s="1" t="s">
        <v>157</v>
      </c>
      <c r="BG14" s="1" t="s">
        <v>178</v>
      </c>
    </row>
    <row r="15" spans="1:60">
      <c r="B15" s="101" t="s">
        <v>246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146</v>
      </c>
      <c r="BE15" s="1" t="s">
        <v>196</v>
      </c>
      <c r="BG15" s="1" t="s">
        <v>180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132</v>
      </c>
      <c r="BD16" s="1" t="s">
        <v>147</v>
      </c>
      <c r="BE16" s="1" t="s">
        <v>158</v>
      </c>
      <c r="BG16" s="1" t="s">
        <v>181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142</v>
      </c>
      <c r="BE17" s="1" t="s">
        <v>159</v>
      </c>
      <c r="BG17" s="1" t="s">
        <v>182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130</v>
      </c>
      <c r="BF18" s="1" t="s">
        <v>160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143</v>
      </c>
      <c r="BF19" s="1" t="s">
        <v>161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148</v>
      </c>
      <c r="BF20" s="1" t="s">
        <v>162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133</v>
      </c>
      <c r="BE21" s="1" t="s">
        <v>149</v>
      </c>
      <c r="BF21" s="1" t="s">
        <v>163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139</v>
      </c>
      <c r="BF22" s="1" t="s">
        <v>164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140</v>
      </c>
      <c r="BF23" s="1" t="s">
        <v>197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200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165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166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199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167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168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198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6.140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186</v>
      </c>
      <c r="C1" s="80" t="s" vm="1">
        <v>256</v>
      </c>
    </row>
    <row r="2" spans="2:81">
      <c r="B2" s="58" t="s">
        <v>185</v>
      </c>
      <c r="C2" s="80" t="s">
        <v>257</v>
      </c>
    </row>
    <row r="3" spans="2:81">
      <c r="B3" s="58" t="s">
        <v>187</v>
      </c>
      <c r="C3" s="80" t="s">
        <v>258</v>
      </c>
      <c r="E3" s="2"/>
    </row>
    <row r="4" spans="2:81">
      <c r="B4" s="58" t="s">
        <v>188</v>
      </c>
      <c r="C4" s="80">
        <v>9454</v>
      </c>
    </row>
    <row r="6" spans="2:81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81" ht="26.25" customHeight="1">
      <c r="B7" s="165" t="s">
        <v>102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81" s="3" customFormat="1" ht="47.25">
      <c r="B8" s="23" t="s">
        <v>124</v>
      </c>
      <c r="C8" s="31" t="s">
        <v>46</v>
      </c>
      <c r="D8" s="14" t="s">
        <v>53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240</v>
      </c>
      <c r="M8" s="31" t="s">
        <v>239</v>
      </c>
      <c r="N8" s="31" t="s">
        <v>65</v>
      </c>
      <c r="O8" s="31" t="s">
        <v>62</v>
      </c>
      <c r="P8" s="31" t="s">
        <v>189</v>
      </c>
      <c r="Q8" s="32" t="s">
        <v>191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247</v>
      </c>
      <c r="M9" s="33"/>
      <c r="N9" s="33" t="s">
        <v>243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2" t="s">
        <v>52</v>
      </c>
      <c r="C11" s="123"/>
      <c r="D11" s="123"/>
      <c r="E11" s="123"/>
      <c r="F11" s="123"/>
      <c r="G11" s="123"/>
      <c r="H11" s="124">
        <v>3.7999999999942458</v>
      </c>
      <c r="I11" s="123"/>
      <c r="J11" s="123"/>
      <c r="K11" s="130">
        <v>7.3000000000230146E-3</v>
      </c>
      <c r="L11" s="124"/>
      <c r="M11" s="123"/>
      <c r="N11" s="124">
        <v>104.27845771200002</v>
      </c>
      <c r="O11" s="123"/>
      <c r="P11" s="125">
        <v>1</v>
      </c>
      <c r="Q11" s="125">
        <f>N11/'סכום נכסי הקרן'!$C$42</f>
        <v>3.3044183628164253E-3</v>
      </c>
      <c r="R11" s="140"/>
      <c r="S11" s="102"/>
      <c r="T11" s="102"/>
      <c r="U11" s="102"/>
      <c r="V11" s="102"/>
      <c r="W11" s="102"/>
      <c r="X11" s="102"/>
      <c r="CC11" s="102"/>
    </row>
    <row r="12" spans="2:81" s="102" customFormat="1" ht="21.75" customHeight="1">
      <c r="B12" s="126" t="s">
        <v>237</v>
      </c>
      <c r="C12" s="123"/>
      <c r="D12" s="123"/>
      <c r="E12" s="123"/>
      <c r="F12" s="123"/>
      <c r="G12" s="123"/>
      <c r="H12" s="124">
        <v>3.7999999999942458</v>
      </c>
      <c r="I12" s="123"/>
      <c r="J12" s="123"/>
      <c r="K12" s="130">
        <v>7.3000000000230146E-3</v>
      </c>
      <c r="L12" s="124"/>
      <c r="M12" s="123"/>
      <c r="N12" s="124">
        <v>104.27845771200002</v>
      </c>
      <c r="O12" s="123"/>
      <c r="P12" s="125">
        <v>1</v>
      </c>
      <c r="Q12" s="125">
        <f>N12/'סכום נכסי הקרן'!$C$42</f>
        <v>3.3044183628164253E-3</v>
      </c>
      <c r="R12" s="140"/>
    </row>
    <row r="13" spans="2:81" s="102" customFormat="1">
      <c r="B13" s="127" t="s">
        <v>51</v>
      </c>
      <c r="C13" s="123"/>
      <c r="D13" s="123"/>
      <c r="E13" s="123"/>
      <c r="F13" s="123"/>
      <c r="G13" s="123"/>
      <c r="H13" s="124">
        <v>3.7999999999942458</v>
      </c>
      <c r="I13" s="123"/>
      <c r="J13" s="123"/>
      <c r="K13" s="130">
        <v>7.3000000000230146E-3</v>
      </c>
      <c r="L13" s="124"/>
      <c r="M13" s="123"/>
      <c r="N13" s="124">
        <v>104.27845771200002</v>
      </c>
      <c r="O13" s="123"/>
      <c r="P13" s="125">
        <v>1</v>
      </c>
      <c r="Q13" s="125">
        <f>N13/'סכום נכסי הקרן'!$C$42</f>
        <v>3.3044183628164253E-3</v>
      </c>
      <c r="R13" s="140"/>
    </row>
    <row r="14" spans="2:81">
      <c r="B14" s="89" t="s">
        <v>1356</v>
      </c>
      <c r="C14" s="86" t="s">
        <v>1357</v>
      </c>
      <c r="D14" s="99" t="s">
        <v>1358</v>
      </c>
      <c r="E14" s="86" t="s">
        <v>319</v>
      </c>
      <c r="F14" s="86" t="s">
        <v>368</v>
      </c>
      <c r="G14" s="86"/>
      <c r="H14" s="96">
        <v>3.7999999999942458</v>
      </c>
      <c r="I14" s="99" t="s">
        <v>171</v>
      </c>
      <c r="J14" s="100">
        <v>6.1999999999999998E-3</v>
      </c>
      <c r="K14" s="100">
        <v>7.3000000000230146E-3</v>
      </c>
      <c r="L14" s="96">
        <v>103368.81434899999</v>
      </c>
      <c r="M14" s="108">
        <v>100.88</v>
      </c>
      <c r="N14" s="96">
        <v>104.27845771200002</v>
      </c>
      <c r="O14" s="97">
        <v>2.1929117107750271E-5</v>
      </c>
      <c r="P14" s="97">
        <v>1</v>
      </c>
      <c r="Q14" s="97">
        <f>N14/'סכום נכסי הקרן'!$C$42</f>
        <v>3.3044183628164253E-3</v>
      </c>
      <c r="R14" s="141"/>
    </row>
    <row r="15" spans="2:81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96"/>
      <c r="M15" s="86"/>
      <c r="N15" s="86"/>
      <c r="O15" s="86"/>
      <c r="P15" s="97"/>
      <c r="Q15" s="86"/>
      <c r="R15" s="141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41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1" t="s">
        <v>255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1" t="s">
        <v>120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1" t="s">
        <v>238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1" t="s">
        <v>246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186</v>
      </c>
      <c r="C1" s="80" t="s" vm="1">
        <v>256</v>
      </c>
    </row>
    <row r="2" spans="2:72">
      <c r="B2" s="58" t="s">
        <v>185</v>
      </c>
      <c r="C2" s="80" t="s">
        <v>257</v>
      </c>
    </row>
    <row r="3" spans="2:72">
      <c r="B3" s="58" t="s">
        <v>187</v>
      </c>
      <c r="C3" s="80" t="s">
        <v>258</v>
      </c>
    </row>
    <row r="4" spans="2:72">
      <c r="B4" s="58" t="s">
        <v>188</v>
      </c>
      <c r="C4" s="80">
        <v>9454</v>
      </c>
    </row>
    <row r="6" spans="2:72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72" ht="26.25" customHeight="1">
      <c r="B7" s="165" t="s">
        <v>93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7"/>
    </row>
    <row r="8" spans="2:72" s="3" customFormat="1" ht="78.75">
      <c r="B8" s="23" t="s">
        <v>124</v>
      </c>
      <c r="C8" s="31" t="s">
        <v>46</v>
      </c>
      <c r="D8" s="31" t="s">
        <v>15</v>
      </c>
      <c r="E8" s="31" t="s">
        <v>69</v>
      </c>
      <c r="F8" s="31" t="s">
        <v>109</v>
      </c>
      <c r="G8" s="31" t="s">
        <v>18</v>
      </c>
      <c r="H8" s="31" t="s">
        <v>108</v>
      </c>
      <c r="I8" s="31" t="s">
        <v>17</v>
      </c>
      <c r="J8" s="31" t="s">
        <v>19</v>
      </c>
      <c r="K8" s="31" t="s">
        <v>240</v>
      </c>
      <c r="L8" s="31" t="s">
        <v>239</v>
      </c>
      <c r="M8" s="31" t="s">
        <v>117</v>
      </c>
      <c r="N8" s="31" t="s">
        <v>62</v>
      </c>
      <c r="O8" s="31" t="s">
        <v>189</v>
      </c>
      <c r="P8" s="32" t="s">
        <v>191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247</v>
      </c>
      <c r="L9" s="33"/>
      <c r="M9" s="33" t="s">
        <v>243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246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186</v>
      </c>
      <c r="C1" s="80" t="s" vm="1">
        <v>256</v>
      </c>
    </row>
    <row r="2" spans="2:65">
      <c r="B2" s="58" t="s">
        <v>185</v>
      </c>
      <c r="C2" s="80" t="s">
        <v>257</v>
      </c>
    </row>
    <row r="3" spans="2:65">
      <c r="B3" s="58" t="s">
        <v>187</v>
      </c>
      <c r="C3" s="80" t="s">
        <v>258</v>
      </c>
    </row>
    <row r="4" spans="2:65">
      <c r="B4" s="58" t="s">
        <v>188</v>
      </c>
      <c r="C4" s="80">
        <v>9454</v>
      </c>
    </row>
    <row r="6" spans="2:65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65" ht="26.25" customHeight="1">
      <c r="B7" s="165" t="s">
        <v>94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65" s="3" customFormat="1" ht="78.75">
      <c r="B8" s="23" t="s">
        <v>124</v>
      </c>
      <c r="C8" s="31" t="s">
        <v>46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3" t="s">
        <v>19</v>
      </c>
      <c r="N8" s="31" t="s">
        <v>240</v>
      </c>
      <c r="O8" s="31" t="s">
        <v>239</v>
      </c>
      <c r="P8" s="31" t="s">
        <v>117</v>
      </c>
      <c r="Q8" s="31" t="s">
        <v>62</v>
      </c>
      <c r="R8" s="31" t="s">
        <v>189</v>
      </c>
      <c r="S8" s="32" t="s">
        <v>191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247</v>
      </c>
      <c r="O9" s="33"/>
      <c r="P9" s="33" t="s">
        <v>243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192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255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246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I27" sqref="I27"/>
    </sheetView>
  </sheetViews>
  <sheetFormatPr defaultColWidth="9.140625" defaultRowHeight="18"/>
  <cols>
    <col min="1" max="1" width="6.28515625" style="1" customWidth="1"/>
    <col min="2" max="2" width="26" style="2" bestFit="1" customWidth="1"/>
    <col min="3" max="3" width="46.140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186</v>
      </c>
      <c r="C1" s="80" t="s" vm="1">
        <v>256</v>
      </c>
    </row>
    <row r="2" spans="2:81">
      <c r="B2" s="58" t="s">
        <v>185</v>
      </c>
      <c r="C2" s="80" t="s">
        <v>257</v>
      </c>
    </row>
    <row r="3" spans="2:81">
      <c r="B3" s="58" t="s">
        <v>187</v>
      </c>
      <c r="C3" s="80" t="s">
        <v>258</v>
      </c>
    </row>
    <row r="4" spans="2:81">
      <c r="B4" s="58" t="s">
        <v>188</v>
      </c>
      <c r="C4" s="80">
        <v>9454</v>
      </c>
    </row>
    <row r="6" spans="2:81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7"/>
    </row>
    <row r="7" spans="2:81" ht="26.25" customHeight="1">
      <c r="B7" s="165" t="s">
        <v>95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7"/>
    </row>
    <row r="8" spans="2:81" s="3" customFormat="1" ht="78.75">
      <c r="B8" s="23" t="s">
        <v>124</v>
      </c>
      <c r="C8" s="31" t="s">
        <v>46</v>
      </c>
      <c r="D8" s="31" t="s">
        <v>126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109</v>
      </c>
      <c r="J8" s="31" t="s">
        <v>18</v>
      </c>
      <c r="K8" s="31" t="s">
        <v>108</v>
      </c>
      <c r="L8" s="31" t="s">
        <v>17</v>
      </c>
      <c r="M8" s="73" t="s">
        <v>19</v>
      </c>
      <c r="N8" s="73" t="s">
        <v>240</v>
      </c>
      <c r="O8" s="31" t="s">
        <v>239</v>
      </c>
      <c r="P8" s="31" t="s">
        <v>117</v>
      </c>
      <c r="Q8" s="31" t="s">
        <v>62</v>
      </c>
      <c r="R8" s="31" t="s">
        <v>189</v>
      </c>
      <c r="S8" s="32" t="s">
        <v>191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247</v>
      </c>
      <c r="O9" s="33"/>
      <c r="P9" s="33" t="s">
        <v>243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21" t="s">
        <v>192</v>
      </c>
      <c r="T10" s="5"/>
      <c r="BZ10" s="1"/>
    </row>
    <row r="11" spans="2:81" s="4" customFormat="1" ht="18" customHeight="1">
      <c r="B11" s="131" t="s">
        <v>54</v>
      </c>
      <c r="C11" s="84"/>
      <c r="D11" s="84"/>
      <c r="E11" s="84"/>
      <c r="F11" s="84"/>
      <c r="G11" s="84"/>
      <c r="H11" s="84"/>
      <c r="I11" s="84"/>
      <c r="J11" s="95">
        <v>6.7990997615032018</v>
      </c>
      <c r="K11" s="84"/>
      <c r="L11" s="84"/>
      <c r="M11" s="94">
        <v>2.3553011503594675E-2</v>
      </c>
      <c r="N11" s="93"/>
      <c r="O11" s="95"/>
      <c r="P11" s="93">
        <v>127.7166</v>
      </c>
      <c r="Q11" s="84"/>
      <c r="R11" s="94">
        <v>1</v>
      </c>
      <c r="S11" s="94">
        <f>P11/'סכום נכסי הקרן'!$C$42</f>
        <v>4.0471357894653111E-3</v>
      </c>
      <c r="T11" s="142"/>
      <c r="U11" s="139"/>
      <c r="V11" s="139"/>
      <c r="BZ11" s="102"/>
      <c r="CC11" s="102"/>
    </row>
    <row r="12" spans="2:81" s="102" customFormat="1" ht="17.25" customHeight="1">
      <c r="B12" s="132" t="s">
        <v>237</v>
      </c>
      <c r="C12" s="84"/>
      <c r="D12" s="84"/>
      <c r="E12" s="84"/>
      <c r="F12" s="84"/>
      <c r="G12" s="84"/>
      <c r="H12" s="84"/>
      <c r="I12" s="84"/>
      <c r="J12" s="95">
        <v>6.7990997615032018</v>
      </c>
      <c r="K12" s="84"/>
      <c r="L12" s="84"/>
      <c r="M12" s="94">
        <v>2.3553011503594675E-2</v>
      </c>
      <c r="N12" s="93"/>
      <c r="O12" s="95"/>
      <c r="P12" s="93">
        <v>127.7166</v>
      </c>
      <c r="Q12" s="84"/>
      <c r="R12" s="94">
        <v>1</v>
      </c>
      <c r="S12" s="94">
        <f>P12/'סכום נכסי הקרן'!$C$42</f>
        <v>4.0471357894653111E-3</v>
      </c>
      <c r="T12" s="140"/>
      <c r="U12" s="140"/>
      <c r="V12" s="140"/>
    </row>
    <row r="13" spans="2:81">
      <c r="B13" s="109" t="s">
        <v>63</v>
      </c>
      <c r="C13" s="84"/>
      <c r="D13" s="84"/>
      <c r="E13" s="84"/>
      <c r="F13" s="84"/>
      <c r="G13" s="84"/>
      <c r="H13" s="84"/>
      <c r="I13" s="84"/>
      <c r="J13" s="95">
        <v>7.4807219840129466</v>
      </c>
      <c r="K13" s="84"/>
      <c r="L13" s="84"/>
      <c r="M13" s="94">
        <v>1.9464394489083471E-2</v>
      </c>
      <c r="N13" s="93"/>
      <c r="O13" s="95"/>
      <c r="P13" s="93">
        <v>96.390500000000003</v>
      </c>
      <c r="Q13" s="84"/>
      <c r="R13" s="94">
        <v>0.75472178244644783</v>
      </c>
      <c r="S13" s="94">
        <f>P13/'סכום נכסי הקרן'!$C$42</f>
        <v>3.0544615368280716E-3</v>
      </c>
      <c r="T13" s="141"/>
      <c r="U13" s="141"/>
      <c r="V13" s="141"/>
    </row>
    <row r="14" spans="2:81">
      <c r="B14" s="110" t="s">
        <v>1359</v>
      </c>
      <c r="C14" s="86" t="s">
        <v>1360</v>
      </c>
      <c r="D14" s="99" t="s">
        <v>1361</v>
      </c>
      <c r="E14" s="86" t="s">
        <v>1362</v>
      </c>
      <c r="F14" s="99" t="s">
        <v>576</v>
      </c>
      <c r="G14" s="86" t="s">
        <v>319</v>
      </c>
      <c r="H14" s="86" t="s">
        <v>368</v>
      </c>
      <c r="I14" s="114">
        <v>43038</v>
      </c>
      <c r="J14" s="98">
        <v>11.25</v>
      </c>
      <c r="K14" s="99" t="s">
        <v>171</v>
      </c>
      <c r="L14" s="100">
        <v>4.0999999999999995E-2</v>
      </c>
      <c r="M14" s="97">
        <v>2.8300000000000002E-2</v>
      </c>
      <c r="N14" s="96">
        <v>45007.35</v>
      </c>
      <c r="O14" s="98">
        <v>120.95</v>
      </c>
      <c r="P14" s="96">
        <v>54.436390000000003</v>
      </c>
      <c r="Q14" s="97">
        <v>1.0328617481351906E-5</v>
      </c>
      <c r="R14" s="97">
        <v>0.42622799228917779</v>
      </c>
      <c r="S14" s="97">
        <f>P14/'סכום נכסי הקרן'!$C$42</f>
        <v>1.7250025620654762E-3</v>
      </c>
      <c r="T14" s="141"/>
      <c r="U14" s="141"/>
      <c r="V14" s="141"/>
    </row>
    <row r="15" spans="2:81">
      <c r="B15" s="110" t="s">
        <v>1363</v>
      </c>
      <c r="C15" s="86" t="s">
        <v>1364</v>
      </c>
      <c r="D15" s="99" t="s">
        <v>1361</v>
      </c>
      <c r="E15" s="86" t="s">
        <v>437</v>
      </c>
      <c r="F15" s="99" t="s">
        <v>438</v>
      </c>
      <c r="G15" s="86" t="s">
        <v>382</v>
      </c>
      <c r="H15" s="86" t="s">
        <v>169</v>
      </c>
      <c r="I15" s="114">
        <v>42935</v>
      </c>
      <c r="J15" s="98">
        <v>2.59</v>
      </c>
      <c r="K15" s="99" t="s">
        <v>171</v>
      </c>
      <c r="L15" s="100">
        <v>0.06</v>
      </c>
      <c r="M15" s="97">
        <v>8.0000000000000002E-3</v>
      </c>
      <c r="N15" s="96">
        <v>33864</v>
      </c>
      <c r="O15" s="98">
        <v>123.89</v>
      </c>
      <c r="P15" s="96">
        <v>41.95411</v>
      </c>
      <c r="Q15" s="97">
        <v>9.1505805824504938E-6</v>
      </c>
      <c r="R15" s="97">
        <v>0.32849379015727009</v>
      </c>
      <c r="S15" s="97">
        <f>P15/'סכום נכסי הקרן'!$C$42</f>
        <v>1.3294589747625955E-3</v>
      </c>
      <c r="T15" s="141"/>
      <c r="U15" s="141"/>
      <c r="V15" s="141"/>
    </row>
    <row r="16" spans="2:81">
      <c r="B16" s="111"/>
      <c r="C16" s="86"/>
      <c r="D16" s="86"/>
      <c r="E16" s="86"/>
      <c r="F16" s="86"/>
      <c r="G16" s="86"/>
      <c r="H16" s="86"/>
      <c r="I16" s="86"/>
      <c r="J16" s="98"/>
      <c r="K16" s="86"/>
      <c r="L16" s="86"/>
      <c r="M16" s="97"/>
      <c r="N16" s="96"/>
      <c r="O16" s="98"/>
      <c r="P16" s="86"/>
      <c r="Q16" s="86"/>
      <c r="R16" s="97"/>
      <c r="S16" s="86"/>
      <c r="T16" s="141"/>
      <c r="U16" s="141"/>
      <c r="V16" s="141"/>
    </row>
    <row r="17" spans="2:22">
      <c r="B17" s="109" t="s">
        <v>64</v>
      </c>
      <c r="C17" s="84"/>
      <c r="D17" s="84"/>
      <c r="E17" s="84"/>
      <c r="F17" s="84"/>
      <c r="G17" s="84"/>
      <c r="H17" s="84"/>
      <c r="I17" s="84"/>
      <c r="J17" s="95">
        <v>4.9304190421863465</v>
      </c>
      <c r="K17" s="84"/>
      <c r="L17" s="84"/>
      <c r="M17" s="94">
        <v>3.5895661134970697E-2</v>
      </c>
      <c r="N17" s="93"/>
      <c r="O17" s="95"/>
      <c r="P17" s="93">
        <v>29.135729999999999</v>
      </c>
      <c r="Q17" s="84"/>
      <c r="R17" s="94">
        <v>0.22812798023123071</v>
      </c>
      <c r="S17" s="94">
        <f>P17/'סכום נכסי הקרן'!$C$42</f>
        <v>9.2326491337224874E-4</v>
      </c>
      <c r="T17" s="141"/>
      <c r="U17" s="141"/>
      <c r="V17" s="141"/>
    </row>
    <row r="18" spans="2:22">
      <c r="B18" s="110" t="s">
        <v>1365</v>
      </c>
      <c r="C18" s="86" t="s">
        <v>1366</v>
      </c>
      <c r="D18" s="99" t="s">
        <v>1361</v>
      </c>
      <c r="E18" s="86" t="s">
        <v>1367</v>
      </c>
      <c r="F18" s="99" t="s">
        <v>576</v>
      </c>
      <c r="G18" s="86" t="s">
        <v>319</v>
      </c>
      <c r="H18" s="86" t="s">
        <v>169</v>
      </c>
      <c r="I18" s="114">
        <v>43124</v>
      </c>
      <c r="J18" s="98">
        <v>3.96</v>
      </c>
      <c r="K18" s="99" t="s">
        <v>171</v>
      </c>
      <c r="L18" s="100">
        <v>2.5000000000000001E-2</v>
      </c>
      <c r="M18" s="97">
        <v>2.23E-2</v>
      </c>
      <c r="N18" s="96">
        <v>4541</v>
      </c>
      <c r="O18" s="98">
        <v>101.83</v>
      </c>
      <c r="P18" s="96">
        <v>4.6241000000000003</v>
      </c>
      <c r="Q18" s="97">
        <v>6.2608921047406852E-6</v>
      </c>
      <c r="R18" s="97">
        <v>3.620594347171785E-2</v>
      </c>
      <c r="S18" s="97">
        <f>P18/'סכום נכסי הקרן'!$C$42</f>
        <v>1.4653036961574726E-4</v>
      </c>
      <c r="T18" s="141"/>
      <c r="U18" s="141"/>
      <c r="V18" s="141"/>
    </row>
    <row r="19" spans="2:22">
      <c r="B19" s="110" t="s">
        <v>1368</v>
      </c>
      <c r="C19" s="86" t="s">
        <v>1369</v>
      </c>
      <c r="D19" s="99" t="s">
        <v>1361</v>
      </c>
      <c r="E19" s="86" t="s">
        <v>1370</v>
      </c>
      <c r="F19" s="99" t="s">
        <v>367</v>
      </c>
      <c r="G19" s="86" t="s">
        <v>382</v>
      </c>
      <c r="H19" s="86" t="s">
        <v>169</v>
      </c>
      <c r="I19" s="114">
        <v>42936</v>
      </c>
      <c r="J19" s="98">
        <v>5.4</v>
      </c>
      <c r="K19" s="99" t="s">
        <v>171</v>
      </c>
      <c r="L19" s="100">
        <v>3.1E-2</v>
      </c>
      <c r="M19" s="97">
        <v>3.4700000000000002E-2</v>
      </c>
      <c r="N19" s="96">
        <v>10052.530000000001</v>
      </c>
      <c r="O19" s="98">
        <v>98.29</v>
      </c>
      <c r="P19" s="96">
        <v>9.88063</v>
      </c>
      <c r="Q19" s="97">
        <v>1.4158492957746481E-5</v>
      </c>
      <c r="R19" s="97">
        <v>7.7363709964092378E-2</v>
      </c>
      <c r="S19" s="97">
        <f>P19/'סכום נכסי הקרן'!$C$42</f>
        <v>3.1310143940149233E-4</v>
      </c>
      <c r="T19" s="141"/>
      <c r="U19" s="141"/>
      <c r="V19" s="141"/>
    </row>
    <row r="20" spans="2:22">
      <c r="B20" s="110" t="s">
        <v>1371</v>
      </c>
      <c r="C20" s="86" t="s">
        <v>1372</v>
      </c>
      <c r="D20" s="99" t="s">
        <v>1361</v>
      </c>
      <c r="E20" s="86" t="s">
        <v>1373</v>
      </c>
      <c r="F20" s="99" t="s">
        <v>367</v>
      </c>
      <c r="G20" s="86" t="s">
        <v>580</v>
      </c>
      <c r="H20" s="86" t="s">
        <v>368</v>
      </c>
      <c r="I20" s="114">
        <v>43312</v>
      </c>
      <c r="J20" s="98">
        <v>4.92</v>
      </c>
      <c r="K20" s="99" t="s">
        <v>171</v>
      </c>
      <c r="L20" s="100">
        <v>3.5499999999999997E-2</v>
      </c>
      <c r="M20" s="97">
        <v>4.0999999999999995E-2</v>
      </c>
      <c r="N20" s="96">
        <v>15000</v>
      </c>
      <c r="O20" s="98">
        <v>97.54</v>
      </c>
      <c r="P20" s="96">
        <v>14.631</v>
      </c>
      <c r="Q20" s="97">
        <v>4.6875000000000001E-5</v>
      </c>
      <c r="R20" s="97">
        <v>0.11455832679542048</v>
      </c>
      <c r="S20" s="97">
        <f>P20/'סכום נכסי הקרן'!$C$42</f>
        <v>4.636331043550092E-4</v>
      </c>
      <c r="T20" s="141"/>
      <c r="U20" s="141"/>
      <c r="V20" s="141"/>
    </row>
    <row r="21" spans="2:22">
      <c r="B21" s="111"/>
      <c r="C21" s="86"/>
      <c r="D21" s="86"/>
      <c r="E21" s="86"/>
      <c r="F21" s="86"/>
      <c r="G21" s="86"/>
      <c r="H21" s="86"/>
      <c r="I21" s="86"/>
      <c r="J21" s="98"/>
      <c r="K21" s="86"/>
      <c r="L21" s="86"/>
      <c r="M21" s="97"/>
      <c r="N21" s="96"/>
      <c r="O21" s="98"/>
      <c r="P21" s="86"/>
      <c r="Q21" s="86"/>
      <c r="R21" s="97"/>
      <c r="S21" s="86"/>
      <c r="T21" s="141"/>
      <c r="U21" s="141"/>
      <c r="V21" s="141"/>
    </row>
    <row r="22" spans="2:22">
      <c r="B22" s="109" t="s">
        <v>48</v>
      </c>
      <c r="C22" s="84"/>
      <c r="D22" s="84"/>
      <c r="E22" s="84"/>
      <c r="F22" s="84"/>
      <c r="G22" s="84"/>
      <c r="H22" s="84"/>
      <c r="I22" s="84"/>
      <c r="J22" s="95">
        <v>1.66</v>
      </c>
      <c r="K22" s="84"/>
      <c r="L22" s="84"/>
      <c r="M22" s="94">
        <v>3.9300000000000002E-2</v>
      </c>
      <c r="N22" s="93"/>
      <c r="O22" s="95"/>
      <c r="P22" s="93">
        <v>2.1903699999999997</v>
      </c>
      <c r="Q22" s="84"/>
      <c r="R22" s="94">
        <v>1.715023732232145E-2</v>
      </c>
      <c r="S22" s="94">
        <f>P22/'סכום נכסי הקרן'!$C$42</f>
        <v>6.9409339264990869E-5</v>
      </c>
      <c r="T22" s="141"/>
      <c r="U22" s="141"/>
      <c r="V22" s="141"/>
    </row>
    <row r="23" spans="2:22">
      <c r="B23" s="110" t="s">
        <v>1374</v>
      </c>
      <c r="C23" s="86" t="s">
        <v>1375</v>
      </c>
      <c r="D23" s="99" t="s">
        <v>1361</v>
      </c>
      <c r="E23" s="86" t="s">
        <v>897</v>
      </c>
      <c r="F23" s="99" t="s">
        <v>197</v>
      </c>
      <c r="G23" s="86" t="s">
        <v>483</v>
      </c>
      <c r="H23" s="86" t="s">
        <v>368</v>
      </c>
      <c r="I23" s="114">
        <v>42954</v>
      </c>
      <c r="J23" s="98">
        <v>1.66</v>
      </c>
      <c r="K23" s="99" t="s">
        <v>170</v>
      </c>
      <c r="L23" s="100">
        <v>3.7000000000000005E-2</v>
      </c>
      <c r="M23" s="97">
        <v>3.9300000000000002E-2</v>
      </c>
      <c r="N23" s="96">
        <v>580</v>
      </c>
      <c r="O23" s="98">
        <v>100.76</v>
      </c>
      <c r="P23" s="96">
        <v>2.1903699999999997</v>
      </c>
      <c r="Q23" s="97">
        <v>8.6304386643652169E-6</v>
      </c>
      <c r="R23" s="97">
        <v>1.715023732232145E-2</v>
      </c>
      <c r="S23" s="97">
        <f>P23/'סכום נכסי הקרן'!$C$42</f>
        <v>6.9409339264990869E-5</v>
      </c>
      <c r="T23" s="141"/>
      <c r="U23" s="141"/>
      <c r="V23" s="141"/>
    </row>
    <row r="24" spans="2:22">
      <c r="B24" s="112"/>
      <c r="C24" s="113"/>
      <c r="D24" s="113"/>
      <c r="E24" s="113"/>
      <c r="F24" s="113"/>
      <c r="G24" s="113"/>
      <c r="H24" s="113"/>
      <c r="I24" s="113"/>
      <c r="J24" s="115"/>
      <c r="K24" s="113"/>
      <c r="L24" s="113"/>
      <c r="M24" s="116"/>
      <c r="N24" s="117"/>
      <c r="O24" s="115"/>
      <c r="P24" s="113"/>
      <c r="Q24" s="113"/>
      <c r="R24" s="116"/>
      <c r="S24" s="113"/>
      <c r="T24" s="141"/>
      <c r="U24" s="141"/>
      <c r="V24" s="14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22">
      <c r="B27" s="101" t="s">
        <v>255</v>
      </c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22">
      <c r="B28" s="101" t="s">
        <v>120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22">
      <c r="B29" s="101" t="s">
        <v>238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22">
      <c r="B30" s="101" t="s">
        <v>246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26 B31:B123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186</v>
      </c>
      <c r="C1" s="80" t="s" vm="1">
        <v>256</v>
      </c>
    </row>
    <row r="2" spans="2:98">
      <c r="B2" s="58" t="s">
        <v>185</v>
      </c>
      <c r="C2" s="80" t="s">
        <v>257</v>
      </c>
    </row>
    <row r="3" spans="2:98">
      <c r="B3" s="58" t="s">
        <v>187</v>
      </c>
      <c r="C3" s="80" t="s">
        <v>258</v>
      </c>
    </row>
    <row r="4" spans="2:98">
      <c r="B4" s="58" t="s">
        <v>188</v>
      </c>
      <c r="C4" s="80">
        <v>9454</v>
      </c>
    </row>
    <row r="6" spans="2:98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7"/>
    </row>
    <row r="7" spans="2:98" ht="26.25" customHeight="1">
      <c r="B7" s="165" t="s">
        <v>96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7"/>
    </row>
    <row r="8" spans="2:98" s="3" customFormat="1" ht="78.75">
      <c r="B8" s="23" t="s">
        <v>124</v>
      </c>
      <c r="C8" s="31" t="s">
        <v>46</v>
      </c>
      <c r="D8" s="31" t="s">
        <v>126</v>
      </c>
      <c r="E8" s="31" t="s">
        <v>125</v>
      </c>
      <c r="F8" s="31" t="s">
        <v>68</v>
      </c>
      <c r="G8" s="31" t="s">
        <v>108</v>
      </c>
      <c r="H8" s="31" t="s">
        <v>240</v>
      </c>
      <c r="I8" s="31" t="s">
        <v>239</v>
      </c>
      <c r="J8" s="31" t="s">
        <v>117</v>
      </c>
      <c r="K8" s="31" t="s">
        <v>62</v>
      </c>
      <c r="L8" s="31" t="s">
        <v>189</v>
      </c>
      <c r="M8" s="32" t="s">
        <v>191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247</v>
      </c>
      <c r="I9" s="33"/>
      <c r="J9" s="33" t="s">
        <v>243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255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246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186</v>
      </c>
      <c r="C1" s="80" t="s" vm="1">
        <v>256</v>
      </c>
    </row>
    <row r="2" spans="2:55">
      <c r="B2" s="58" t="s">
        <v>185</v>
      </c>
      <c r="C2" s="80" t="s">
        <v>257</v>
      </c>
    </row>
    <row r="3" spans="2:55">
      <c r="B3" s="58" t="s">
        <v>187</v>
      </c>
      <c r="C3" s="80" t="s">
        <v>258</v>
      </c>
    </row>
    <row r="4" spans="2:55">
      <c r="B4" s="58" t="s">
        <v>188</v>
      </c>
      <c r="C4" s="80">
        <v>9454</v>
      </c>
    </row>
    <row r="6" spans="2:55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5" ht="26.25" customHeight="1">
      <c r="B7" s="165" t="s">
        <v>103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5" s="3" customFormat="1" ht="78.75">
      <c r="B8" s="23" t="s">
        <v>124</v>
      </c>
      <c r="C8" s="31" t="s">
        <v>46</v>
      </c>
      <c r="D8" s="31" t="s">
        <v>108</v>
      </c>
      <c r="E8" s="31" t="s">
        <v>109</v>
      </c>
      <c r="F8" s="31" t="s">
        <v>240</v>
      </c>
      <c r="G8" s="31" t="s">
        <v>239</v>
      </c>
      <c r="H8" s="31" t="s">
        <v>117</v>
      </c>
      <c r="I8" s="31" t="s">
        <v>62</v>
      </c>
      <c r="J8" s="31" t="s">
        <v>189</v>
      </c>
      <c r="K8" s="32" t="s">
        <v>191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247</v>
      </c>
      <c r="G9" s="33"/>
      <c r="H9" s="33" t="s">
        <v>243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246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186</v>
      </c>
      <c r="C1" s="80" t="s" vm="1">
        <v>256</v>
      </c>
    </row>
    <row r="2" spans="2:59">
      <c r="B2" s="58" t="s">
        <v>185</v>
      </c>
      <c r="C2" s="80" t="s">
        <v>257</v>
      </c>
    </row>
    <row r="3" spans="2:59">
      <c r="B3" s="58" t="s">
        <v>187</v>
      </c>
      <c r="C3" s="80" t="s">
        <v>258</v>
      </c>
    </row>
    <row r="4" spans="2:59">
      <c r="B4" s="58" t="s">
        <v>188</v>
      </c>
      <c r="C4" s="80">
        <v>9454</v>
      </c>
    </row>
    <row r="6" spans="2:59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9" ht="26.25" customHeight="1">
      <c r="B7" s="165" t="s">
        <v>104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9" s="3" customFormat="1" ht="78.75">
      <c r="B8" s="23" t="s">
        <v>124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240</v>
      </c>
      <c r="H8" s="31" t="s">
        <v>239</v>
      </c>
      <c r="I8" s="31" t="s">
        <v>117</v>
      </c>
      <c r="J8" s="31" t="s">
        <v>62</v>
      </c>
      <c r="K8" s="31" t="s">
        <v>189</v>
      </c>
      <c r="L8" s="32" t="s">
        <v>191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247</v>
      </c>
      <c r="H9" s="17"/>
      <c r="I9" s="17" t="s">
        <v>243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8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8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91</v>
      </c>
      <c r="C6" s="14" t="s">
        <v>46</v>
      </c>
      <c r="E6" s="14" t="s">
        <v>125</v>
      </c>
      <c r="I6" s="14" t="s">
        <v>15</v>
      </c>
      <c r="J6" s="14" t="s">
        <v>69</v>
      </c>
      <c r="M6" s="14" t="s">
        <v>108</v>
      </c>
      <c r="Q6" s="14" t="s">
        <v>17</v>
      </c>
      <c r="R6" s="14" t="s">
        <v>19</v>
      </c>
      <c r="U6" s="14" t="s">
        <v>65</v>
      </c>
      <c r="W6" s="15" t="s">
        <v>61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93</v>
      </c>
      <c r="C8" s="31" t="s">
        <v>46</v>
      </c>
      <c r="D8" s="31" t="s">
        <v>128</v>
      </c>
      <c r="I8" s="31" t="s">
        <v>15</v>
      </c>
      <c r="J8" s="31" t="s">
        <v>69</v>
      </c>
      <c r="K8" s="31" t="s">
        <v>109</v>
      </c>
      <c r="L8" s="31" t="s">
        <v>18</v>
      </c>
      <c r="M8" s="31" t="s">
        <v>108</v>
      </c>
      <c r="Q8" s="31" t="s">
        <v>17</v>
      </c>
      <c r="R8" s="31" t="s">
        <v>19</v>
      </c>
      <c r="S8" s="31" t="s">
        <v>0</v>
      </c>
      <c r="T8" s="31" t="s">
        <v>112</v>
      </c>
      <c r="U8" s="31" t="s">
        <v>65</v>
      </c>
      <c r="V8" s="31" t="s">
        <v>62</v>
      </c>
      <c r="W8" s="32" t="s">
        <v>119</v>
      </c>
    </row>
    <row r="9" spans="2:25" ht="31.5">
      <c r="B9" s="50" t="str">
        <f>'תעודות חוב מסחריות '!B7:T7</f>
        <v>2. תעודות חוב מסחריות</v>
      </c>
      <c r="C9" s="14" t="s">
        <v>46</v>
      </c>
      <c r="D9" s="14" t="s">
        <v>128</v>
      </c>
      <c r="E9" s="43" t="s">
        <v>125</v>
      </c>
      <c r="G9" s="14" t="s">
        <v>68</v>
      </c>
      <c r="I9" s="14" t="s">
        <v>15</v>
      </c>
      <c r="J9" s="14" t="s">
        <v>69</v>
      </c>
      <c r="K9" s="14" t="s">
        <v>109</v>
      </c>
      <c r="L9" s="14" t="s">
        <v>18</v>
      </c>
      <c r="M9" s="14" t="s">
        <v>108</v>
      </c>
      <c r="Q9" s="14" t="s">
        <v>17</v>
      </c>
      <c r="R9" s="14" t="s">
        <v>19</v>
      </c>
      <c r="S9" s="14" t="s">
        <v>0</v>
      </c>
      <c r="T9" s="14" t="s">
        <v>112</v>
      </c>
      <c r="U9" s="14" t="s">
        <v>65</v>
      </c>
      <c r="V9" s="14" t="s">
        <v>62</v>
      </c>
      <c r="W9" s="40" t="s">
        <v>119</v>
      </c>
    </row>
    <row r="10" spans="2:25" ht="31.5">
      <c r="B10" s="50" t="str">
        <f>'אג"ח קונצרני'!B7:U7</f>
        <v>3. אג"ח קונצרני</v>
      </c>
      <c r="C10" s="31" t="s">
        <v>46</v>
      </c>
      <c r="D10" s="14" t="s">
        <v>128</v>
      </c>
      <c r="E10" s="43" t="s">
        <v>125</v>
      </c>
      <c r="G10" s="31" t="s">
        <v>68</v>
      </c>
      <c r="I10" s="31" t="s">
        <v>15</v>
      </c>
      <c r="J10" s="31" t="s">
        <v>69</v>
      </c>
      <c r="K10" s="31" t="s">
        <v>109</v>
      </c>
      <c r="L10" s="31" t="s">
        <v>18</v>
      </c>
      <c r="M10" s="31" t="s">
        <v>108</v>
      </c>
      <c r="Q10" s="31" t="s">
        <v>17</v>
      </c>
      <c r="R10" s="31" t="s">
        <v>19</v>
      </c>
      <c r="S10" s="31" t="s">
        <v>0</v>
      </c>
      <c r="T10" s="31" t="s">
        <v>112</v>
      </c>
      <c r="U10" s="31" t="s">
        <v>65</v>
      </c>
      <c r="V10" s="14" t="s">
        <v>62</v>
      </c>
      <c r="W10" s="32" t="s">
        <v>119</v>
      </c>
    </row>
    <row r="11" spans="2:25" ht="31.5">
      <c r="B11" s="50" t="str">
        <f>מניות!B7</f>
        <v>4. מניות</v>
      </c>
      <c r="C11" s="31" t="s">
        <v>46</v>
      </c>
      <c r="D11" s="14" t="s">
        <v>128</v>
      </c>
      <c r="E11" s="43" t="s">
        <v>125</v>
      </c>
      <c r="H11" s="31" t="s">
        <v>108</v>
      </c>
      <c r="S11" s="31" t="s">
        <v>0</v>
      </c>
      <c r="T11" s="14" t="s">
        <v>112</v>
      </c>
      <c r="U11" s="14" t="s">
        <v>65</v>
      </c>
      <c r="V11" s="14" t="s">
        <v>62</v>
      </c>
      <c r="W11" s="15" t="s">
        <v>119</v>
      </c>
    </row>
    <row r="12" spans="2:25" ht="31.5">
      <c r="B12" s="50" t="str">
        <f>'תעודות סל'!B7:N7</f>
        <v>5. תעודות סל</v>
      </c>
      <c r="C12" s="31" t="s">
        <v>46</v>
      </c>
      <c r="D12" s="14" t="s">
        <v>128</v>
      </c>
      <c r="E12" s="43" t="s">
        <v>125</v>
      </c>
      <c r="H12" s="31" t="s">
        <v>108</v>
      </c>
      <c r="S12" s="31" t="s">
        <v>0</v>
      </c>
      <c r="T12" s="31" t="s">
        <v>112</v>
      </c>
      <c r="U12" s="31" t="s">
        <v>65</v>
      </c>
      <c r="V12" s="31" t="s">
        <v>62</v>
      </c>
      <c r="W12" s="32" t="s">
        <v>119</v>
      </c>
    </row>
    <row r="13" spans="2:25" ht="31.5">
      <c r="B13" s="50" t="str">
        <f>'קרנות נאמנות'!B7:O7</f>
        <v>6. קרנות נאמנות</v>
      </c>
      <c r="C13" s="31" t="s">
        <v>46</v>
      </c>
      <c r="D13" s="31" t="s">
        <v>128</v>
      </c>
      <c r="G13" s="31" t="s">
        <v>68</v>
      </c>
      <c r="H13" s="31" t="s">
        <v>108</v>
      </c>
      <c r="S13" s="31" t="s">
        <v>0</v>
      </c>
      <c r="T13" s="31" t="s">
        <v>112</v>
      </c>
      <c r="U13" s="31" t="s">
        <v>65</v>
      </c>
      <c r="V13" s="31" t="s">
        <v>62</v>
      </c>
      <c r="W13" s="32" t="s">
        <v>119</v>
      </c>
    </row>
    <row r="14" spans="2:25" ht="31.5">
      <c r="B14" s="50" t="str">
        <f>'כתבי אופציה'!B7:L7</f>
        <v>7. כתבי אופציה</v>
      </c>
      <c r="C14" s="31" t="s">
        <v>46</v>
      </c>
      <c r="D14" s="31" t="s">
        <v>128</v>
      </c>
      <c r="G14" s="31" t="s">
        <v>68</v>
      </c>
      <c r="H14" s="31" t="s">
        <v>108</v>
      </c>
      <c r="S14" s="31" t="s">
        <v>0</v>
      </c>
      <c r="T14" s="31" t="s">
        <v>112</v>
      </c>
      <c r="U14" s="31" t="s">
        <v>65</v>
      </c>
      <c r="V14" s="31" t="s">
        <v>62</v>
      </c>
      <c r="W14" s="32" t="s">
        <v>119</v>
      </c>
    </row>
    <row r="15" spans="2:25" ht="31.5">
      <c r="B15" s="50" t="str">
        <f>אופציות!B7</f>
        <v>8. אופציות</v>
      </c>
      <c r="C15" s="31" t="s">
        <v>46</v>
      </c>
      <c r="D15" s="31" t="s">
        <v>128</v>
      </c>
      <c r="G15" s="31" t="s">
        <v>68</v>
      </c>
      <c r="H15" s="31" t="s">
        <v>108</v>
      </c>
      <c r="S15" s="31" t="s">
        <v>0</v>
      </c>
      <c r="T15" s="31" t="s">
        <v>112</v>
      </c>
      <c r="U15" s="31" t="s">
        <v>65</v>
      </c>
      <c r="V15" s="31" t="s">
        <v>62</v>
      </c>
      <c r="W15" s="32" t="s">
        <v>119</v>
      </c>
    </row>
    <row r="16" spans="2:25" ht="31.5">
      <c r="B16" s="50" t="str">
        <f>'חוזים עתידיים'!B7:I7</f>
        <v>9. חוזים עתידיים</v>
      </c>
      <c r="C16" s="31" t="s">
        <v>46</v>
      </c>
      <c r="D16" s="31" t="s">
        <v>128</v>
      </c>
      <c r="G16" s="31" t="s">
        <v>68</v>
      </c>
      <c r="H16" s="31" t="s">
        <v>108</v>
      </c>
      <c r="S16" s="31" t="s">
        <v>0</v>
      </c>
      <c r="T16" s="32" t="s">
        <v>112</v>
      </c>
    </row>
    <row r="17" spans="2:25" ht="31.5">
      <c r="B17" s="50" t="str">
        <f>'מוצרים מובנים'!B7:Q7</f>
        <v>10. מוצרים מובנים</v>
      </c>
      <c r="C17" s="31" t="s">
        <v>46</v>
      </c>
      <c r="F17" s="14" t="s">
        <v>53</v>
      </c>
      <c r="I17" s="31" t="s">
        <v>15</v>
      </c>
      <c r="J17" s="31" t="s">
        <v>69</v>
      </c>
      <c r="K17" s="31" t="s">
        <v>109</v>
      </c>
      <c r="L17" s="31" t="s">
        <v>18</v>
      </c>
      <c r="M17" s="31" t="s">
        <v>108</v>
      </c>
      <c r="Q17" s="31" t="s">
        <v>17</v>
      </c>
      <c r="R17" s="31" t="s">
        <v>19</v>
      </c>
      <c r="S17" s="31" t="s">
        <v>0</v>
      </c>
      <c r="T17" s="31" t="s">
        <v>112</v>
      </c>
      <c r="U17" s="31" t="s">
        <v>65</v>
      </c>
      <c r="V17" s="31" t="s">
        <v>62</v>
      </c>
      <c r="W17" s="32" t="s">
        <v>119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69</v>
      </c>
      <c r="K19" s="31" t="s">
        <v>109</v>
      </c>
      <c r="L19" s="31" t="s">
        <v>18</v>
      </c>
      <c r="M19" s="31" t="s">
        <v>108</v>
      </c>
      <c r="Q19" s="31" t="s">
        <v>17</v>
      </c>
      <c r="R19" s="31" t="s">
        <v>19</v>
      </c>
      <c r="S19" s="31" t="s">
        <v>0</v>
      </c>
      <c r="T19" s="31" t="s">
        <v>112</v>
      </c>
      <c r="U19" s="31" t="s">
        <v>117</v>
      </c>
      <c r="V19" s="31" t="s">
        <v>62</v>
      </c>
      <c r="W19" s="32" t="s">
        <v>119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46</v>
      </c>
      <c r="D20" s="43" t="s">
        <v>126</v>
      </c>
      <c r="E20" s="43" t="s">
        <v>125</v>
      </c>
      <c r="G20" s="31" t="s">
        <v>68</v>
      </c>
      <c r="I20" s="31" t="s">
        <v>15</v>
      </c>
      <c r="J20" s="31" t="s">
        <v>69</v>
      </c>
      <c r="K20" s="31" t="s">
        <v>109</v>
      </c>
      <c r="L20" s="31" t="s">
        <v>18</v>
      </c>
      <c r="M20" s="31" t="s">
        <v>108</v>
      </c>
      <c r="Q20" s="31" t="s">
        <v>17</v>
      </c>
      <c r="R20" s="31" t="s">
        <v>19</v>
      </c>
      <c r="S20" s="31" t="s">
        <v>0</v>
      </c>
      <c r="T20" s="31" t="s">
        <v>112</v>
      </c>
      <c r="U20" s="31" t="s">
        <v>117</v>
      </c>
      <c r="V20" s="31" t="s">
        <v>62</v>
      </c>
      <c r="W20" s="32" t="s">
        <v>119</v>
      </c>
    </row>
    <row r="21" spans="2:25" ht="31.5">
      <c r="B21" s="50" t="str">
        <f>'לא סחיר - אג"ח קונצרני'!B7:S7</f>
        <v>3. אג"ח קונצרני</v>
      </c>
      <c r="C21" s="31" t="s">
        <v>46</v>
      </c>
      <c r="D21" s="43" t="s">
        <v>126</v>
      </c>
      <c r="E21" s="43" t="s">
        <v>125</v>
      </c>
      <c r="G21" s="31" t="s">
        <v>68</v>
      </c>
      <c r="I21" s="31" t="s">
        <v>15</v>
      </c>
      <c r="J21" s="31" t="s">
        <v>69</v>
      </c>
      <c r="K21" s="31" t="s">
        <v>109</v>
      </c>
      <c r="L21" s="31" t="s">
        <v>18</v>
      </c>
      <c r="M21" s="31" t="s">
        <v>108</v>
      </c>
      <c r="Q21" s="31" t="s">
        <v>17</v>
      </c>
      <c r="R21" s="31" t="s">
        <v>19</v>
      </c>
      <c r="S21" s="31" t="s">
        <v>0</v>
      </c>
      <c r="T21" s="31" t="s">
        <v>112</v>
      </c>
      <c r="U21" s="31" t="s">
        <v>117</v>
      </c>
      <c r="V21" s="31" t="s">
        <v>62</v>
      </c>
      <c r="W21" s="32" t="s">
        <v>119</v>
      </c>
    </row>
    <row r="22" spans="2:25" ht="31.5">
      <c r="B22" s="50" t="str">
        <f>'לא סחיר - מניות'!B7:M7</f>
        <v>4. מניות</v>
      </c>
      <c r="C22" s="31" t="s">
        <v>46</v>
      </c>
      <c r="D22" s="43" t="s">
        <v>126</v>
      </c>
      <c r="E22" s="43" t="s">
        <v>125</v>
      </c>
      <c r="G22" s="31" t="s">
        <v>68</v>
      </c>
      <c r="H22" s="31" t="s">
        <v>108</v>
      </c>
      <c r="S22" s="31" t="s">
        <v>0</v>
      </c>
      <c r="T22" s="31" t="s">
        <v>112</v>
      </c>
      <c r="U22" s="31" t="s">
        <v>117</v>
      </c>
      <c r="V22" s="31" t="s">
        <v>62</v>
      </c>
      <c r="W22" s="32" t="s">
        <v>119</v>
      </c>
    </row>
    <row r="23" spans="2:25" ht="31.5">
      <c r="B23" s="50" t="str">
        <f>'לא סחיר - קרנות השקעה'!B7:K7</f>
        <v>5. קרנות השקעה</v>
      </c>
      <c r="C23" s="31" t="s">
        <v>46</v>
      </c>
      <c r="G23" s="31" t="s">
        <v>68</v>
      </c>
      <c r="H23" s="31" t="s">
        <v>108</v>
      </c>
      <c r="K23" s="31" t="s">
        <v>109</v>
      </c>
      <c r="S23" s="31" t="s">
        <v>0</v>
      </c>
      <c r="T23" s="31" t="s">
        <v>112</v>
      </c>
      <c r="U23" s="31" t="s">
        <v>117</v>
      </c>
      <c r="V23" s="31" t="s">
        <v>62</v>
      </c>
      <c r="W23" s="32" t="s">
        <v>119</v>
      </c>
    </row>
    <row r="24" spans="2:25" ht="31.5">
      <c r="B24" s="50" t="str">
        <f>'לא סחיר - כתבי אופציה'!B7:L7</f>
        <v>6. כתבי אופציה</v>
      </c>
      <c r="C24" s="31" t="s">
        <v>46</v>
      </c>
      <c r="G24" s="31" t="s">
        <v>68</v>
      </c>
      <c r="H24" s="31" t="s">
        <v>108</v>
      </c>
      <c r="K24" s="31" t="s">
        <v>109</v>
      </c>
      <c r="S24" s="31" t="s">
        <v>0</v>
      </c>
      <c r="T24" s="31" t="s">
        <v>112</v>
      </c>
      <c r="U24" s="31" t="s">
        <v>117</v>
      </c>
      <c r="V24" s="31" t="s">
        <v>62</v>
      </c>
      <c r="W24" s="32" t="s">
        <v>119</v>
      </c>
    </row>
    <row r="25" spans="2:25" ht="31.5">
      <c r="B25" s="50" t="str">
        <f>'לא סחיר - אופציות'!B7:L7</f>
        <v>7. אופציות</v>
      </c>
      <c r="C25" s="31" t="s">
        <v>46</v>
      </c>
      <c r="G25" s="31" t="s">
        <v>68</v>
      </c>
      <c r="H25" s="31" t="s">
        <v>108</v>
      </c>
      <c r="K25" s="31" t="s">
        <v>109</v>
      </c>
      <c r="S25" s="31" t="s">
        <v>0</v>
      </c>
      <c r="T25" s="31" t="s">
        <v>112</v>
      </c>
      <c r="U25" s="31" t="s">
        <v>117</v>
      </c>
      <c r="V25" s="31" t="s">
        <v>62</v>
      </c>
      <c r="W25" s="32" t="s">
        <v>119</v>
      </c>
    </row>
    <row r="26" spans="2:25" ht="31.5">
      <c r="B26" s="50" t="str">
        <f>'לא סחיר - חוזים עתידיים'!B7:K7</f>
        <v>8. חוזים עתידיים</v>
      </c>
      <c r="C26" s="31" t="s">
        <v>46</v>
      </c>
      <c r="G26" s="31" t="s">
        <v>68</v>
      </c>
      <c r="H26" s="31" t="s">
        <v>108</v>
      </c>
      <c r="K26" s="31" t="s">
        <v>109</v>
      </c>
      <c r="S26" s="31" t="s">
        <v>0</v>
      </c>
      <c r="T26" s="31" t="s">
        <v>112</v>
      </c>
      <c r="U26" s="31" t="s">
        <v>117</v>
      </c>
      <c r="V26" s="32" t="s">
        <v>119</v>
      </c>
    </row>
    <row r="27" spans="2:25" ht="31.5">
      <c r="B27" s="50" t="str">
        <f>'לא סחיר - מוצרים מובנים'!B7:Q7</f>
        <v>9. מוצרים מובנים</v>
      </c>
      <c r="C27" s="31" t="s">
        <v>46</v>
      </c>
      <c r="F27" s="31" t="s">
        <v>53</v>
      </c>
      <c r="I27" s="31" t="s">
        <v>15</v>
      </c>
      <c r="J27" s="31" t="s">
        <v>69</v>
      </c>
      <c r="K27" s="31" t="s">
        <v>109</v>
      </c>
      <c r="L27" s="31" t="s">
        <v>18</v>
      </c>
      <c r="M27" s="31" t="s">
        <v>108</v>
      </c>
      <c r="Q27" s="31" t="s">
        <v>17</v>
      </c>
      <c r="R27" s="31" t="s">
        <v>19</v>
      </c>
      <c r="S27" s="31" t="s">
        <v>0</v>
      </c>
      <c r="T27" s="31" t="s">
        <v>112</v>
      </c>
      <c r="U27" s="31" t="s">
        <v>117</v>
      </c>
      <c r="V27" s="31" t="s">
        <v>62</v>
      </c>
      <c r="W27" s="32" t="s">
        <v>119</v>
      </c>
    </row>
    <row r="28" spans="2:25" ht="31.5">
      <c r="B28" s="54" t="str">
        <f>הלוואות!B6</f>
        <v>1.ד. הלוואות:</v>
      </c>
      <c r="C28" s="31" t="s">
        <v>46</v>
      </c>
      <c r="I28" s="31" t="s">
        <v>15</v>
      </c>
      <c r="J28" s="31" t="s">
        <v>69</v>
      </c>
      <c r="L28" s="31" t="s">
        <v>18</v>
      </c>
      <c r="M28" s="31" t="s">
        <v>108</v>
      </c>
      <c r="Q28" s="14" t="s">
        <v>36</v>
      </c>
      <c r="R28" s="31" t="s">
        <v>19</v>
      </c>
      <c r="S28" s="31" t="s">
        <v>0</v>
      </c>
      <c r="T28" s="31" t="s">
        <v>112</v>
      </c>
      <c r="U28" s="31" t="s">
        <v>117</v>
      </c>
      <c r="V28" s="32" t="s">
        <v>119</v>
      </c>
    </row>
    <row r="29" spans="2:25" ht="47.25">
      <c r="B29" s="54" t="str">
        <f>'פקדונות מעל 3 חודשים'!B6:O6</f>
        <v>1.ה. פקדונות מעל 3 חודשים:</v>
      </c>
      <c r="C29" s="31" t="s">
        <v>46</v>
      </c>
      <c r="E29" s="31" t="s">
        <v>125</v>
      </c>
      <c r="I29" s="31" t="s">
        <v>15</v>
      </c>
      <c r="J29" s="31" t="s">
        <v>69</v>
      </c>
      <c r="L29" s="31" t="s">
        <v>18</v>
      </c>
      <c r="M29" s="31" t="s">
        <v>108</v>
      </c>
      <c r="O29" s="51" t="s">
        <v>55</v>
      </c>
      <c r="P29" s="52"/>
      <c r="R29" s="31" t="s">
        <v>19</v>
      </c>
      <c r="S29" s="31" t="s">
        <v>0</v>
      </c>
      <c r="T29" s="31" t="s">
        <v>112</v>
      </c>
      <c r="U29" s="31" t="s">
        <v>117</v>
      </c>
      <c r="V29" s="32" t="s">
        <v>119</v>
      </c>
    </row>
    <row r="30" spans="2:25" ht="63">
      <c r="B30" s="54" t="str">
        <f>'זכויות מקרקעין'!B6</f>
        <v>1. ו. זכויות במקרקעין:</v>
      </c>
      <c r="C30" s="14" t="s">
        <v>57</v>
      </c>
      <c r="N30" s="51" t="s">
        <v>92</v>
      </c>
      <c r="P30" s="52" t="s">
        <v>58</v>
      </c>
      <c r="U30" s="31" t="s">
        <v>117</v>
      </c>
      <c r="V30" s="15" t="s">
        <v>61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60</v>
      </c>
      <c r="R31" s="14" t="s">
        <v>56</v>
      </c>
      <c r="U31" s="31" t="s">
        <v>117</v>
      </c>
      <c r="V31" s="15" t="s">
        <v>61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114</v>
      </c>
      <c r="Y32" s="15" t="s">
        <v>113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186</v>
      </c>
      <c r="C1" s="80" t="s" vm="1">
        <v>256</v>
      </c>
    </row>
    <row r="2" spans="2:54">
      <c r="B2" s="58" t="s">
        <v>185</v>
      </c>
      <c r="C2" s="80" t="s">
        <v>257</v>
      </c>
    </row>
    <row r="3" spans="2:54">
      <c r="B3" s="58" t="s">
        <v>187</v>
      </c>
      <c r="C3" s="80" t="s">
        <v>258</v>
      </c>
    </row>
    <row r="4" spans="2:54">
      <c r="B4" s="58" t="s">
        <v>188</v>
      </c>
      <c r="C4" s="80">
        <v>9454</v>
      </c>
    </row>
    <row r="6" spans="2:54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7"/>
    </row>
    <row r="7" spans="2:54" ht="26.25" customHeight="1">
      <c r="B7" s="165" t="s">
        <v>105</v>
      </c>
      <c r="C7" s="166"/>
      <c r="D7" s="166"/>
      <c r="E7" s="166"/>
      <c r="F7" s="166"/>
      <c r="G7" s="166"/>
      <c r="H7" s="166"/>
      <c r="I7" s="166"/>
      <c r="J7" s="166"/>
      <c r="K7" s="166"/>
      <c r="L7" s="167"/>
    </row>
    <row r="8" spans="2:54" s="3" customFormat="1" ht="78.75">
      <c r="B8" s="23" t="s">
        <v>124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240</v>
      </c>
      <c r="H8" s="31" t="s">
        <v>239</v>
      </c>
      <c r="I8" s="31" t="s">
        <v>117</v>
      </c>
      <c r="J8" s="31" t="s">
        <v>62</v>
      </c>
      <c r="K8" s="31" t="s">
        <v>189</v>
      </c>
      <c r="L8" s="32" t="s">
        <v>191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247</v>
      </c>
      <c r="H9" s="17"/>
      <c r="I9" s="17" t="s">
        <v>243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255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246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6.140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186</v>
      </c>
      <c r="C1" s="80" t="s" vm="1">
        <v>256</v>
      </c>
    </row>
    <row r="2" spans="2:51">
      <c r="B2" s="58" t="s">
        <v>185</v>
      </c>
      <c r="C2" s="80" t="s">
        <v>257</v>
      </c>
    </row>
    <row r="3" spans="2:51">
      <c r="B3" s="58" t="s">
        <v>187</v>
      </c>
      <c r="C3" s="80" t="s">
        <v>258</v>
      </c>
    </row>
    <row r="4" spans="2:51">
      <c r="B4" s="58" t="s">
        <v>188</v>
      </c>
      <c r="C4" s="80">
        <v>9454</v>
      </c>
    </row>
    <row r="6" spans="2:51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51" ht="26.25" customHeight="1">
      <c r="B7" s="165" t="s">
        <v>106</v>
      </c>
      <c r="C7" s="166"/>
      <c r="D7" s="166"/>
      <c r="E7" s="166"/>
      <c r="F7" s="166"/>
      <c r="G7" s="166"/>
      <c r="H7" s="166"/>
      <c r="I7" s="166"/>
      <c r="J7" s="166"/>
      <c r="K7" s="167"/>
    </row>
    <row r="8" spans="2:51" s="3" customFormat="1" ht="63">
      <c r="B8" s="23" t="s">
        <v>124</v>
      </c>
      <c r="C8" s="31" t="s">
        <v>46</v>
      </c>
      <c r="D8" s="31" t="s">
        <v>68</v>
      </c>
      <c r="E8" s="31" t="s">
        <v>108</v>
      </c>
      <c r="F8" s="31" t="s">
        <v>109</v>
      </c>
      <c r="G8" s="31" t="s">
        <v>240</v>
      </c>
      <c r="H8" s="31" t="s">
        <v>239</v>
      </c>
      <c r="I8" s="31" t="s">
        <v>117</v>
      </c>
      <c r="J8" s="31" t="s">
        <v>189</v>
      </c>
      <c r="K8" s="32" t="s">
        <v>191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247</v>
      </c>
      <c r="H9" s="17"/>
      <c r="I9" s="17" t="s">
        <v>243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9" customFormat="1" ht="18" customHeight="1">
      <c r="B11" s="81" t="s">
        <v>50</v>
      </c>
      <c r="C11" s="82"/>
      <c r="D11" s="82"/>
      <c r="E11" s="82"/>
      <c r="F11" s="82"/>
      <c r="G11" s="90"/>
      <c r="H11" s="92"/>
      <c r="I11" s="90">
        <v>-346.65575999999999</v>
      </c>
      <c r="J11" s="91">
        <v>1</v>
      </c>
      <c r="K11" s="91">
        <f>I11/'סכום נכסי הקרן'!$C$42</f>
        <v>-1.098496932207949E-2</v>
      </c>
      <c r="AW11" s="141"/>
    </row>
    <row r="12" spans="2:51" s="141" customFormat="1" ht="19.5" customHeight="1">
      <c r="B12" s="83" t="s">
        <v>35</v>
      </c>
      <c r="C12" s="84"/>
      <c r="D12" s="84"/>
      <c r="E12" s="84"/>
      <c r="F12" s="84"/>
      <c r="G12" s="93"/>
      <c r="H12" s="95"/>
      <c r="I12" s="93">
        <v>-346.65575999999999</v>
      </c>
      <c r="J12" s="94">
        <v>1</v>
      </c>
      <c r="K12" s="94">
        <f>I12/'סכום נכסי הקרן'!$C$42</f>
        <v>-1.098496932207949E-2</v>
      </c>
    </row>
    <row r="13" spans="2:51" s="141" customFormat="1">
      <c r="B13" s="104" t="s">
        <v>1376</v>
      </c>
      <c r="C13" s="84"/>
      <c r="D13" s="84"/>
      <c r="E13" s="84"/>
      <c r="F13" s="84"/>
      <c r="G13" s="93"/>
      <c r="H13" s="95"/>
      <c r="I13" s="93">
        <v>-360.22338000000002</v>
      </c>
      <c r="J13" s="94">
        <v>1.0391385967450824</v>
      </c>
      <c r="K13" s="94">
        <f>I13/'סכום נכסי הקרן'!$C$42</f>
        <v>-1.141490560663346E-2</v>
      </c>
    </row>
    <row r="14" spans="2:51" s="141" customFormat="1">
      <c r="B14" s="89" t="s">
        <v>1377</v>
      </c>
      <c r="C14" s="86" t="s">
        <v>1378</v>
      </c>
      <c r="D14" s="99" t="s">
        <v>1379</v>
      </c>
      <c r="E14" s="99" t="s">
        <v>170</v>
      </c>
      <c r="F14" s="114">
        <v>43132</v>
      </c>
      <c r="G14" s="96">
        <v>335550</v>
      </c>
      <c r="H14" s="98">
        <v>-11.2874</v>
      </c>
      <c r="I14" s="96">
        <v>-37.874890000000001</v>
      </c>
      <c r="J14" s="97">
        <v>0.10925792780711333</v>
      </c>
      <c r="K14" s="97">
        <f>I14/'סכום נכסי הקרן'!$C$42</f>
        <v>-1.2001949851551156E-3</v>
      </c>
    </row>
    <row r="15" spans="2:51" s="141" customFormat="1">
      <c r="B15" s="89" t="s">
        <v>1377</v>
      </c>
      <c r="C15" s="86" t="s">
        <v>1380</v>
      </c>
      <c r="D15" s="99" t="s">
        <v>1379</v>
      </c>
      <c r="E15" s="99" t="s">
        <v>170</v>
      </c>
      <c r="F15" s="114">
        <v>43298</v>
      </c>
      <c r="G15" s="96">
        <v>243620</v>
      </c>
      <c r="H15" s="98">
        <v>4.2706999999999997</v>
      </c>
      <c r="I15" s="96">
        <v>10.40418</v>
      </c>
      <c r="J15" s="97">
        <v>-3.0013001947522811E-2</v>
      </c>
      <c r="K15" s="97">
        <f>I15/'סכום נכסי הקרן'!$C$42</f>
        <v>3.2969190565705007E-4</v>
      </c>
    </row>
    <row r="16" spans="2:51" s="147" customFormat="1">
      <c r="B16" s="89" t="s">
        <v>1377</v>
      </c>
      <c r="C16" s="86" t="s">
        <v>1381</v>
      </c>
      <c r="D16" s="99" t="s">
        <v>1379</v>
      </c>
      <c r="E16" s="99" t="s">
        <v>170</v>
      </c>
      <c r="F16" s="114">
        <v>43402</v>
      </c>
      <c r="G16" s="96">
        <v>134928</v>
      </c>
      <c r="H16" s="98">
        <v>1.7365999999999999</v>
      </c>
      <c r="I16" s="96">
        <v>2.34314</v>
      </c>
      <c r="J16" s="97">
        <v>-6.7592703493517606E-3</v>
      </c>
      <c r="K16" s="97">
        <f>I16/'סכום נכסי הקרן'!$C$42</f>
        <v>7.4250377427270605E-5</v>
      </c>
      <c r="AW16" s="141"/>
      <c r="AY16" s="141"/>
    </row>
    <row r="17" spans="2:51" s="147" customFormat="1">
      <c r="B17" s="89" t="s">
        <v>1377</v>
      </c>
      <c r="C17" s="86" t="s">
        <v>1382</v>
      </c>
      <c r="D17" s="99" t="s">
        <v>1379</v>
      </c>
      <c r="E17" s="99" t="s">
        <v>170</v>
      </c>
      <c r="F17" s="114">
        <v>43313</v>
      </c>
      <c r="G17" s="96">
        <v>179990</v>
      </c>
      <c r="H17" s="98">
        <v>-3.0926</v>
      </c>
      <c r="I17" s="96">
        <v>-5.56637</v>
      </c>
      <c r="J17" s="97">
        <v>1.6057341727135879E-2</v>
      </c>
      <c r="K17" s="97">
        <f>I17/'סכום נכסי הקרן'!$C$42</f>
        <v>-1.7638940626673452E-4</v>
      </c>
      <c r="AW17" s="141"/>
      <c r="AY17" s="141"/>
    </row>
    <row r="18" spans="2:51" s="147" customFormat="1">
      <c r="B18" s="89" t="s">
        <v>1377</v>
      </c>
      <c r="C18" s="86" t="s">
        <v>1383</v>
      </c>
      <c r="D18" s="99" t="s">
        <v>1379</v>
      </c>
      <c r="E18" s="99" t="s">
        <v>170</v>
      </c>
      <c r="F18" s="114">
        <v>43277</v>
      </c>
      <c r="G18" s="96">
        <v>112440</v>
      </c>
      <c r="H18" s="98">
        <v>4.2839999999999998</v>
      </c>
      <c r="I18" s="96">
        <v>4.81691</v>
      </c>
      <c r="J18" s="97">
        <v>-1.3895369862021044E-2</v>
      </c>
      <c r="K18" s="97">
        <f>I18/'סכום נכסי הקרן'!$C$42</f>
        <v>1.526402116532491E-4</v>
      </c>
      <c r="AW18" s="141"/>
      <c r="AY18" s="141"/>
    </row>
    <row r="19" spans="2:51" s="141" customFormat="1">
      <c r="B19" s="89" t="s">
        <v>1377</v>
      </c>
      <c r="C19" s="86" t="s">
        <v>1384</v>
      </c>
      <c r="D19" s="99" t="s">
        <v>1379</v>
      </c>
      <c r="E19" s="99" t="s">
        <v>170</v>
      </c>
      <c r="F19" s="114">
        <v>43396</v>
      </c>
      <c r="G19" s="96">
        <v>61361.5</v>
      </c>
      <c r="H19" s="98">
        <v>-2.8586</v>
      </c>
      <c r="I19" s="96">
        <v>-1.7541</v>
      </c>
      <c r="J19" s="97">
        <v>5.0600630435219075E-3</v>
      </c>
      <c r="K19" s="97">
        <f>I19/'סכום נכסי הקרן'!$C$42</f>
        <v>-5.5584637300876333E-5</v>
      </c>
    </row>
    <row r="20" spans="2:51" s="141" customFormat="1">
      <c r="B20" s="89" t="s">
        <v>1377</v>
      </c>
      <c r="C20" s="86" t="s">
        <v>1385</v>
      </c>
      <c r="D20" s="99" t="s">
        <v>1379</v>
      </c>
      <c r="E20" s="99" t="s">
        <v>170</v>
      </c>
      <c r="F20" s="114">
        <v>43299</v>
      </c>
      <c r="G20" s="96">
        <v>177415</v>
      </c>
      <c r="H20" s="98">
        <v>-4.1914999999999996</v>
      </c>
      <c r="I20" s="96">
        <v>-7.4363700000000001</v>
      </c>
      <c r="J20" s="97">
        <v>2.1451742212504996E-2</v>
      </c>
      <c r="K20" s="97">
        <f>I20/'סכום נכסי הקרן'!$C$42</f>
        <v>-2.3564673010952498E-4</v>
      </c>
    </row>
    <row r="21" spans="2:51" s="141" customFormat="1">
      <c r="B21" s="89" t="s">
        <v>1377</v>
      </c>
      <c r="C21" s="86" t="s">
        <v>1386</v>
      </c>
      <c r="D21" s="99" t="s">
        <v>1379</v>
      </c>
      <c r="E21" s="99" t="s">
        <v>170</v>
      </c>
      <c r="F21" s="114">
        <v>43110</v>
      </c>
      <c r="G21" s="96">
        <v>67074</v>
      </c>
      <c r="H21" s="98">
        <v>-11.347099999999999</v>
      </c>
      <c r="I21" s="96">
        <v>-7.6109600000000004</v>
      </c>
      <c r="J21" s="97">
        <v>2.195538305782082E-2</v>
      </c>
      <c r="K21" s="97">
        <f>I21/'סכום נכסי הקרן'!$C$42</f>
        <v>-2.4117920934466552E-4</v>
      </c>
    </row>
    <row r="22" spans="2:51" s="141" customFormat="1">
      <c r="B22" s="89" t="s">
        <v>1377</v>
      </c>
      <c r="C22" s="86" t="s">
        <v>1387</v>
      </c>
      <c r="D22" s="99" t="s">
        <v>1379</v>
      </c>
      <c r="E22" s="99" t="s">
        <v>170</v>
      </c>
      <c r="F22" s="114">
        <v>43258</v>
      </c>
      <c r="G22" s="96">
        <v>174785</v>
      </c>
      <c r="H22" s="98">
        <v>-6.8257000000000003</v>
      </c>
      <c r="I22" s="96">
        <v>-11.93036</v>
      </c>
      <c r="J22" s="97">
        <v>3.4415582767180909E-2</v>
      </c>
      <c r="K22" s="97">
        <f>I22/'סכום נכסי הקרן'!$C$42</f>
        <v>-3.7805412089896983E-4</v>
      </c>
    </row>
    <row r="23" spans="2:51" s="141" customFormat="1">
      <c r="B23" s="89" t="s">
        <v>1377</v>
      </c>
      <c r="C23" s="86" t="s">
        <v>1388</v>
      </c>
      <c r="D23" s="99" t="s">
        <v>1379</v>
      </c>
      <c r="E23" s="99" t="s">
        <v>170</v>
      </c>
      <c r="F23" s="114">
        <v>43404</v>
      </c>
      <c r="G23" s="96">
        <v>91477.5</v>
      </c>
      <c r="H23" s="98">
        <v>-1.466</v>
      </c>
      <c r="I23" s="96">
        <v>-1.34107</v>
      </c>
      <c r="J23" s="97">
        <v>3.8685928657293911E-3</v>
      </c>
      <c r="K23" s="97">
        <f>I23/'סכום נכסי הקרן'!$C$42</f>
        <v>-4.2496373949652942E-5</v>
      </c>
    </row>
    <row r="24" spans="2:51" s="141" customFormat="1">
      <c r="B24" s="89" t="s">
        <v>1377</v>
      </c>
      <c r="C24" s="86" t="s">
        <v>1389</v>
      </c>
      <c r="D24" s="99" t="s">
        <v>1379</v>
      </c>
      <c r="E24" s="99" t="s">
        <v>170</v>
      </c>
      <c r="F24" s="114">
        <v>43269</v>
      </c>
      <c r="G24" s="96">
        <v>388520</v>
      </c>
      <c r="H24" s="98">
        <v>-4.8723000000000001</v>
      </c>
      <c r="I24" s="96">
        <v>-18.929950000000002</v>
      </c>
      <c r="J24" s="97">
        <v>5.4607343031023062E-2</v>
      </c>
      <c r="K24" s="97">
        <f>I24/'סכום נכסי הקרן'!$C$42</f>
        <v>-5.9985998795605952E-4</v>
      </c>
    </row>
    <row r="25" spans="2:51" s="141" customFormat="1">
      <c r="B25" s="89" t="s">
        <v>1377</v>
      </c>
      <c r="C25" s="86" t="s">
        <v>1390</v>
      </c>
      <c r="D25" s="99" t="s">
        <v>1379</v>
      </c>
      <c r="E25" s="99" t="s">
        <v>170</v>
      </c>
      <c r="F25" s="114">
        <v>43139</v>
      </c>
      <c r="G25" s="96">
        <v>170580</v>
      </c>
      <c r="H25" s="98">
        <v>-9.4581</v>
      </c>
      <c r="I25" s="96">
        <v>-16.133610000000001</v>
      </c>
      <c r="J25" s="97">
        <v>4.6540723858158314E-2</v>
      </c>
      <c r="K25" s="97">
        <f>I25/'סכום נכסי הקרן'!$C$42</f>
        <v>-5.112484238092421E-4</v>
      </c>
    </row>
    <row r="26" spans="2:51" s="141" customFormat="1">
      <c r="B26" s="89" t="s">
        <v>1377</v>
      </c>
      <c r="C26" s="86" t="s">
        <v>1391</v>
      </c>
      <c r="D26" s="99" t="s">
        <v>1379</v>
      </c>
      <c r="E26" s="99" t="s">
        <v>170</v>
      </c>
      <c r="F26" s="114">
        <v>43390</v>
      </c>
      <c r="G26" s="96">
        <v>288688</v>
      </c>
      <c r="H26" s="98">
        <v>-3.4847999999999999</v>
      </c>
      <c r="I26" s="96">
        <v>-10.06034</v>
      </c>
      <c r="J26" s="97">
        <v>2.9021124587688952E-2</v>
      </c>
      <c r="K26" s="97">
        <f>I26/'סכום נכסי הקרן'!$C$42</f>
        <v>-3.1879616328800995E-4</v>
      </c>
    </row>
    <row r="27" spans="2:51" s="141" customFormat="1">
      <c r="B27" s="89" t="s">
        <v>1377</v>
      </c>
      <c r="C27" s="86" t="s">
        <v>1392</v>
      </c>
      <c r="D27" s="99" t="s">
        <v>1379</v>
      </c>
      <c r="E27" s="99" t="s">
        <v>170</v>
      </c>
      <c r="F27" s="114">
        <v>43412</v>
      </c>
      <c r="G27" s="96">
        <v>159662.79999999999</v>
      </c>
      <c r="H27" s="98">
        <v>-2.9119000000000002</v>
      </c>
      <c r="I27" s="96">
        <v>-4.6491600000000002</v>
      </c>
      <c r="J27" s="97">
        <v>1.3411460406715875E-2</v>
      </c>
      <c r="K27" s="97">
        <f>I27/'סכום נכסי הקרן'!$C$42</f>
        <v>-1.4732448113205759E-4</v>
      </c>
    </row>
    <row r="28" spans="2:51" s="141" customFormat="1">
      <c r="B28" s="89" t="s">
        <v>1377</v>
      </c>
      <c r="C28" s="86" t="s">
        <v>1393</v>
      </c>
      <c r="D28" s="99" t="s">
        <v>1379</v>
      </c>
      <c r="E28" s="99" t="s">
        <v>170</v>
      </c>
      <c r="F28" s="114">
        <v>43342</v>
      </c>
      <c r="G28" s="96">
        <v>247310</v>
      </c>
      <c r="H28" s="98">
        <v>-4.8426999999999998</v>
      </c>
      <c r="I28" s="96">
        <v>-11.976450000000002</v>
      </c>
      <c r="J28" s="97">
        <v>3.4548538873261481E-2</v>
      </c>
      <c r="K28" s="97">
        <f>I28/'סכום נכסי הקרן'!$C$42</f>
        <v>-3.7951463964544806E-4</v>
      </c>
    </row>
    <row r="29" spans="2:51" s="141" customFormat="1">
      <c r="B29" s="89" t="s">
        <v>1377</v>
      </c>
      <c r="C29" s="86" t="s">
        <v>1394</v>
      </c>
      <c r="D29" s="99" t="s">
        <v>1379</v>
      </c>
      <c r="E29" s="99" t="s">
        <v>170</v>
      </c>
      <c r="F29" s="114">
        <v>43255</v>
      </c>
      <c r="G29" s="96">
        <v>3396430.7</v>
      </c>
      <c r="H29" s="98">
        <v>-6.9934000000000003</v>
      </c>
      <c r="I29" s="96">
        <v>-237.52446</v>
      </c>
      <c r="J29" s="97">
        <v>0.68518826861552806</v>
      </c>
      <c r="K29" s="97">
        <f>I29/'סכום נכסי הקרן'!$C$42</f>
        <v>-7.5267721105903365E-3</v>
      </c>
    </row>
    <row r="30" spans="2:51" s="141" customFormat="1">
      <c r="B30" s="89" t="s">
        <v>1377</v>
      </c>
      <c r="C30" s="86" t="s">
        <v>1395</v>
      </c>
      <c r="D30" s="99" t="s">
        <v>1379</v>
      </c>
      <c r="E30" s="99" t="s">
        <v>170</v>
      </c>
      <c r="F30" s="114">
        <v>43278</v>
      </c>
      <c r="G30" s="96">
        <v>179295</v>
      </c>
      <c r="H30" s="98">
        <v>-4.1397000000000004</v>
      </c>
      <c r="I30" s="96">
        <v>-7.4222399999999995</v>
      </c>
      <c r="J30" s="97">
        <v>2.1410981314719826E-2</v>
      </c>
      <c r="K30" s="97">
        <f>I30/'סכום נכסי הקרן'!$C$42</f>
        <v>-2.3519897289781447E-4</v>
      </c>
    </row>
    <row r="31" spans="2:51" s="141" customFormat="1">
      <c r="B31" s="89" t="s">
        <v>1377</v>
      </c>
      <c r="C31" s="86" t="s">
        <v>1396</v>
      </c>
      <c r="D31" s="99" t="s">
        <v>1379</v>
      </c>
      <c r="E31" s="99" t="s">
        <v>170</v>
      </c>
      <c r="F31" s="114">
        <v>43423</v>
      </c>
      <c r="G31" s="96">
        <v>181880</v>
      </c>
      <c r="H31" s="98">
        <v>-1.8817999999999999</v>
      </c>
      <c r="I31" s="96">
        <v>-3.42265</v>
      </c>
      <c r="J31" s="97">
        <v>9.8733394766035328E-3</v>
      </c>
      <c r="K31" s="97">
        <f>I31/'סכום נכסי הקרן'!$C$42</f>
        <v>-1.0845833125696619E-4</v>
      </c>
    </row>
    <row r="32" spans="2:51" s="141" customFormat="1">
      <c r="B32" s="89" t="s">
        <v>1377</v>
      </c>
      <c r="C32" s="86" t="s">
        <v>1397</v>
      </c>
      <c r="D32" s="99" t="s">
        <v>1379</v>
      </c>
      <c r="E32" s="99" t="s">
        <v>170</v>
      </c>
      <c r="F32" s="114">
        <v>43425</v>
      </c>
      <c r="G32" s="96">
        <v>187400</v>
      </c>
      <c r="H32" s="98">
        <v>0.77200000000000002</v>
      </c>
      <c r="I32" s="96">
        <v>1.4467099999999999</v>
      </c>
      <c r="J32" s="97">
        <v>-4.1733332225606171E-3</v>
      </c>
      <c r="K32" s="97">
        <f>I32/'סכום נכסי הקרן'!$C$42</f>
        <v>4.5843937420643519E-5</v>
      </c>
    </row>
    <row r="33" spans="2:11" s="141" customFormat="1">
      <c r="B33" s="89" t="s">
        <v>1377</v>
      </c>
      <c r="C33" s="86" t="s">
        <v>1398</v>
      </c>
      <c r="D33" s="99" t="s">
        <v>1379</v>
      </c>
      <c r="E33" s="99" t="s">
        <v>170</v>
      </c>
      <c r="F33" s="114">
        <v>43431</v>
      </c>
      <c r="G33" s="96">
        <v>93700</v>
      </c>
      <c r="H33" s="98">
        <v>0.87960000000000005</v>
      </c>
      <c r="I33" s="96">
        <v>0.82420000000000004</v>
      </c>
      <c r="J33" s="97">
        <v>-2.3775748021610836E-3</v>
      </c>
      <c r="K33" s="97">
        <f>I33/'סכום נכסי הקרן'!$C$42</f>
        <v>2.6117586262688716E-5</v>
      </c>
    </row>
    <row r="34" spans="2:11" s="141" customFormat="1">
      <c r="B34" s="89" t="s">
        <v>1377</v>
      </c>
      <c r="C34" s="86" t="s">
        <v>1399</v>
      </c>
      <c r="D34" s="99" t="s">
        <v>1379</v>
      </c>
      <c r="E34" s="99" t="s">
        <v>170</v>
      </c>
      <c r="F34" s="114">
        <v>43440</v>
      </c>
      <c r="G34" s="96">
        <v>149920</v>
      </c>
      <c r="H34" s="98">
        <v>0.68359999999999999</v>
      </c>
      <c r="I34" s="96">
        <v>1.02478</v>
      </c>
      <c r="J34" s="97">
        <v>-2.9561891601051142E-3</v>
      </c>
      <c r="K34" s="97">
        <f>I34/'סכום נכסי הקרן'!$C$42</f>
        <v>3.2473647234018617E-5</v>
      </c>
    </row>
    <row r="35" spans="2:11" s="141" customFormat="1">
      <c r="B35" s="89" t="s">
        <v>1377</v>
      </c>
      <c r="C35" s="86" t="s">
        <v>1400</v>
      </c>
      <c r="D35" s="99" t="s">
        <v>1379</v>
      </c>
      <c r="E35" s="99" t="s">
        <v>170</v>
      </c>
      <c r="F35" s="114">
        <v>43444</v>
      </c>
      <c r="G35" s="96">
        <v>213636</v>
      </c>
      <c r="H35" s="98">
        <v>0.50549999999999995</v>
      </c>
      <c r="I35" s="96">
        <v>1.0799799999999999</v>
      </c>
      <c r="J35" s="97">
        <v>-3.1154249391384696E-3</v>
      </c>
      <c r="K35" s="97">
        <f>I35/'סכום נכסי הקרן'!$C$42</f>
        <v>3.4222847381677453E-5</v>
      </c>
    </row>
    <row r="36" spans="2:11" s="141" customFormat="1">
      <c r="B36" s="89" t="s">
        <v>1377</v>
      </c>
      <c r="C36" s="86" t="s">
        <v>1401</v>
      </c>
      <c r="D36" s="99" t="s">
        <v>1379</v>
      </c>
      <c r="E36" s="99" t="s">
        <v>170</v>
      </c>
      <c r="F36" s="114">
        <v>43454</v>
      </c>
      <c r="G36" s="96">
        <v>93700</v>
      </c>
      <c r="H36" s="98">
        <v>-0.16600000000000001</v>
      </c>
      <c r="I36" s="96">
        <v>-0.15550999999999998</v>
      </c>
      <c r="J36" s="97">
        <v>4.4860065212820924E-4</v>
      </c>
      <c r="K36" s="97">
        <f>I36/'סכום נכסי הקרן'!$C$42</f>
        <v>-4.9278644014932322E-6</v>
      </c>
    </row>
    <row r="37" spans="2:11" s="141" customFormat="1">
      <c r="B37" s="89" t="s">
        <v>1377</v>
      </c>
      <c r="C37" s="86" t="s">
        <v>1402</v>
      </c>
      <c r="D37" s="99" t="s">
        <v>1379</v>
      </c>
      <c r="E37" s="99" t="s">
        <v>170</v>
      </c>
      <c r="F37" s="114">
        <v>43460</v>
      </c>
      <c r="G37" s="96">
        <v>285440.8</v>
      </c>
      <c r="H37" s="98">
        <v>0.56940000000000002</v>
      </c>
      <c r="I37" s="96">
        <v>1.62521</v>
      </c>
      <c r="J37" s="97">
        <v>-4.6882532688913058E-3</v>
      </c>
      <c r="K37" s="97">
        <f>I37/'סכום נכסי הקרן'!$C$42</f>
        <v>5.1500318332909883E-5</v>
      </c>
    </row>
    <row r="38" spans="2:11" s="141" customFormat="1">
      <c r="B38" s="85"/>
      <c r="C38" s="86"/>
      <c r="D38" s="86"/>
      <c r="E38" s="86"/>
      <c r="F38" s="86"/>
      <c r="G38" s="96"/>
      <c r="H38" s="98"/>
      <c r="I38" s="86"/>
      <c r="J38" s="97"/>
      <c r="K38" s="86"/>
    </row>
    <row r="39" spans="2:11" s="141" customFormat="1">
      <c r="B39" s="104" t="s">
        <v>235</v>
      </c>
      <c r="C39" s="84"/>
      <c r="D39" s="84"/>
      <c r="E39" s="84"/>
      <c r="F39" s="84"/>
      <c r="G39" s="93"/>
      <c r="H39" s="95"/>
      <c r="I39" s="93">
        <v>13.962969999999999</v>
      </c>
      <c r="J39" s="94">
        <v>-4.0279065318285782E-2</v>
      </c>
      <c r="K39" s="94">
        <f>I39/'סכום נכסי הקרן'!$C$42</f>
        <v>4.4246429684340527E-4</v>
      </c>
    </row>
    <row r="40" spans="2:11" s="141" customFormat="1">
      <c r="B40" s="89" t="s">
        <v>1403</v>
      </c>
      <c r="C40" s="86" t="s">
        <v>1404</v>
      </c>
      <c r="D40" s="99" t="s">
        <v>1379</v>
      </c>
      <c r="E40" s="99" t="s">
        <v>172</v>
      </c>
      <c r="F40" s="114">
        <v>43390</v>
      </c>
      <c r="G40" s="96">
        <v>17461.03</v>
      </c>
      <c r="H40" s="98">
        <v>1.4565999999999999</v>
      </c>
      <c r="I40" s="96">
        <v>0.25434000000000001</v>
      </c>
      <c r="J40" s="97">
        <v>-7.3369616013303806E-4</v>
      </c>
      <c r="K40" s="97">
        <f>I40/'סכום נכסי הקרן'!$C$42</f>
        <v>8.0596298107889454E-6</v>
      </c>
    </row>
    <row r="41" spans="2:11" s="141" customFormat="1">
      <c r="B41" s="89" t="s">
        <v>1403</v>
      </c>
      <c r="C41" s="86" t="s">
        <v>1405</v>
      </c>
      <c r="D41" s="99" t="s">
        <v>1379</v>
      </c>
      <c r="E41" s="99" t="s">
        <v>172</v>
      </c>
      <c r="F41" s="114">
        <v>43306</v>
      </c>
      <c r="G41" s="96">
        <v>351147.12</v>
      </c>
      <c r="H41" s="98">
        <v>3.2675000000000001</v>
      </c>
      <c r="I41" s="96">
        <v>11.473879999999999</v>
      </c>
      <c r="J41" s="97">
        <v>-3.3098772107522462E-2</v>
      </c>
      <c r="K41" s="97">
        <f>I41/'סכום נכסי הקרן'!$C$42</f>
        <v>3.6358899619963453E-4</v>
      </c>
    </row>
    <row r="42" spans="2:11" s="141" customFormat="1">
      <c r="B42" s="89" t="s">
        <v>1403</v>
      </c>
      <c r="C42" s="86" t="s">
        <v>1406</v>
      </c>
      <c r="D42" s="99" t="s">
        <v>1379</v>
      </c>
      <c r="E42" s="99" t="s">
        <v>172</v>
      </c>
      <c r="F42" s="114">
        <v>43383</v>
      </c>
      <c r="G42" s="96">
        <v>17396.72</v>
      </c>
      <c r="H42" s="98">
        <v>1.093</v>
      </c>
      <c r="I42" s="96">
        <v>0.19015000000000001</v>
      </c>
      <c r="J42" s="97">
        <v>-5.4852687288392391E-4</v>
      </c>
      <c r="K42" s="97">
        <f>I42/'סכום נכסי הקרן'!$C$42</f>
        <v>6.0255508709660998E-6</v>
      </c>
    </row>
    <row r="43" spans="2:11" s="141" customFormat="1">
      <c r="B43" s="89" t="s">
        <v>1403</v>
      </c>
      <c r="C43" s="86" t="s">
        <v>1407</v>
      </c>
      <c r="D43" s="99" t="s">
        <v>1379</v>
      </c>
      <c r="E43" s="99" t="s">
        <v>172</v>
      </c>
      <c r="F43" s="114">
        <v>43319</v>
      </c>
      <c r="G43" s="96">
        <v>82352.929999999993</v>
      </c>
      <c r="H43" s="98">
        <v>2.2122000000000002</v>
      </c>
      <c r="I43" s="96">
        <v>1.8218099999999999</v>
      </c>
      <c r="J43" s="97">
        <v>-5.2553864963905406E-3</v>
      </c>
      <c r="K43" s="97">
        <f>I43/'סכום נכסי הקרן'!$C$42</f>
        <v>5.7730259438520903E-5</v>
      </c>
    </row>
    <row r="44" spans="2:11" s="141" customFormat="1">
      <c r="B44" s="89" t="s">
        <v>1403</v>
      </c>
      <c r="C44" s="86" t="s">
        <v>1408</v>
      </c>
      <c r="D44" s="99" t="s">
        <v>1379</v>
      </c>
      <c r="E44" s="99" t="s">
        <v>172</v>
      </c>
      <c r="F44" s="114">
        <v>43425</v>
      </c>
      <c r="G44" s="96">
        <v>6437.4</v>
      </c>
      <c r="H44" s="98">
        <v>-9.4999999999999998E-3</v>
      </c>
      <c r="I44" s="96">
        <v>-6.0999999999999997E-4</v>
      </c>
      <c r="J44" s="97">
        <v>1.7596707465642572E-6</v>
      </c>
      <c r="K44" s="97">
        <f>I44/'סכום נכסי הקרן'!$C$42</f>
        <v>-1.9329929167969081E-8</v>
      </c>
    </row>
    <row r="45" spans="2:11" s="141" customFormat="1">
      <c r="B45" s="89" t="s">
        <v>1403</v>
      </c>
      <c r="C45" s="86" t="s">
        <v>1409</v>
      </c>
      <c r="D45" s="99" t="s">
        <v>1379</v>
      </c>
      <c r="E45" s="99" t="s">
        <v>172</v>
      </c>
      <c r="F45" s="114">
        <v>43438</v>
      </c>
      <c r="G45" s="96">
        <v>128748</v>
      </c>
      <c r="H45" s="98">
        <v>0.17349999999999999</v>
      </c>
      <c r="I45" s="96">
        <v>0.22340000000000002</v>
      </c>
      <c r="J45" s="97">
        <v>-6.4444335210238541E-4</v>
      </c>
      <c r="K45" s="97">
        <f>I45/'סכום נכסי הקרן'!$C$42</f>
        <v>7.0791904526627749E-6</v>
      </c>
    </row>
    <row r="46" spans="2:11" s="141" customFormat="1">
      <c r="B46" s="85"/>
      <c r="C46" s="86"/>
      <c r="D46" s="86"/>
      <c r="E46" s="86"/>
      <c r="F46" s="86"/>
      <c r="G46" s="96"/>
      <c r="H46" s="98"/>
      <c r="I46" s="86"/>
      <c r="J46" s="97"/>
      <c r="K46" s="86"/>
    </row>
    <row r="47" spans="2:11" s="141" customFormat="1">
      <c r="B47" s="104" t="s">
        <v>234</v>
      </c>
      <c r="C47" s="84"/>
      <c r="D47" s="84"/>
      <c r="E47" s="84"/>
      <c r="F47" s="84"/>
      <c r="G47" s="93"/>
      <c r="H47" s="95"/>
      <c r="I47" s="93">
        <v>-0.39535000000000003</v>
      </c>
      <c r="J47" s="94">
        <v>1.1404685732035724E-3</v>
      </c>
      <c r="K47" s="94">
        <f>I47/'סכום נכסי הקרן'!$C$42</f>
        <v>-1.2528012289437012E-5</v>
      </c>
    </row>
    <row r="48" spans="2:11" s="141" customFormat="1">
      <c r="B48" s="89" t="s">
        <v>1451</v>
      </c>
      <c r="C48" s="86" t="s">
        <v>1410</v>
      </c>
      <c r="D48" s="99" t="s">
        <v>1379</v>
      </c>
      <c r="E48" s="99" t="s">
        <v>171</v>
      </c>
      <c r="F48" s="114">
        <v>43108</v>
      </c>
      <c r="G48" s="96">
        <v>18.239999999999998</v>
      </c>
      <c r="H48" s="98">
        <v>991.34950000000003</v>
      </c>
      <c r="I48" s="96">
        <v>-0.39535000000000003</v>
      </c>
      <c r="J48" s="97">
        <v>1.1404685732035724E-3</v>
      </c>
      <c r="K48" s="97">
        <f>I48/'סכום נכסי הקרן'!$C$42</f>
        <v>-1.2528012289437012E-5</v>
      </c>
    </row>
    <row r="49" spans="2:2" s="141" customFormat="1">
      <c r="B49" s="144"/>
    </row>
    <row r="50" spans="2:2" s="141" customFormat="1">
      <c r="B50" s="144"/>
    </row>
    <row r="51" spans="2:2" s="141" customFormat="1">
      <c r="B51" s="144"/>
    </row>
    <row r="52" spans="2:2" s="141" customFormat="1">
      <c r="B52" s="146" t="s">
        <v>255</v>
      </c>
    </row>
    <row r="53" spans="2:2" s="141" customFormat="1">
      <c r="B53" s="146" t="s">
        <v>120</v>
      </c>
    </row>
    <row r="54" spans="2:2" s="141" customFormat="1">
      <c r="B54" s="146" t="s">
        <v>238</v>
      </c>
    </row>
    <row r="55" spans="2:2" s="141" customFormat="1">
      <c r="B55" s="146" t="s">
        <v>246</v>
      </c>
    </row>
    <row r="56" spans="2:2" s="141" customFormat="1">
      <c r="B56" s="144"/>
    </row>
    <row r="57" spans="2:2" s="141" customFormat="1">
      <c r="B57" s="144"/>
    </row>
    <row r="58" spans="2:2" s="141" customFormat="1">
      <c r="B58" s="144"/>
    </row>
    <row r="59" spans="2:2" s="141" customFormat="1">
      <c r="B59" s="144"/>
    </row>
    <row r="60" spans="2:2" s="141" customFormat="1">
      <c r="B60" s="144"/>
    </row>
    <row r="61" spans="2:2" s="141" customFormat="1">
      <c r="B61" s="144"/>
    </row>
    <row r="62" spans="2:2" s="141" customFormat="1">
      <c r="B62" s="144"/>
    </row>
    <row r="63" spans="2:2" s="141" customFormat="1">
      <c r="B63" s="144"/>
    </row>
    <row r="64" spans="2:2" s="141" customFormat="1">
      <c r="B64" s="144"/>
    </row>
    <row r="65" spans="2:2" s="141" customFormat="1">
      <c r="B65" s="144"/>
    </row>
    <row r="66" spans="2:2" s="141" customFormat="1">
      <c r="B66" s="144"/>
    </row>
    <row r="67" spans="2:2" s="141" customFormat="1">
      <c r="B67" s="144"/>
    </row>
    <row r="68" spans="2:2" s="141" customFormat="1">
      <c r="B68" s="144"/>
    </row>
    <row r="69" spans="2:2" s="141" customFormat="1">
      <c r="B69" s="144"/>
    </row>
    <row r="70" spans="2:2" s="141" customFormat="1">
      <c r="B70" s="144"/>
    </row>
    <row r="71" spans="2:2" s="141" customFormat="1">
      <c r="B71" s="144"/>
    </row>
    <row r="72" spans="2:2" s="141" customFormat="1">
      <c r="B72" s="144"/>
    </row>
    <row r="73" spans="2:2" s="141" customFormat="1">
      <c r="B73" s="144"/>
    </row>
    <row r="74" spans="2:2" s="141" customFormat="1">
      <c r="B74" s="144"/>
    </row>
    <row r="75" spans="2:2" s="141" customFormat="1">
      <c r="B75" s="144"/>
    </row>
    <row r="76" spans="2:2" s="141" customFormat="1">
      <c r="B76" s="144"/>
    </row>
    <row r="77" spans="2:2" s="141" customFormat="1">
      <c r="B77" s="144"/>
    </row>
    <row r="78" spans="2:2" s="141" customFormat="1">
      <c r="B78" s="144"/>
    </row>
    <row r="79" spans="2:2" s="141" customFormat="1">
      <c r="B79" s="144"/>
    </row>
    <row r="80" spans="2:2" s="141" customFormat="1">
      <c r="B80" s="144"/>
    </row>
    <row r="81" spans="2:2" s="141" customFormat="1">
      <c r="B81" s="144"/>
    </row>
    <row r="82" spans="2:2" s="141" customFormat="1">
      <c r="B82" s="144"/>
    </row>
    <row r="83" spans="2:2" s="141" customFormat="1">
      <c r="B83" s="144"/>
    </row>
    <row r="84" spans="2:2" s="141" customFormat="1">
      <c r="B84" s="144"/>
    </row>
    <row r="85" spans="2:2" s="141" customFormat="1">
      <c r="B85" s="144"/>
    </row>
    <row r="86" spans="2:2" s="141" customFormat="1">
      <c r="B86" s="144"/>
    </row>
    <row r="87" spans="2:2" s="141" customFormat="1">
      <c r="B87" s="144"/>
    </row>
    <row r="88" spans="2:2" s="141" customFormat="1">
      <c r="B88" s="144"/>
    </row>
    <row r="89" spans="2:2" s="141" customFormat="1">
      <c r="B89" s="144"/>
    </row>
    <row r="90" spans="2:2" s="141" customFormat="1">
      <c r="B90" s="144"/>
    </row>
    <row r="91" spans="2:2" s="141" customFormat="1">
      <c r="B91" s="144"/>
    </row>
    <row r="92" spans="2:2" s="141" customFormat="1">
      <c r="B92" s="144"/>
    </row>
    <row r="93" spans="2:2" s="141" customFormat="1">
      <c r="B93" s="144"/>
    </row>
    <row r="94" spans="2:2" s="141" customFormat="1">
      <c r="B94" s="144"/>
    </row>
    <row r="95" spans="2:2" s="141" customFormat="1">
      <c r="B95" s="144"/>
    </row>
    <row r="96" spans="2:2" s="141" customFormat="1">
      <c r="B96" s="144"/>
    </row>
    <row r="97" spans="2:2" s="141" customFormat="1">
      <c r="B97" s="144"/>
    </row>
    <row r="98" spans="2:2" s="141" customFormat="1">
      <c r="B98" s="144"/>
    </row>
    <row r="99" spans="2:2" s="141" customFormat="1">
      <c r="B99" s="144"/>
    </row>
    <row r="100" spans="2:2" s="141" customFormat="1">
      <c r="B100" s="144"/>
    </row>
    <row r="101" spans="2:2" s="141" customFormat="1">
      <c r="B101" s="144"/>
    </row>
    <row r="102" spans="2:2" s="141" customFormat="1">
      <c r="B102" s="144"/>
    </row>
    <row r="103" spans="2:2" s="141" customFormat="1">
      <c r="B103" s="144"/>
    </row>
    <row r="104" spans="2:2" s="141" customFormat="1">
      <c r="B104" s="144"/>
    </row>
    <row r="105" spans="2:2" s="141" customFormat="1">
      <c r="B105" s="144"/>
    </row>
    <row r="106" spans="2:2" s="141" customFormat="1">
      <c r="B106" s="144"/>
    </row>
    <row r="107" spans="2:2" s="141" customFormat="1">
      <c r="B107" s="144"/>
    </row>
    <row r="108" spans="2:2" s="141" customFormat="1">
      <c r="B108" s="144"/>
    </row>
    <row r="109" spans="2:2" s="141" customFormat="1">
      <c r="B109" s="144"/>
    </row>
    <row r="110" spans="2:2" s="141" customFormat="1">
      <c r="B110" s="144"/>
    </row>
    <row r="111" spans="2:2" s="141" customFormat="1">
      <c r="B111" s="144"/>
    </row>
    <row r="112" spans="2:2" s="141" customFormat="1">
      <c r="B112" s="144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186</v>
      </c>
      <c r="C1" s="80" t="s" vm="1">
        <v>256</v>
      </c>
    </row>
    <row r="2" spans="2:78">
      <c r="B2" s="58" t="s">
        <v>185</v>
      </c>
      <c r="C2" s="80" t="s">
        <v>257</v>
      </c>
    </row>
    <row r="3" spans="2:78">
      <c r="B3" s="58" t="s">
        <v>187</v>
      </c>
      <c r="C3" s="80" t="s">
        <v>258</v>
      </c>
    </row>
    <row r="4" spans="2:78">
      <c r="B4" s="58" t="s">
        <v>188</v>
      </c>
      <c r="C4" s="80">
        <v>9454</v>
      </c>
    </row>
    <row r="6" spans="2:78" ht="26.25" customHeight="1">
      <c r="B6" s="165" t="s">
        <v>217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78" ht="26.25" customHeight="1">
      <c r="B7" s="165" t="s">
        <v>107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7"/>
    </row>
    <row r="8" spans="2:78" s="3" customFormat="1" ht="47.25">
      <c r="B8" s="23" t="s">
        <v>124</v>
      </c>
      <c r="C8" s="31" t="s">
        <v>46</v>
      </c>
      <c r="D8" s="31" t="s">
        <v>53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240</v>
      </c>
      <c r="M8" s="31" t="s">
        <v>239</v>
      </c>
      <c r="N8" s="31" t="s">
        <v>117</v>
      </c>
      <c r="O8" s="31" t="s">
        <v>62</v>
      </c>
      <c r="P8" s="31" t="s">
        <v>189</v>
      </c>
      <c r="Q8" s="32" t="s">
        <v>191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247</v>
      </c>
      <c r="M9" s="17"/>
      <c r="N9" s="17" t="s">
        <v>243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255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246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R84"/>
  <sheetViews>
    <sheetView rightToLeft="1" zoomScale="90" zoomScaleNormal="90" workbookViewId="0">
      <selection activeCell="B18" sqref="B18"/>
    </sheetView>
  </sheetViews>
  <sheetFormatPr defaultColWidth="9.140625" defaultRowHeight="18"/>
  <cols>
    <col min="1" max="1" width="14.7109375" style="1" customWidth="1"/>
    <col min="2" max="2" width="52.85546875" style="2" bestFit="1" customWidth="1"/>
    <col min="3" max="3" width="46.140625" style="2" bestFit="1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29" width="5.7109375" style="1" customWidth="1"/>
    <col min="30" max="16384" width="9.140625" style="1"/>
  </cols>
  <sheetData>
    <row r="1" spans="2:18">
      <c r="B1" s="58" t="s">
        <v>186</v>
      </c>
      <c r="C1" s="80" t="s" vm="1">
        <v>256</v>
      </c>
    </row>
    <row r="2" spans="2:18">
      <c r="B2" s="58" t="s">
        <v>185</v>
      </c>
      <c r="C2" s="80" t="s">
        <v>257</v>
      </c>
    </row>
    <row r="3" spans="2:18">
      <c r="B3" s="58" t="s">
        <v>187</v>
      </c>
      <c r="C3" s="80" t="s">
        <v>258</v>
      </c>
    </row>
    <row r="4" spans="2:18">
      <c r="B4" s="58" t="s">
        <v>188</v>
      </c>
      <c r="C4" s="80">
        <v>9454</v>
      </c>
    </row>
    <row r="6" spans="2:18" ht="26.25" customHeight="1">
      <c r="B6" s="165" t="s">
        <v>218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7"/>
    </row>
    <row r="7" spans="2:18" s="3" customFormat="1" ht="63">
      <c r="B7" s="23" t="s">
        <v>124</v>
      </c>
      <c r="C7" s="31" t="s">
        <v>230</v>
      </c>
      <c r="D7" s="31" t="s">
        <v>46</v>
      </c>
      <c r="E7" s="31" t="s">
        <v>125</v>
      </c>
      <c r="F7" s="31" t="s">
        <v>15</v>
      </c>
      <c r="G7" s="31" t="s">
        <v>109</v>
      </c>
      <c r="H7" s="31" t="s">
        <v>69</v>
      </c>
      <c r="I7" s="31" t="s">
        <v>18</v>
      </c>
      <c r="J7" s="31" t="s">
        <v>108</v>
      </c>
      <c r="K7" s="14" t="s">
        <v>36</v>
      </c>
      <c r="L7" s="73" t="s">
        <v>19</v>
      </c>
      <c r="M7" s="31" t="s">
        <v>240</v>
      </c>
      <c r="N7" s="31" t="s">
        <v>239</v>
      </c>
      <c r="O7" s="31" t="s">
        <v>117</v>
      </c>
      <c r="P7" s="31" t="s">
        <v>189</v>
      </c>
      <c r="Q7" s="32" t="s">
        <v>191</v>
      </c>
      <c r="R7" s="1"/>
    </row>
    <row r="8" spans="2:18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247</v>
      </c>
      <c r="N8" s="17"/>
      <c r="O8" s="17" t="s">
        <v>243</v>
      </c>
      <c r="P8" s="33" t="s">
        <v>20</v>
      </c>
      <c r="Q8" s="18" t="s">
        <v>20</v>
      </c>
      <c r="R8" s="1"/>
    </row>
    <row r="9" spans="2:1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121</v>
      </c>
      <c r="R9" s="1"/>
    </row>
    <row r="10" spans="2:18" s="139" customFormat="1" ht="18" customHeight="1">
      <c r="B10" s="81" t="s">
        <v>41</v>
      </c>
      <c r="C10" s="82"/>
      <c r="D10" s="82"/>
      <c r="E10" s="82"/>
      <c r="F10" s="82"/>
      <c r="G10" s="82"/>
      <c r="H10" s="82"/>
      <c r="I10" s="90">
        <v>5.4550033567622362</v>
      </c>
      <c r="J10" s="82"/>
      <c r="K10" s="82"/>
      <c r="L10" s="105">
        <v>4.2447103930722305E-2</v>
      </c>
      <c r="M10" s="90"/>
      <c r="N10" s="92"/>
      <c r="O10" s="90">
        <f>O11+O41</f>
        <v>470.07321000000007</v>
      </c>
      <c r="P10" s="91">
        <v>1</v>
      </c>
      <c r="Q10" s="91">
        <f>O10/'סכום נכסי הקרן'!$C$42</f>
        <v>1.489587189026206E-2</v>
      </c>
      <c r="R10" s="141"/>
    </row>
    <row r="11" spans="2:18" s="141" customFormat="1" ht="21.75" customHeight="1">
      <c r="B11" s="83" t="s">
        <v>39</v>
      </c>
      <c r="C11" s="84"/>
      <c r="D11" s="84"/>
      <c r="E11" s="84"/>
      <c r="F11" s="84"/>
      <c r="G11" s="84"/>
      <c r="H11" s="84"/>
      <c r="I11" s="93">
        <v>5.2624017365990552</v>
      </c>
      <c r="J11" s="84"/>
      <c r="K11" s="84"/>
      <c r="L11" s="106">
        <v>4.0745716114691861E-2</v>
      </c>
      <c r="M11" s="93"/>
      <c r="N11" s="95"/>
      <c r="O11" s="93">
        <f>O12+O19</f>
        <v>383.65126000000009</v>
      </c>
      <c r="P11" s="94">
        <v>0.81614935143371148</v>
      </c>
      <c r="Q11" s="94">
        <f>O11/'סכום נכסי הקרן'!$C$42</f>
        <v>1.2157297837708346E-2</v>
      </c>
    </row>
    <row r="12" spans="2:18" s="141" customFormat="1">
      <c r="B12" s="104" t="s">
        <v>37</v>
      </c>
      <c r="C12" s="84"/>
      <c r="D12" s="84"/>
      <c r="E12" s="84"/>
      <c r="F12" s="84"/>
      <c r="G12" s="84"/>
      <c r="H12" s="84"/>
      <c r="I12" s="93">
        <v>8.8441848116506261</v>
      </c>
      <c r="J12" s="84"/>
      <c r="K12" s="84"/>
      <c r="L12" s="106">
        <v>3.4465817835935268E-2</v>
      </c>
      <c r="M12" s="93"/>
      <c r="N12" s="95"/>
      <c r="O12" s="93">
        <f>SUM(O13:O17)</f>
        <v>179.21987000000001</v>
      </c>
      <c r="P12" s="94">
        <v>0.38126528428791473</v>
      </c>
      <c r="Q12" s="94">
        <f>O12/'סכום נכסי הקרן'!$C$42</f>
        <v>5.6791924468731587E-3</v>
      </c>
    </row>
    <row r="13" spans="2:18" s="141" customFormat="1">
      <c r="B13" s="89" t="s">
        <v>1452</v>
      </c>
      <c r="C13" s="99" t="s">
        <v>1439</v>
      </c>
      <c r="D13" s="86">
        <v>6028</v>
      </c>
      <c r="E13" s="86"/>
      <c r="F13" s="86" t="s">
        <v>1438</v>
      </c>
      <c r="G13" s="114">
        <v>43100</v>
      </c>
      <c r="H13" s="86"/>
      <c r="I13" s="96">
        <v>9.3099999999999987</v>
      </c>
      <c r="J13" s="99" t="s">
        <v>171</v>
      </c>
      <c r="K13" s="100">
        <v>4.7800000000000002E-2</v>
      </c>
      <c r="L13" s="100">
        <v>4.7800000000000002E-2</v>
      </c>
      <c r="M13" s="96">
        <v>12802.15</v>
      </c>
      <c r="N13" s="98">
        <v>101.36</v>
      </c>
      <c r="O13" s="96">
        <v>12.97626</v>
      </c>
      <c r="P13" s="97">
        <v>2.7605183833097839E-2</v>
      </c>
      <c r="Q13" s="97">
        <f>O13/'סכום נכסי הקרן'!$C$42</f>
        <v>4.1119702731991876E-4</v>
      </c>
    </row>
    <row r="14" spans="2:18" s="141" customFormat="1">
      <c r="B14" s="89" t="s">
        <v>1452</v>
      </c>
      <c r="C14" s="99" t="s">
        <v>1439</v>
      </c>
      <c r="D14" s="86">
        <v>6027</v>
      </c>
      <c r="E14" s="86"/>
      <c r="F14" s="86" t="s">
        <v>1438</v>
      </c>
      <c r="G14" s="114">
        <v>43100</v>
      </c>
      <c r="H14" s="86"/>
      <c r="I14" s="96">
        <v>9.7199999999999989</v>
      </c>
      <c r="J14" s="99" t="s">
        <v>171</v>
      </c>
      <c r="K14" s="100">
        <v>3.4499999999999996E-2</v>
      </c>
      <c r="L14" s="100">
        <v>3.4499999999999996E-2</v>
      </c>
      <c r="M14" s="96">
        <v>48020.97</v>
      </c>
      <c r="N14" s="98">
        <v>99.81</v>
      </c>
      <c r="O14" s="96">
        <v>47.929730000000006</v>
      </c>
      <c r="P14" s="97">
        <v>0.10196381759619064</v>
      </c>
      <c r="Q14" s="97">
        <f>O14/'סכום נכסי הקרן'!$C$42</f>
        <v>1.5188168621965291E-3</v>
      </c>
    </row>
    <row r="15" spans="2:18" s="141" customFormat="1">
      <c r="B15" s="89" t="s">
        <v>1452</v>
      </c>
      <c r="C15" s="99" t="s">
        <v>1439</v>
      </c>
      <c r="D15" s="86">
        <v>6026</v>
      </c>
      <c r="E15" s="86"/>
      <c r="F15" s="86" t="s">
        <v>1438</v>
      </c>
      <c r="G15" s="114">
        <v>43100</v>
      </c>
      <c r="H15" s="86"/>
      <c r="I15" s="96">
        <v>7.76</v>
      </c>
      <c r="J15" s="99" t="s">
        <v>171</v>
      </c>
      <c r="K15" s="100">
        <v>3.5900000000000001E-2</v>
      </c>
      <c r="L15" s="100">
        <v>3.5900000000000001E-2</v>
      </c>
      <c r="M15" s="96">
        <v>65920.179999999993</v>
      </c>
      <c r="N15" s="98">
        <v>101.65</v>
      </c>
      <c r="O15" s="96">
        <v>67.007859999999994</v>
      </c>
      <c r="P15" s="97">
        <v>0.14254987905316965</v>
      </c>
      <c r="Q15" s="97">
        <f>O15/'סכום נכסי הקרן'!$C$42</f>
        <v>2.1233724385199813E-3</v>
      </c>
    </row>
    <row r="16" spans="2:18" s="141" customFormat="1">
      <c r="B16" s="89" t="s">
        <v>1452</v>
      </c>
      <c r="C16" s="99" t="s">
        <v>1439</v>
      </c>
      <c r="D16" s="86">
        <v>6025</v>
      </c>
      <c r="E16" s="86"/>
      <c r="F16" s="86" t="s">
        <v>1438</v>
      </c>
      <c r="G16" s="114">
        <v>43100</v>
      </c>
      <c r="H16" s="86"/>
      <c r="I16" s="96">
        <v>9.66</v>
      </c>
      <c r="J16" s="99" t="s">
        <v>171</v>
      </c>
      <c r="K16" s="100">
        <v>3.4799999999999998E-2</v>
      </c>
      <c r="L16" s="100">
        <v>3.4799999999999998E-2</v>
      </c>
      <c r="M16" s="96">
        <v>27078.67</v>
      </c>
      <c r="N16" s="98">
        <v>105.75</v>
      </c>
      <c r="O16" s="96">
        <v>28.63569</v>
      </c>
      <c r="P16" s="97">
        <v>6.0918437719158024E-2</v>
      </c>
      <c r="Q16" s="97">
        <f>O16/'סכום נכסי הקרן'!$C$42</f>
        <v>9.0741944159986976E-4</v>
      </c>
    </row>
    <row r="17" spans="1:17" s="141" customFormat="1">
      <c r="B17" s="89" t="s">
        <v>1452</v>
      </c>
      <c r="C17" s="99" t="s">
        <v>1439</v>
      </c>
      <c r="D17" s="86">
        <v>6024</v>
      </c>
      <c r="E17" s="86"/>
      <c r="F17" s="86" t="s">
        <v>1438</v>
      </c>
      <c r="G17" s="114">
        <v>43100</v>
      </c>
      <c r="H17" s="86"/>
      <c r="I17" s="96">
        <v>8.9</v>
      </c>
      <c r="J17" s="99" t="s">
        <v>171</v>
      </c>
      <c r="K17" s="100">
        <v>2.2099999999999998E-2</v>
      </c>
      <c r="L17" s="100">
        <v>2.2099999999999998E-2</v>
      </c>
      <c r="M17" s="96">
        <v>21455.919999999998</v>
      </c>
      <c r="N17" s="98">
        <v>105.66</v>
      </c>
      <c r="O17" s="96">
        <v>22.670330000000003</v>
      </c>
      <c r="P17" s="97">
        <v>4.8227966086298597E-2</v>
      </c>
      <c r="Q17" s="97">
        <f>O17/'סכום נכסי הקרן'!$C$42</f>
        <v>7.1838667723685991E-4</v>
      </c>
    </row>
    <row r="18" spans="1:17" s="141" customFormat="1"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96"/>
      <c r="N18" s="98"/>
      <c r="O18" s="86"/>
      <c r="P18" s="97"/>
      <c r="Q18" s="86"/>
    </row>
    <row r="19" spans="1:17" s="141" customFormat="1">
      <c r="B19" s="104" t="s">
        <v>38</v>
      </c>
      <c r="C19" s="84"/>
      <c r="D19" s="84"/>
      <c r="E19" s="84"/>
      <c r="F19" s="84"/>
      <c r="G19" s="84"/>
      <c r="H19" s="84"/>
      <c r="I19" s="93">
        <v>2.1222325615592363</v>
      </c>
      <c r="J19" s="84"/>
      <c r="K19" s="84"/>
      <c r="L19" s="106">
        <v>4.6251201914363674E-2</v>
      </c>
      <c r="M19" s="93"/>
      <c r="N19" s="95"/>
      <c r="O19" s="93">
        <f>SUM(O20:O39)</f>
        <v>204.43139000000005</v>
      </c>
      <c r="P19" s="94">
        <v>0.4348840671457963</v>
      </c>
      <c r="Q19" s="94">
        <f>O19/'סכום נכסי הקרן'!$C$42</f>
        <v>6.4781053908351859E-3</v>
      </c>
    </row>
    <row r="20" spans="1:17" s="141" customFormat="1">
      <c r="A20" s="148"/>
      <c r="B20" s="89" t="s">
        <v>1453</v>
      </c>
      <c r="C20" s="99" t="s">
        <v>1439</v>
      </c>
      <c r="D20" s="86">
        <v>507852</v>
      </c>
      <c r="E20" s="86"/>
      <c r="F20" s="86" t="s">
        <v>1440</v>
      </c>
      <c r="G20" s="114">
        <v>43185</v>
      </c>
      <c r="H20" s="86" t="s">
        <v>1437</v>
      </c>
      <c r="I20" s="96">
        <v>1.21</v>
      </c>
      <c r="J20" s="99" t="s">
        <v>170</v>
      </c>
      <c r="K20" s="100">
        <v>3.9134000000000002E-2</v>
      </c>
      <c r="L20" s="100">
        <v>4.24E-2</v>
      </c>
      <c r="M20" s="96">
        <v>35566</v>
      </c>
      <c r="N20" s="98">
        <v>99.73</v>
      </c>
      <c r="O20" s="96">
        <v>132.94144</v>
      </c>
      <c r="P20" s="97">
        <v>0.2828143771962604</v>
      </c>
      <c r="Q20" s="97">
        <f>O20/'סכום נכסי הקרן'!$C$42</f>
        <v>4.2127026535865759E-3</v>
      </c>
    </row>
    <row r="21" spans="1:17" s="141" customFormat="1">
      <c r="A21" s="148"/>
      <c r="B21" s="89" t="s">
        <v>1454</v>
      </c>
      <c r="C21" s="99" t="s">
        <v>1441</v>
      </c>
      <c r="D21" s="86">
        <v>11898601</v>
      </c>
      <c r="E21" s="86"/>
      <c r="F21" s="86" t="s">
        <v>483</v>
      </c>
      <c r="G21" s="114">
        <v>43276</v>
      </c>
      <c r="H21" s="86" t="s">
        <v>368</v>
      </c>
      <c r="I21" s="96">
        <v>10.61</v>
      </c>
      <c r="J21" s="99" t="s">
        <v>171</v>
      </c>
      <c r="K21" s="100">
        <v>3.56E-2</v>
      </c>
      <c r="L21" s="100">
        <v>4.830000000000001E-2</v>
      </c>
      <c r="M21" s="96">
        <v>1707.24</v>
      </c>
      <c r="N21" s="98">
        <v>88.38</v>
      </c>
      <c r="O21" s="96">
        <v>1.5088499999999998</v>
      </c>
      <c r="P21" s="97">
        <v>3.2098679917456699E-3</v>
      </c>
      <c r="Q21" s="97">
        <f>O21/'סכום נכסי הקרן'!$C$42</f>
        <v>4.7813055123098595E-5</v>
      </c>
    </row>
    <row r="22" spans="1:17" s="141" customFormat="1">
      <c r="A22" s="148"/>
      <c r="B22" s="89" t="s">
        <v>1454</v>
      </c>
      <c r="C22" s="99" t="s">
        <v>1441</v>
      </c>
      <c r="D22" s="86">
        <v>11898600</v>
      </c>
      <c r="E22" s="86"/>
      <c r="F22" s="86" t="s">
        <v>483</v>
      </c>
      <c r="G22" s="114">
        <v>43222</v>
      </c>
      <c r="H22" s="86" t="s">
        <v>368</v>
      </c>
      <c r="I22" s="96">
        <v>10.61</v>
      </c>
      <c r="J22" s="99" t="s">
        <v>171</v>
      </c>
      <c r="K22" s="100">
        <v>3.5200000000000002E-2</v>
      </c>
      <c r="L22" s="100">
        <v>4.8300000000000003E-2</v>
      </c>
      <c r="M22" s="96">
        <v>8164.82</v>
      </c>
      <c r="N22" s="98">
        <v>88.76</v>
      </c>
      <c r="O22" s="96">
        <v>7.24709</v>
      </c>
      <c r="P22" s="97">
        <v>1.5417173492593785E-2</v>
      </c>
      <c r="Q22" s="97">
        <f>O22/'סכום נכסי הקרן'!$C$42</f>
        <v>2.2964874815392959E-4</v>
      </c>
    </row>
    <row r="23" spans="1:17" s="141" customFormat="1">
      <c r="A23" s="148"/>
      <c r="B23" s="89" t="s">
        <v>1454</v>
      </c>
      <c r="C23" s="99" t="s">
        <v>1441</v>
      </c>
      <c r="D23" s="86">
        <v>11898602</v>
      </c>
      <c r="E23" s="86"/>
      <c r="F23" s="86" t="s">
        <v>483</v>
      </c>
      <c r="G23" s="114">
        <v>43431</v>
      </c>
      <c r="H23" s="86" t="s">
        <v>368</v>
      </c>
      <c r="I23" s="96">
        <v>10.55</v>
      </c>
      <c r="J23" s="99" t="s">
        <v>171</v>
      </c>
      <c r="K23" s="100">
        <v>3.9599999999999996E-2</v>
      </c>
      <c r="L23" s="100">
        <v>4.7199999999999999E-2</v>
      </c>
      <c r="M23" s="96">
        <v>1699.99</v>
      </c>
      <c r="N23" s="98">
        <v>93.11</v>
      </c>
      <c r="O23" s="96">
        <v>1.5828599999999999</v>
      </c>
      <c r="P23" s="97">
        <v>3.36731394732051E-3</v>
      </c>
      <c r="Q23" s="97">
        <f>O23/'סכום נכסי הקרן'!$C$42</f>
        <v>5.0158314234117273E-5</v>
      </c>
    </row>
    <row r="24" spans="1:17" s="141" customFormat="1">
      <c r="A24" s="148"/>
      <c r="B24" s="89" t="s">
        <v>1455</v>
      </c>
      <c r="C24" s="99" t="s">
        <v>1439</v>
      </c>
      <c r="D24" s="86">
        <v>523632</v>
      </c>
      <c r="E24" s="86"/>
      <c r="F24" s="86" t="s">
        <v>1442</v>
      </c>
      <c r="G24" s="114">
        <v>43321</v>
      </c>
      <c r="H24" s="86" t="s">
        <v>1437</v>
      </c>
      <c r="I24" s="96">
        <v>1.8</v>
      </c>
      <c r="J24" s="99" t="s">
        <v>171</v>
      </c>
      <c r="K24" s="100">
        <v>2.3980000000000001E-2</v>
      </c>
      <c r="L24" s="100">
        <v>3.0100000000000005E-2</v>
      </c>
      <c r="M24" s="96">
        <v>11956.96</v>
      </c>
      <c r="N24" s="98">
        <v>99.31</v>
      </c>
      <c r="O24" s="96">
        <v>11.874459999999999</v>
      </c>
      <c r="P24" s="97">
        <v>2.5261257960210951E-2</v>
      </c>
      <c r="Q24" s="97">
        <f>O24/'סכום נכסי הקרן'!$C$42</f>
        <v>3.7628273886538053E-4</v>
      </c>
    </row>
    <row r="25" spans="1:17" s="141" customFormat="1">
      <c r="A25" s="148"/>
      <c r="B25" s="89" t="s">
        <v>1455</v>
      </c>
      <c r="C25" s="99" t="s">
        <v>1439</v>
      </c>
      <c r="D25" s="86">
        <v>524747</v>
      </c>
      <c r="E25" s="86"/>
      <c r="F25" s="86" t="s">
        <v>1442</v>
      </c>
      <c r="G25" s="114">
        <v>43343</v>
      </c>
      <c r="H25" s="86" t="s">
        <v>1437</v>
      </c>
      <c r="I25" s="96">
        <v>1.85</v>
      </c>
      <c r="J25" s="99" t="s">
        <v>171</v>
      </c>
      <c r="K25" s="100">
        <v>2.3789999999999999E-2</v>
      </c>
      <c r="L25" s="100">
        <v>3.15E-2</v>
      </c>
      <c r="M25" s="96">
        <v>11956.96</v>
      </c>
      <c r="N25" s="98">
        <v>98.85</v>
      </c>
      <c r="O25" s="96">
        <v>11.819459999999999</v>
      </c>
      <c r="P25" s="97">
        <v>2.5144253129017649E-2</v>
      </c>
      <c r="Q25" s="97">
        <f>O25/'סכום נכסי הקרן'!$C$42</f>
        <v>3.7453987639941611E-4</v>
      </c>
    </row>
    <row r="26" spans="1:17" s="141" customFormat="1">
      <c r="A26" s="148"/>
      <c r="B26" s="89" t="s">
        <v>1456</v>
      </c>
      <c r="C26" s="99" t="s">
        <v>1441</v>
      </c>
      <c r="D26" s="86">
        <v>91040003</v>
      </c>
      <c r="E26" s="86"/>
      <c r="F26" s="86" t="s">
        <v>626</v>
      </c>
      <c r="G26" s="114">
        <v>43301</v>
      </c>
      <c r="H26" s="86" t="s">
        <v>368</v>
      </c>
      <c r="I26" s="96">
        <v>1.9900000000000002</v>
      </c>
      <c r="J26" s="99" t="s">
        <v>170</v>
      </c>
      <c r="K26" s="100">
        <v>6.0296000000000002E-2</v>
      </c>
      <c r="L26" s="100">
        <v>7.5300000000000006E-2</v>
      </c>
      <c r="M26" s="96">
        <v>4363.0600000000004</v>
      </c>
      <c r="N26" s="98">
        <v>100.11</v>
      </c>
      <c r="O26" s="96">
        <v>16.370740000000001</v>
      </c>
      <c r="P26" s="97">
        <v>3.4826466731080308E-2</v>
      </c>
      <c r="Q26" s="97">
        <f>O26/'סכום נכסי הקרן'!$C$42</f>
        <v>5.1876269611022651E-4</v>
      </c>
    </row>
    <row r="27" spans="1:17" s="141" customFormat="1">
      <c r="A27" s="148"/>
      <c r="B27" s="89" t="s">
        <v>1456</v>
      </c>
      <c r="C27" s="99" t="s">
        <v>1441</v>
      </c>
      <c r="D27" s="86">
        <v>91040005</v>
      </c>
      <c r="E27" s="86"/>
      <c r="F27" s="86" t="s">
        <v>626</v>
      </c>
      <c r="G27" s="114">
        <v>43444</v>
      </c>
      <c r="H27" s="86" t="s">
        <v>368</v>
      </c>
      <c r="I27" s="96">
        <v>1.9900000000000002</v>
      </c>
      <c r="J27" s="99" t="s">
        <v>170</v>
      </c>
      <c r="K27" s="100">
        <v>6.0296000000000002E-2</v>
      </c>
      <c r="L27" s="100">
        <v>7.6800000000000007E-2</v>
      </c>
      <c r="M27" s="96">
        <v>2710.08</v>
      </c>
      <c r="N27" s="98">
        <v>99.83</v>
      </c>
      <c r="O27" s="96">
        <v>10.140139999999999</v>
      </c>
      <c r="P27" s="97">
        <v>2.157173398138976E-2</v>
      </c>
      <c r="Q27" s="97">
        <f>O27/'סכום נכסי הקרן'!$C$42</f>
        <v>3.2132489828408194E-4</v>
      </c>
    </row>
    <row r="28" spans="1:17" s="141" customFormat="1">
      <c r="A28" s="148"/>
      <c r="B28" s="89" t="s">
        <v>1456</v>
      </c>
      <c r="C28" s="99" t="s">
        <v>1441</v>
      </c>
      <c r="D28" s="86">
        <v>91050024</v>
      </c>
      <c r="E28" s="86"/>
      <c r="F28" s="86" t="s">
        <v>626</v>
      </c>
      <c r="G28" s="114">
        <v>43434</v>
      </c>
      <c r="H28" s="86" t="s">
        <v>368</v>
      </c>
      <c r="I28" s="96">
        <v>1.99</v>
      </c>
      <c r="J28" s="99" t="s">
        <v>170</v>
      </c>
      <c r="K28" s="100">
        <v>6.2190000000000002E-2</v>
      </c>
      <c r="L28" s="100">
        <v>7.7100000000000002E-2</v>
      </c>
      <c r="M28" s="96">
        <v>498.26</v>
      </c>
      <c r="N28" s="98">
        <v>99.83</v>
      </c>
      <c r="O28" s="96">
        <v>1.86429</v>
      </c>
      <c r="P28" s="97">
        <v>3.9660170317337949E-3</v>
      </c>
      <c r="Q28" s="97">
        <f>O28/'סכום נכסי הקרן'!$C$42</f>
        <v>5.9076383030414882E-5</v>
      </c>
    </row>
    <row r="29" spans="1:17" s="141" customFormat="1">
      <c r="A29" s="148"/>
      <c r="B29" s="89" t="s">
        <v>1456</v>
      </c>
      <c r="C29" s="99" t="s">
        <v>1441</v>
      </c>
      <c r="D29" s="86">
        <v>91050025</v>
      </c>
      <c r="E29" s="86"/>
      <c r="F29" s="86" t="s">
        <v>626</v>
      </c>
      <c r="G29" s="114">
        <v>43430</v>
      </c>
      <c r="H29" s="86" t="s">
        <v>368</v>
      </c>
      <c r="I29" s="96">
        <v>2</v>
      </c>
      <c r="J29" s="99" t="s">
        <v>170</v>
      </c>
      <c r="K29" s="100">
        <v>6.2001000000000001E-2</v>
      </c>
      <c r="L29" s="100">
        <v>7.5299999999999992E-2</v>
      </c>
      <c r="M29" s="96">
        <v>349.13</v>
      </c>
      <c r="N29" s="98">
        <v>99.55</v>
      </c>
      <c r="O29" s="96">
        <v>1.3026500000000001</v>
      </c>
      <c r="P29" s="97">
        <v>2.7712062427991502E-3</v>
      </c>
      <c r="Q29" s="97">
        <f>O29/'סכום נכסי הקרן'!$C$42</f>
        <v>4.1278905296155613E-5</v>
      </c>
    </row>
    <row r="30" spans="1:17" s="141" customFormat="1">
      <c r="A30" s="148"/>
      <c r="B30" s="89" t="s">
        <v>1456</v>
      </c>
      <c r="C30" s="99" t="s">
        <v>1441</v>
      </c>
      <c r="D30" s="86">
        <v>91050026</v>
      </c>
      <c r="E30" s="86"/>
      <c r="F30" s="86" t="s">
        <v>626</v>
      </c>
      <c r="G30" s="114">
        <v>43461</v>
      </c>
      <c r="H30" s="86" t="s">
        <v>368</v>
      </c>
      <c r="I30" s="96">
        <v>2.0100000000000002</v>
      </c>
      <c r="J30" s="99" t="s">
        <v>170</v>
      </c>
      <c r="K30" s="100">
        <v>6.2001000000000001E-2</v>
      </c>
      <c r="L30" s="100">
        <v>6.4700000000000008E-2</v>
      </c>
      <c r="M30" s="96">
        <v>301.64999999999998</v>
      </c>
      <c r="N30" s="98">
        <v>101.02</v>
      </c>
      <c r="O30" s="96">
        <v>1.1421199999999998</v>
      </c>
      <c r="P30" s="97">
        <v>2.429701050954412E-3</v>
      </c>
      <c r="Q30" s="97">
        <f>O30/'סכום נכסי הקרן'!$C$42</f>
        <v>3.6191965084132529E-5</v>
      </c>
    </row>
    <row r="31" spans="1:17" s="141" customFormat="1">
      <c r="A31" s="148"/>
      <c r="B31" s="89" t="s">
        <v>1457</v>
      </c>
      <c r="C31" s="99" t="s">
        <v>1441</v>
      </c>
      <c r="D31" s="86">
        <v>90320002</v>
      </c>
      <c r="E31" s="86"/>
      <c r="F31" s="86" t="s">
        <v>626</v>
      </c>
      <c r="G31" s="114">
        <v>43227</v>
      </c>
      <c r="H31" s="86" t="s">
        <v>169</v>
      </c>
      <c r="I31" s="96">
        <v>0.02</v>
      </c>
      <c r="J31" s="99" t="s">
        <v>171</v>
      </c>
      <c r="K31" s="100">
        <v>2.6000000000000002E-2</v>
      </c>
      <c r="L31" s="100">
        <v>4.0200000000000007E-2</v>
      </c>
      <c r="M31" s="96">
        <v>13.94</v>
      </c>
      <c r="N31" s="98">
        <v>100.37</v>
      </c>
      <c r="O31" s="96">
        <v>1.3990000000000001E-2</v>
      </c>
      <c r="P31" s="97">
        <v>2.9761774334441417E-5</v>
      </c>
      <c r="Q31" s="97">
        <f>O31/'סכום נכסי הקרן'!$C$42</f>
        <v>4.4332083452440565E-7</v>
      </c>
    </row>
    <row r="32" spans="1:17" s="141" customFormat="1">
      <c r="A32" s="148"/>
      <c r="B32" s="89" t="s">
        <v>1457</v>
      </c>
      <c r="C32" s="99" t="s">
        <v>1441</v>
      </c>
      <c r="D32" s="86">
        <v>90320003</v>
      </c>
      <c r="E32" s="86"/>
      <c r="F32" s="86" t="s">
        <v>626</v>
      </c>
      <c r="G32" s="114">
        <v>43279</v>
      </c>
      <c r="H32" s="86" t="s">
        <v>169</v>
      </c>
      <c r="I32" s="96">
        <v>0.15999999999999998</v>
      </c>
      <c r="J32" s="99" t="s">
        <v>171</v>
      </c>
      <c r="K32" s="100">
        <v>2.6000000000000002E-2</v>
      </c>
      <c r="L32" s="100">
        <v>2.6700000000000005E-2</v>
      </c>
      <c r="M32" s="96">
        <v>60.26</v>
      </c>
      <c r="N32" s="98">
        <v>100.02119999999999</v>
      </c>
      <c r="O32" s="96">
        <v>6.053E-2</v>
      </c>
      <c r="P32" s="97">
        <v>1.2876913512964539E-4</v>
      </c>
      <c r="Q32" s="97">
        <f>O32/'סכום נכסי הקרן'!$C$42</f>
        <v>1.9180993648150301E-6</v>
      </c>
    </row>
    <row r="33" spans="1:17" s="141" customFormat="1">
      <c r="A33" s="148"/>
      <c r="B33" s="89" t="s">
        <v>1457</v>
      </c>
      <c r="C33" s="99" t="s">
        <v>1441</v>
      </c>
      <c r="D33" s="86">
        <v>90320004</v>
      </c>
      <c r="E33" s="86"/>
      <c r="F33" s="86" t="s">
        <v>626</v>
      </c>
      <c r="G33" s="114">
        <v>43321</v>
      </c>
      <c r="H33" s="86" t="s">
        <v>169</v>
      </c>
      <c r="I33" s="96">
        <v>0.11000000000000001</v>
      </c>
      <c r="J33" s="99" t="s">
        <v>171</v>
      </c>
      <c r="K33" s="100">
        <v>2.6000000000000002E-2</v>
      </c>
      <c r="L33" s="100">
        <v>3.4300000000000004E-2</v>
      </c>
      <c r="M33" s="96">
        <v>267.20999999999998</v>
      </c>
      <c r="N33" s="98">
        <v>100.07</v>
      </c>
      <c r="O33" s="96">
        <v>0.26739999999999997</v>
      </c>
      <c r="P33" s="97">
        <v>5.6885621565615685E-4</v>
      </c>
      <c r="Q33" s="97">
        <f>O33/'סכום נכסי הקרן'!$C$42</f>
        <v>8.4734804254343135E-6</v>
      </c>
    </row>
    <row r="34" spans="1:17" s="141" customFormat="1">
      <c r="A34" s="148"/>
      <c r="B34" s="89" t="s">
        <v>1457</v>
      </c>
      <c r="C34" s="99" t="s">
        <v>1441</v>
      </c>
      <c r="D34" s="86">
        <v>90320001</v>
      </c>
      <c r="E34" s="86"/>
      <c r="F34" s="86" t="s">
        <v>626</v>
      </c>
      <c r="G34" s="114">
        <v>43138</v>
      </c>
      <c r="H34" s="86" t="s">
        <v>169</v>
      </c>
      <c r="I34" s="96">
        <v>0.10000000000000002</v>
      </c>
      <c r="J34" s="99" t="s">
        <v>171</v>
      </c>
      <c r="K34" s="100">
        <v>2.6000000000000002E-2</v>
      </c>
      <c r="L34" s="100">
        <v>5.2000000000000005E-2</v>
      </c>
      <c r="M34" s="96">
        <v>57.52</v>
      </c>
      <c r="N34" s="98">
        <v>99.91</v>
      </c>
      <c r="O34" s="96">
        <v>5.747E-2</v>
      </c>
      <c r="P34" s="97">
        <v>1.2225941179416357E-4</v>
      </c>
      <c r="Q34" s="97">
        <f>O34/'סכום נכסי הקרן'!$C$42</f>
        <v>1.821132834890464E-6</v>
      </c>
    </row>
    <row r="35" spans="1:17" s="141" customFormat="1">
      <c r="A35" s="148"/>
      <c r="B35" s="89" t="s">
        <v>1457</v>
      </c>
      <c r="C35" s="99" t="s">
        <v>1441</v>
      </c>
      <c r="D35" s="86">
        <v>90310002</v>
      </c>
      <c r="E35" s="86"/>
      <c r="F35" s="86" t="s">
        <v>626</v>
      </c>
      <c r="G35" s="114">
        <v>43227</v>
      </c>
      <c r="H35" s="86" t="s">
        <v>169</v>
      </c>
      <c r="I35" s="96">
        <v>9.3899999999999988</v>
      </c>
      <c r="J35" s="99" t="s">
        <v>171</v>
      </c>
      <c r="K35" s="100">
        <v>2.9805999999999999E-2</v>
      </c>
      <c r="L35" s="100">
        <v>0.04</v>
      </c>
      <c r="M35" s="96">
        <v>302.74</v>
      </c>
      <c r="N35" s="98">
        <v>91.8</v>
      </c>
      <c r="O35" s="96">
        <v>0.27792</v>
      </c>
      <c r="P35" s="97">
        <v>5.9123604882258462E-4</v>
      </c>
      <c r="Q35" s="97">
        <f>O35/'סכום נכסי הקרן'!$C$42</f>
        <v>8.806842482560601E-6</v>
      </c>
    </row>
    <row r="36" spans="1:17" s="141" customFormat="1">
      <c r="A36" s="148"/>
      <c r="B36" s="89" t="s">
        <v>1457</v>
      </c>
      <c r="C36" s="99" t="s">
        <v>1441</v>
      </c>
      <c r="D36" s="86">
        <v>90310003</v>
      </c>
      <c r="E36" s="86"/>
      <c r="F36" s="86" t="s">
        <v>626</v>
      </c>
      <c r="G36" s="114">
        <v>43279</v>
      </c>
      <c r="H36" s="86" t="s">
        <v>169</v>
      </c>
      <c r="I36" s="96">
        <v>9.43</v>
      </c>
      <c r="J36" s="99" t="s">
        <v>171</v>
      </c>
      <c r="K36" s="100">
        <v>2.9796999999999997E-2</v>
      </c>
      <c r="L36" s="100">
        <v>3.8699999999999998E-2</v>
      </c>
      <c r="M36" s="96">
        <v>354.07</v>
      </c>
      <c r="N36" s="98">
        <v>92.05</v>
      </c>
      <c r="O36" s="96">
        <v>0.32593</v>
      </c>
      <c r="P36" s="97">
        <v>6.9337062965150044E-4</v>
      </c>
      <c r="Q36" s="97">
        <f>O36/'סכום נכסי הקרן'!$C$42</f>
        <v>1.0328202973305184E-5</v>
      </c>
    </row>
    <row r="37" spans="1:17" s="141" customFormat="1">
      <c r="A37" s="148"/>
      <c r="B37" s="89" t="s">
        <v>1457</v>
      </c>
      <c r="C37" s="99" t="s">
        <v>1441</v>
      </c>
      <c r="D37" s="86">
        <v>90310004</v>
      </c>
      <c r="E37" s="86"/>
      <c r="F37" s="86" t="s">
        <v>626</v>
      </c>
      <c r="G37" s="114">
        <v>43321</v>
      </c>
      <c r="H37" s="86" t="s">
        <v>169</v>
      </c>
      <c r="I37" s="96">
        <v>9.44</v>
      </c>
      <c r="J37" s="99" t="s">
        <v>171</v>
      </c>
      <c r="K37" s="100">
        <v>3.0529000000000001E-2</v>
      </c>
      <c r="L37" s="100">
        <v>3.7900000000000003E-2</v>
      </c>
      <c r="M37" s="96">
        <v>1982.02</v>
      </c>
      <c r="N37" s="98">
        <v>93.37</v>
      </c>
      <c r="O37" s="96">
        <v>1.8506099999999999</v>
      </c>
      <c r="P37" s="97">
        <v>3.9369147391751695E-3</v>
      </c>
      <c r="Q37" s="97">
        <f>O37/'סכום נכסי הקרן'!$C$42</f>
        <v>5.8642885602516815E-5</v>
      </c>
    </row>
    <row r="38" spans="1:17" s="141" customFormat="1">
      <c r="A38" s="148"/>
      <c r="B38" s="89" t="s">
        <v>1457</v>
      </c>
      <c r="C38" s="99" t="s">
        <v>1441</v>
      </c>
      <c r="D38" s="86">
        <v>90310001</v>
      </c>
      <c r="E38" s="86"/>
      <c r="F38" s="86" t="s">
        <v>626</v>
      </c>
      <c r="G38" s="114">
        <v>43138</v>
      </c>
      <c r="H38" s="86" t="s">
        <v>169</v>
      </c>
      <c r="I38" s="96">
        <v>9.3500000000000014</v>
      </c>
      <c r="J38" s="99" t="s">
        <v>171</v>
      </c>
      <c r="K38" s="100">
        <v>2.8239999999999998E-2</v>
      </c>
      <c r="L38" s="100">
        <v>4.3200000000000002E-2</v>
      </c>
      <c r="M38" s="96">
        <v>1901.17</v>
      </c>
      <c r="N38" s="98">
        <v>87.75</v>
      </c>
      <c r="O38" s="96">
        <v>1.6682600000000001</v>
      </c>
      <c r="P38" s="97">
        <v>3.5489905397551994E-3</v>
      </c>
      <c r="Q38" s="97">
        <f>O38/'סכום נכסי הקרן'!$C$42</f>
        <v>5.286450431763295E-5</v>
      </c>
    </row>
    <row r="39" spans="1:17" s="141" customFormat="1">
      <c r="A39" s="148"/>
      <c r="B39" s="89" t="s">
        <v>1457</v>
      </c>
      <c r="C39" s="99" t="s">
        <v>1441</v>
      </c>
      <c r="D39" s="86">
        <v>90310005</v>
      </c>
      <c r="E39" s="86"/>
      <c r="F39" s="86" t="s">
        <v>626</v>
      </c>
      <c r="G39" s="114">
        <v>43417</v>
      </c>
      <c r="H39" s="86" t="s">
        <v>169</v>
      </c>
      <c r="I39" s="96">
        <v>9.3500000000000014</v>
      </c>
      <c r="J39" s="99" t="s">
        <v>171</v>
      </c>
      <c r="K39" s="100">
        <v>3.2797E-2</v>
      </c>
      <c r="L39" s="100">
        <v>3.95E-2</v>
      </c>
      <c r="M39" s="96">
        <v>2260.7800000000002</v>
      </c>
      <c r="N39" s="98">
        <v>93.56</v>
      </c>
      <c r="O39" s="96">
        <v>2.1151799999999996</v>
      </c>
      <c r="P39" s="97">
        <v>4.4997505244262891E-3</v>
      </c>
      <c r="Q39" s="97">
        <f>O39/'סכום נכסי הקרן'!$C$42</f>
        <v>6.7026687831975138E-5</v>
      </c>
    </row>
    <row r="40" spans="1:17" s="141" customFormat="1">
      <c r="A40" s="148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96"/>
      <c r="N40" s="98"/>
      <c r="O40" s="86"/>
      <c r="P40" s="97"/>
      <c r="Q40" s="86"/>
    </row>
    <row r="41" spans="1:17" s="141" customFormat="1">
      <c r="A41" s="148"/>
      <c r="B41" s="83" t="s">
        <v>40</v>
      </c>
      <c r="C41" s="84"/>
      <c r="D41" s="84"/>
      <c r="E41" s="84"/>
      <c r="F41" s="84"/>
      <c r="G41" s="84"/>
      <c r="H41" s="84"/>
      <c r="I41" s="93">
        <v>6.3100000000000005</v>
      </c>
      <c r="J41" s="84"/>
      <c r="K41" s="84"/>
      <c r="L41" s="106">
        <v>0.05</v>
      </c>
      <c r="M41" s="93"/>
      <c r="N41" s="95"/>
      <c r="O41" s="93">
        <f>O42</f>
        <v>86.421949999999995</v>
      </c>
      <c r="P41" s="94">
        <v>0.18385064856628872</v>
      </c>
      <c r="Q41" s="94">
        <f>O41/'סכום נכסי הקרן'!$C$42</f>
        <v>2.7385740525537137E-3</v>
      </c>
    </row>
    <row r="42" spans="1:17" s="141" customFormat="1">
      <c r="A42" s="148"/>
      <c r="B42" s="104" t="s">
        <v>38</v>
      </c>
      <c r="C42" s="84"/>
      <c r="D42" s="84"/>
      <c r="E42" s="84"/>
      <c r="F42" s="84"/>
      <c r="G42" s="84"/>
      <c r="H42" s="84"/>
      <c r="I42" s="93">
        <v>6.3100000000000005</v>
      </c>
      <c r="J42" s="84"/>
      <c r="K42" s="84"/>
      <c r="L42" s="106">
        <v>0.05</v>
      </c>
      <c r="M42" s="93"/>
      <c r="N42" s="95"/>
      <c r="O42" s="93">
        <f>O43</f>
        <v>86.421949999999995</v>
      </c>
      <c r="P42" s="94">
        <v>0.18385064856628872</v>
      </c>
      <c r="Q42" s="94">
        <f>O42/'סכום נכסי הקרן'!$C$42</f>
        <v>2.7385740525537137E-3</v>
      </c>
    </row>
    <row r="43" spans="1:17" s="141" customFormat="1">
      <c r="A43" s="148"/>
      <c r="B43" s="89" t="s">
        <v>1458</v>
      </c>
      <c r="C43" s="99" t="s">
        <v>1439</v>
      </c>
      <c r="D43" s="86">
        <v>508506</v>
      </c>
      <c r="E43" s="86"/>
      <c r="F43" s="86" t="s">
        <v>1443</v>
      </c>
      <c r="G43" s="114">
        <v>43186</v>
      </c>
      <c r="H43" s="86" t="s">
        <v>1437</v>
      </c>
      <c r="I43" s="96">
        <v>6.3100000000000005</v>
      </c>
      <c r="J43" s="99" t="s">
        <v>170</v>
      </c>
      <c r="K43" s="100">
        <v>4.8000000000000001E-2</v>
      </c>
      <c r="L43" s="100">
        <v>0.05</v>
      </c>
      <c r="M43" s="96">
        <v>22948</v>
      </c>
      <c r="N43" s="98">
        <v>100.48</v>
      </c>
      <c r="O43" s="96">
        <v>86.421949999999995</v>
      </c>
      <c r="P43" s="97">
        <v>0.18385064856628872</v>
      </c>
      <c r="Q43" s="97">
        <f>O43/'סכום נכסי הקרן'!$C$42</f>
        <v>2.7385740525537137E-3</v>
      </c>
    </row>
    <row r="44" spans="1:17" s="141" customFormat="1">
      <c r="B44" s="144"/>
      <c r="C44" s="144"/>
      <c r="D44" s="144"/>
      <c r="E44" s="144"/>
    </row>
    <row r="45" spans="1:17" s="141" customFormat="1">
      <c r="B45" s="144"/>
      <c r="C45" s="144"/>
      <c r="D45" s="144"/>
      <c r="E45" s="144"/>
    </row>
    <row r="46" spans="1:17" s="141" customFormat="1">
      <c r="B46" s="144"/>
      <c r="C46" s="144"/>
      <c r="D46" s="144"/>
      <c r="E46" s="144"/>
    </row>
    <row r="47" spans="1:17" s="141" customFormat="1">
      <c r="B47" s="146" t="s">
        <v>255</v>
      </c>
      <c r="C47" s="144"/>
      <c r="D47" s="144"/>
      <c r="E47" s="144"/>
    </row>
    <row r="48" spans="1:17" s="141" customFormat="1">
      <c r="B48" s="146" t="s">
        <v>120</v>
      </c>
      <c r="C48" s="144"/>
      <c r="D48" s="144"/>
      <c r="E48" s="144"/>
    </row>
    <row r="49" spans="2:5" s="141" customFormat="1">
      <c r="B49" s="146" t="s">
        <v>238</v>
      </c>
      <c r="C49" s="144"/>
      <c r="D49" s="144"/>
      <c r="E49" s="144"/>
    </row>
    <row r="50" spans="2:5" s="141" customFormat="1">
      <c r="B50" s="146" t="s">
        <v>246</v>
      </c>
      <c r="C50" s="144"/>
      <c r="D50" s="144"/>
      <c r="E50" s="144"/>
    </row>
    <row r="51" spans="2:5" s="141" customFormat="1">
      <c r="B51" s="144"/>
      <c r="C51" s="144"/>
      <c r="D51" s="144"/>
      <c r="E51" s="144"/>
    </row>
    <row r="52" spans="2:5" s="141" customFormat="1">
      <c r="B52" s="144"/>
      <c r="C52" s="144"/>
      <c r="D52" s="144"/>
      <c r="E52" s="144"/>
    </row>
    <row r="53" spans="2:5" s="141" customFormat="1">
      <c r="B53" s="144"/>
      <c r="C53" s="144"/>
      <c r="D53" s="144"/>
      <c r="E53" s="144"/>
    </row>
    <row r="54" spans="2:5" s="141" customFormat="1">
      <c r="B54" s="144"/>
      <c r="C54" s="144"/>
      <c r="D54" s="144"/>
      <c r="E54" s="144"/>
    </row>
    <row r="55" spans="2:5" s="141" customFormat="1">
      <c r="B55" s="144"/>
      <c r="C55" s="144"/>
      <c r="D55" s="144"/>
      <c r="E55" s="144"/>
    </row>
    <row r="56" spans="2:5" s="141" customFormat="1">
      <c r="B56" s="144"/>
      <c r="C56" s="144"/>
      <c r="D56" s="144"/>
      <c r="E56" s="144"/>
    </row>
    <row r="57" spans="2:5" s="141" customFormat="1">
      <c r="B57" s="144"/>
      <c r="C57" s="144"/>
      <c r="D57" s="144"/>
      <c r="E57" s="144"/>
    </row>
    <row r="58" spans="2:5" s="141" customFormat="1">
      <c r="B58" s="144"/>
      <c r="C58" s="144"/>
      <c r="D58" s="144"/>
      <c r="E58" s="144"/>
    </row>
    <row r="59" spans="2:5" s="141" customFormat="1">
      <c r="B59" s="144"/>
      <c r="C59" s="144"/>
      <c r="D59" s="144"/>
      <c r="E59" s="144"/>
    </row>
    <row r="60" spans="2:5" s="141" customFormat="1">
      <c r="B60" s="144"/>
      <c r="C60" s="144"/>
      <c r="D60" s="144"/>
      <c r="E60" s="144"/>
    </row>
    <row r="61" spans="2:5" s="141" customFormat="1">
      <c r="B61" s="144"/>
      <c r="C61" s="144"/>
      <c r="D61" s="144"/>
      <c r="E61" s="144"/>
    </row>
    <row r="62" spans="2:5" s="141" customFormat="1">
      <c r="B62" s="144"/>
      <c r="C62" s="144"/>
      <c r="D62" s="144"/>
      <c r="E62" s="144"/>
    </row>
    <row r="63" spans="2:5" s="141" customFormat="1">
      <c r="B63" s="144"/>
      <c r="C63" s="144"/>
      <c r="D63" s="144"/>
      <c r="E63" s="144"/>
    </row>
    <row r="64" spans="2:5" s="141" customFormat="1">
      <c r="B64" s="144"/>
      <c r="C64" s="144"/>
      <c r="D64" s="144"/>
      <c r="E64" s="144"/>
    </row>
    <row r="65" spans="2:5" s="141" customFormat="1">
      <c r="B65" s="144"/>
      <c r="C65" s="144"/>
      <c r="D65" s="144"/>
      <c r="E65" s="144"/>
    </row>
    <row r="66" spans="2:5" s="141" customFormat="1">
      <c r="B66" s="144"/>
      <c r="C66" s="144"/>
      <c r="D66" s="144"/>
      <c r="E66" s="144"/>
    </row>
    <row r="67" spans="2:5" s="141" customFormat="1">
      <c r="B67" s="144"/>
      <c r="C67" s="144"/>
      <c r="D67" s="144"/>
      <c r="E67" s="144"/>
    </row>
    <row r="68" spans="2:5" s="141" customFormat="1">
      <c r="B68" s="144"/>
      <c r="C68" s="144"/>
      <c r="D68" s="144"/>
      <c r="E68" s="144"/>
    </row>
    <row r="69" spans="2:5" s="141" customFormat="1">
      <c r="B69" s="144"/>
      <c r="C69" s="144"/>
      <c r="D69" s="144"/>
      <c r="E69" s="144"/>
    </row>
    <row r="70" spans="2:5" s="141" customFormat="1">
      <c r="B70" s="144"/>
      <c r="C70" s="144"/>
      <c r="D70" s="144"/>
      <c r="E70" s="144"/>
    </row>
    <row r="71" spans="2:5" s="141" customFormat="1">
      <c r="B71" s="144"/>
      <c r="C71" s="144"/>
      <c r="D71" s="144"/>
      <c r="E71" s="144"/>
    </row>
    <row r="72" spans="2:5" s="141" customFormat="1">
      <c r="B72" s="144"/>
      <c r="C72" s="144"/>
      <c r="D72" s="144"/>
      <c r="E72" s="144"/>
    </row>
    <row r="73" spans="2:5" s="141" customFormat="1">
      <c r="B73" s="144"/>
      <c r="C73" s="144"/>
      <c r="D73" s="144"/>
      <c r="E73" s="144"/>
    </row>
    <row r="74" spans="2:5" s="141" customFormat="1">
      <c r="B74" s="144"/>
      <c r="C74" s="144"/>
      <c r="D74" s="144"/>
      <c r="E74" s="144"/>
    </row>
    <row r="75" spans="2:5" s="141" customFormat="1">
      <c r="B75" s="144"/>
      <c r="C75" s="144"/>
      <c r="D75" s="144"/>
      <c r="E75" s="144"/>
    </row>
    <row r="76" spans="2:5" s="141" customFormat="1">
      <c r="B76" s="144"/>
      <c r="C76" s="144"/>
      <c r="D76" s="144"/>
      <c r="E76" s="144"/>
    </row>
    <row r="77" spans="2:5" s="141" customFormat="1">
      <c r="B77" s="144"/>
      <c r="C77" s="144"/>
      <c r="D77" s="144"/>
      <c r="E77" s="144"/>
    </row>
    <row r="78" spans="2:5" s="141" customFormat="1">
      <c r="B78" s="144"/>
      <c r="C78" s="144"/>
      <c r="D78" s="144"/>
      <c r="E78" s="144"/>
    </row>
    <row r="79" spans="2:5" s="141" customFormat="1">
      <c r="B79" s="144"/>
      <c r="C79" s="144"/>
      <c r="D79" s="144"/>
      <c r="E79" s="144"/>
    </row>
    <row r="80" spans="2:5" s="141" customFormat="1">
      <c r="B80" s="144"/>
      <c r="C80" s="144"/>
      <c r="D80" s="144"/>
      <c r="E80" s="144"/>
    </row>
    <row r="81" spans="2:5" s="141" customFormat="1">
      <c r="B81" s="144"/>
      <c r="C81" s="144"/>
      <c r="D81" s="144"/>
      <c r="E81" s="144"/>
    </row>
    <row r="82" spans="2:5" s="141" customFormat="1">
      <c r="B82" s="144"/>
      <c r="C82" s="144"/>
      <c r="D82" s="144"/>
      <c r="E82" s="144"/>
    </row>
    <row r="83" spans="2:5" s="141" customFormat="1">
      <c r="B83" s="144"/>
      <c r="C83" s="144"/>
      <c r="D83" s="144"/>
      <c r="E83" s="144"/>
    </row>
    <row r="84" spans="2:5" s="141" customFormat="1">
      <c r="B84" s="144"/>
      <c r="C84" s="144"/>
      <c r="D84" s="144"/>
      <c r="E84" s="144"/>
    </row>
  </sheetData>
  <sheetProtection sheet="1" objects="1" scenarios="1"/>
  <mergeCells count="1">
    <mergeCell ref="B6:Q6"/>
  </mergeCells>
  <phoneticPr fontId="3" type="noConversion"/>
  <conditionalFormatting sqref="B11:B12 B18:B40">
    <cfRule type="cellIs" dxfId="3" priority="7" operator="equal">
      <formula>"NR3"</formula>
    </cfRule>
  </conditionalFormatting>
  <conditionalFormatting sqref="B13:B17">
    <cfRule type="cellIs" dxfId="2" priority="6" operator="equal">
      <formula>"NR3"</formula>
    </cfRule>
  </conditionalFormatting>
  <dataValidations count="1">
    <dataValidation allowBlank="1" showInputMessage="1" showErrorMessage="1" sqref="D1:Q9 C5:C9 B1:B9 R1:R43 B44:R1048576 A1:A1048576 S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186</v>
      </c>
      <c r="C1" s="80" t="s" vm="1">
        <v>256</v>
      </c>
    </row>
    <row r="2" spans="2:64">
      <c r="B2" s="58" t="s">
        <v>185</v>
      </c>
      <c r="C2" s="80" t="s">
        <v>257</v>
      </c>
    </row>
    <row r="3" spans="2:64">
      <c r="B3" s="58" t="s">
        <v>187</v>
      </c>
      <c r="C3" s="80" t="s">
        <v>258</v>
      </c>
    </row>
    <row r="4" spans="2:64">
      <c r="B4" s="58" t="s">
        <v>188</v>
      </c>
      <c r="C4" s="80">
        <v>9454</v>
      </c>
    </row>
    <row r="6" spans="2:64" ht="26.25" customHeight="1">
      <c r="B6" s="165" t="s">
        <v>219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64" s="3" customFormat="1" ht="78.75">
      <c r="B7" s="61" t="s">
        <v>124</v>
      </c>
      <c r="C7" s="62" t="s">
        <v>46</v>
      </c>
      <c r="D7" s="62" t="s">
        <v>125</v>
      </c>
      <c r="E7" s="62" t="s">
        <v>15</v>
      </c>
      <c r="F7" s="62" t="s">
        <v>69</v>
      </c>
      <c r="G7" s="62" t="s">
        <v>18</v>
      </c>
      <c r="H7" s="62" t="s">
        <v>108</v>
      </c>
      <c r="I7" s="62" t="s">
        <v>55</v>
      </c>
      <c r="J7" s="62" t="s">
        <v>19</v>
      </c>
      <c r="K7" s="62" t="s">
        <v>240</v>
      </c>
      <c r="L7" s="62" t="s">
        <v>239</v>
      </c>
      <c r="M7" s="62" t="s">
        <v>117</v>
      </c>
      <c r="N7" s="62" t="s">
        <v>189</v>
      </c>
      <c r="O7" s="64" t="s">
        <v>191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247</v>
      </c>
      <c r="L8" s="33"/>
      <c r="M8" s="33" t="s">
        <v>243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255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238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246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186</v>
      </c>
      <c r="C1" s="80" t="s" vm="1">
        <v>256</v>
      </c>
    </row>
    <row r="2" spans="2:56">
      <c r="B2" s="58" t="s">
        <v>185</v>
      </c>
      <c r="C2" s="80" t="s">
        <v>257</v>
      </c>
    </row>
    <row r="3" spans="2:56">
      <c r="B3" s="58" t="s">
        <v>187</v>
      </c>
      <c r="C3" s="80" t="s">
        <v>258</v>
      </c>
    </row>
    <row r="4" spans="2:56">
      <c r="B4" s="58" t="s">
        <v>188</v>
      </c>
      <c r="C4" s="80">
        <v>9454</v>
      </c>
    </row>
    <row r="6" spans="2:56" ht="26.25" customHeight="1">
      <c r="B6" s="165" t="s">
        <v>220</v>
      </c>
      <c r="C6" s="166"/>
      <c r="D6" s="166"/>
      <c r="E6" s="166"/>
      <c r="F6" s="166"/>
      <c r="G6" s="166"/>
      <c r="H6" s="166"/>
      <c r="I6" s="166"/>
      <c r="J6" s="167"/>
    </row>
    <row r="7" spans="2:56" s="3" customFormat="1" ht="78.75">
      <c r="B7" s="61" t="s">
        <v>124</v>
      </c>
      <c r="C7" s="63" t="s">
        <v>57</v>
      </c>
      <c r="D7" s="63" t="s">
        <v>92</v>
      </c>
      <c r="E7" s="63" t="s">
        <v>58</v>
      </c>
      <c r="F7" s="63" t="s">
        <v>108</v>
      </c>
      <c r="G7" s="63" t="s">
        <v>231</v>
      </c>
      <c r="H7" s="63" t="s">
        <v>189</v>
      </c>
      <c r="I7" s="65" t="s">
        <v>190</v>
      </c>
      <c r="J7" s="79" t="s">
        <v>250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8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8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186</v>
      </c>
      <c r="C1" s="80" t="s" vm="1">
        <v>256</v>
      </c>
    </row>
    <row r="2" spans="2:60">
      <c r="B2" s="58" t="s">
        <v>185</v>
      </c>
      <c r="C2" s="80" t="s">
        <v>257</v>
      </c>
    </row>
    <row r="3" spans="2:60">
      <c r="B3" s="58" t="s">
        <v>187</v>
      </c>
      <c r="C3" s="80" t="s">
        <v>258</v>
      </c>
    </row>
    <row r="4" spans="2:60">
      <c r="B4" s="58" t="s">
        <v>188</v>
      </c>
      <c r="C4" s="80">
        <v>9454</v>
      </c>
    </row>
    <row r="6" spans="2:60" ht="26.25" customHeight="1">
      <c r="B6" s="165" t="s">
        <v>221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66">
      <c r="B7" s="61" t="s">
        <v>124</v>
      </c>
      <c r="C7" s="61" t="s">
        <v>125</v>
      </c>
      <c r="D7" s="61" t="s">
        <v>15</v>
      </c>
      <c r="E7" s="61" t="s">
        <v>16</v>
      </c>
      <c r="F7" s="61" t="s">
        <v>60</v>
      </c>
      <c r="G7" s="61" t="s">
        <v>108</v>
      </c>
      <c r="H7" s="61" t="s">
        <v>56</v>
      </c>
      <c r="I7" s="61" t="s">
        <v>117</v>
      </c>
      <c r="J7" s="61" t="s">
        <v>189</v>
      </c>
      <c r="K7" s="61" t="s">
        <v>190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6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186</v>
      </c>
      <c r="C1" s="80" t="s" vm="1">
        <v>256</v>
      </c>
    </row>
    <row r="2" spans="2:60">
      <c r="B2" s="58" t="s">
        <v>185</v>
      </c>
      <c r="C2" s="80" t="s">
        <v>257</v>
      </c>
    </row>
    <row r="3" spans="2:60">
      <c r="B3" s="58" t="s">
        <v>187</v>
      </c>
      <c r="C3" s="80" t="s">
        <v>258</v>
      </c>
    </row>
    <row r="4" spans="2:60">
      <c r="B4" s="58" t="s">
        <v>188</v>
      </c>
      <c r="C4" s="80">
        <v>9454</v>
      </c>
    </row>
    <row r="6" spans="2:60" ht="26.25" customHeight="1">
      <c r="B6" s="165" t="s">
        <v>222</v>
      </c>
      <c r="C6" s="166"/>
      <c r="D6" s="166"/>
      <c r="E6" s="166"/>
      <c r="F6" s="166"/>
      <c r="G6" s="166"/>
      <c r="H6" s="166"/>
      <c r="I6" s="166"/>
      <c r="J6" s="166"/>
      <c r="K6" s="167"/>
    </row>
    <row r="7" spans="2:60" s="3" customFormat="1" ht="63">
      <c r="B7" s="61" t="s">
        <v>124</v>
      </c>
      <c r="C7" s="63" t="s">
        <v>46</v>
      </c>
      <c r="D7" s="63" t="s">
        <v>15</v>
      </c>
      <c r="E7" s="63" t="s">
        <v>16</v>
      </c>
      <c r="F7" s="63" t="s">
        <v>60</v>
      </c>
      <c r="G7" s="63" t="s">
        <v>108</v>
      </c>
      <c r="H7" s="63" t="s">
        <v>56</v>
      </c>
      <c r="I7" s="63" t="s">
        <v>117</v>
      </c>
      <c r="J7" s="63" t="s">
        <v>189</v>
      </c>
      <c r="K7" s="65" t="s">
        <v>190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59</v>
      </c>
      <c r="C10" s="123"/>
      <c r="D10" s="123"/>
      <c r="E10" s="123"/>
      <c r="F10" s="123"/>
      <c r="G10" s="123"/>
      <c r="H10" s="125">
        <v>0</v>
      </c>
      <c r="I10" s="124">
        <v>1.5475499709999996</v>
      </c>
      <c r="J10" s="125">
        <v>1</v>
      </c>
      <c r="K10" s="125">
        <f>I10/'סכום נכסי הקרן'!$C$42</f>
        <v>4.9039395612004259E-5</v>
      </c>
      <c r="L10" s="143"/>
      <c r="M10" s="14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6" t="s">
        <v>237</v>
      </c>
      <c r="C11" s="123"/>
      <c r="D11" s="123"/>
      <c r="E11" s="123"/>
      <c r="F11" s="123"/>
      <c r="G11" s="123"/>
      <c r="H11" s="125">
        <v>0</v>
      </c>
      <c r="I11" s="124">
        <v>1.5475499709999996</v>
      </c>
      <c r="J11" s="125">
        <v>1</v>
      </c>
      <c r="K11" s="125">
        <f>I11/'סכום נכסי הקרן'!$C$42</f>
        <v>4.9039395612004259E-5</v>
      </c>
      <c r="L11" s="143"/>
      <c r="M11" s="14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1444</v>
      </c>
      <c r="C12" s="86" t="s">
        <v>1445</v>
      </c>
      <c r="D12" s="86" t="s">
        <v>685</v>
      </c>
      <c r="E12" s="86" t="s">
        <v>368</v>
      </c>
      <c r="F12" s="100">
        <v>6.7750000000000005E-2</v>
      </c>
      <c r="G12" s="99" t="s">
        <v>171</v>
      </c>
      <c r="H12" s="149">
        <v>0</v>
      </c>
      <c r="I12" s="96">
        <v>1.5475499709999996</v>
      </c>
      <c r="J12" s="97">
        <v>1</v>
      </c>
      <c r="K12" s="97">
        <f>I12/'סכום נכסי הקרן'!$C$42</f>
        <v>4.9039395612004259E-5</v>
      </c>
      <c r="L12" s="143"/>
      <c r="M12" s="14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43"/>
      <c r="M13" s="14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43"/>
      <c r="M14" s="14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43"/>
      <c r="M15" s="14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H109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140625" style="1" bestFit="1" customWidth="1"/>
    <col min="4" max="4" width="11.85546875" style="1" customWidth="1"/>
    <col min="5" max="5" width="7.140625" style="3" customWidth="1"/>
    <col min="6" max="6" width="6.7109375" style="1" customWidth="1"/>
    <col min="7" max="7" width="7.28515625" style="1" customWidth="1"/>
    <col min="8" max="19" width="5.7109375" style="1" customWidth="1"/>
    <col min="20" max="16384" width="9.140625" style="1"/>
  </cols>
  <sheetData>
    <row r="1" spans="2:34">
      <c r="B1" s="58" t="s">
        <v>186</v>
      </c>
      <c r="C1" s="80" t="s" vm="1">
        <v>256</v>
      </c>
    </row>
    <row r="2" spans="2:34">
      <c r="B2" s="58" t="s">
        <v>185</v>
      </c>
      <c r="C2" s="80" t="s">
        <v>257</v>
      </c>
    </row>
    <row r="3" spans="2:34">
      <c r="B3" s="58" t="s">
        <v>187</v>
      </c>
      <c r="C3" s="80" t="s">
        <v>258</v>
      </c>
    </row>
    <row r="4" spans="2:34">
      <c r="B4" s="58" t="s">
        <v>188</v>
      </c>
      <c r="C4" s="80">
        <v>9454</v>
      </c>
    </row>
    <row r="6" spans="2:34" ht="26.25" customHeight="1">
      <c r="B6" s="165" t="s">
        <v>223</v>
      </c>
      <c r="C6" s="166"/>
      <c r="D6" s="167"/>
    </row>
    <row r="7" spans="2:34" s="3" customFormat="1" ht="31.5">
      <c r="B7" s="61" t="s">
        <v>124</v>
      </c>
      <c r="C7" s="66" t="s">
        <v>114</v>
      </c>
      <c r="D7" s="67" t="s">
        <v>113</v>
      </c>
    </row>
    <row r="8" spans="2:34" s="3" customFormat="1">
      <c r="B8" s="16"/>
      <c r="C8" s="33" t="s">
        <v>243</v>
      </c>
      <c r="D8" s="18" t="s">
        <v>22</v>
      </c>
    </row>
    <row r="9" spans="2:34" s="4" customFormat="1" ht="18" customHeight="1">
      <c r="B9" s="19"/>
      <c r="C9" s="20" t="s">
        <v>1</v>
      </c>
      <c r="D9" s="21" t="s">
        <v>2</v>
      </c>
      <c r="E9" s="3"/>
    </row>
    <row r="10" spans="2:34" s="4" customFormat="1" ht="18" customHeight="1">
      <c r="B10" s="133" t="s">
        <v>1450</v>
      </c>
      <c r="C10" s="137">
        <f>C11</f>
        <v>82.586169999999996</v>
      </c>
      <c r="D10" s="103"/>
      <c r="E10" s="3"/>
    </row>
    <row r="11" spans="2:34">
      <c r="B11" s="134" t="s">
        <v>26</v>
      </c>
      <c r="C11" s="137">
        <f>SUM(C12:C15)</f>
        <v>82.586169999999996</v>
      </c>
      <c r="D11" s="103"/>
    </row>
    <row r="12" spans="2:34">
      <c r="B12" s="150" t="s">
        <v>1446</v>
      </c>
      <c r="C12" s="135">
        <v>41.670009999999991</v>
      </c>
      <c r="D12" s="136">
        <v>44255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B13" s="150" t="s">
        <v>1447</v>
      </c>
      <c r="C13" s="135">
        <v>12.18718</v>
      </c>
      <c r="D13" s="136">
        <v>44246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2:34">
      <c r="B14" s="150" t="s">
        <v>1448</v>
      </c>
      <c r="C14" s="135">
        <v>18.481000000000002</v>
      </c>
      <c r="D14" s="136">
        <v>43800</v>
      </c>
    </row>
    <row r="15" spans="2:34">
      <c r="B15" s="150" t="s">
        <v>1449</v>
      </c>
      <c r="C15" s="135">
        <v>10.247979999999998</v>
      </c>
      <c r="D15" s="136">
        <v>44739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2:34">
      <c r="B16" s="103"/>
      <c r="C16" s="103"/>
      <c r="D16" s="10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1" priority="3" operator="equal">
      <formula>"NR3"</formula>
    </cfRule>
  </conditionalFormatting>
  <conditionalFormatting sqref="B12:B15">
    <cfRule type="cellIs" dxfId="0" priority="2" operator="equal">
      <formula>"NR3"</formula>
    </cfRule>
  </conditionalFormatting>
  <dataValidations count="1">
    <dataValidation allowBlank="1" showInputMessage="1" showErrorMessage="1" sqref="A1:B1048576 U28:XFD29 C5:C1048576 D1:XFD27 D28:S29 D30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186</v>
      </c>
      <c r="C1" s="80" t="s" vm="1">
        <v>256</v>
      </c>
    </row>
    <row r="2" spans="2:18">
      <c r="B2" s="58" t="s">
        <v>185</v>
      </c>
      <c r="C2" s="80" t="s">
        <v>257</v>
      </c>
    </row>
    <row r="3" spans="2:18">
      <c r="B3" s="58" t="s">
        <v>187</v>
      </c>
      <c r="C3" s="80" t="s">
        <v>258</v>
      </c>
    </row>
    <row r="4" spans="2:18">
      <c r="B4" s="58" t="s">
        <v>188</v>
      </c>
      <c r="C4" s="80">
        <v>9454</v>
      </c>
    </row>
    <row r="6" spans="2:18" ht="26.25" customHeight="1">
      <c r="B6" s="165" t="s">
        <v>226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124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245</v>
      </c>
      <c r="M7" s="31" t="s">
        <v>225</v>
      </c>
      <c r="N7" s="31" t="s">
        <v>62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247</v>
      </c>
      <c r="M8" s="33" t="s">
        <v>243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topLeftCell="A7" zoomScale="90" zoomScaleNormal="90" workbookViewId="0">
      <selection activeCell="J11" sqref="J1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7">
      <c r="B1" s="58" t="s">
        <v>186</v>
      </c>
      <c r="C1" s="80" t="s" vm="1">
        <v>256</v>
      </c>
    </row>
    <row r="2" spans="2:17">
      <c r="B2" s="58" t="s">
        <v>185</v>
      </c>
      <c r="C2" s="80" t="s">
        <v>257</v>
      </c>
    </row>
    <row r="3" spans="2:17">
      <c r="B3" s="58" t="s">
        <v>187</v>
      </c>
      <c r="C3" s="80" t="s">
        <v>258</v>
      </c>
    </row>
    <row r="4" spans="2:17">
      <c r="B4" s="58" t="s">
        <v>188</v>
      </c>
      <c r="C4" s="80">
        <v>9454</v>
      </c>
    </row>
    <row r="6" spans="2:17" ht="26.25" customHeight="1">
      <c r="B6" s="154" t="s">
        <v>215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pans="2:17" s="3" customFormat="1" ht="63">
      <c r="B7" s="13" t="s">
        <v>123</v>
      </c>
      <c r="C7" s="14" t="s">
        <v>46</v>
      </c>
      <c r="D7" s="14" t="s">
        <v>125</v>
      </c>
      <c r="E7" s="14" t="s">
        <v>15</v>
      </c>
      <c r="F7" s="14" t="s">
        <v>69</v>
      </c>
      <c r="G7" s="14" t="s">
        <v>108</v>
      </c>
      <c r="H7" s="14" t="s">
        <v>17</v>
      </c>
      <c r="I7" s="14" t="s">
        <v>19</v>
      </c>
      <c r="J7" s="14" t="s">
        <v>65</v>
      </c>
      <c r="K7" s="14" t="s">
        <v>189</v>
      </c>
      <c r="L7" s="14" t="s">
        <v>190</v>
      </c>
      <c r="M7" s="1"/>
    </row>
    <row r="8" spans="2:17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243</v>
      </c>
      <c r="K8" s="17" t="s">
        <v>20</v>
      </c>
      <c r="L8" s="17" t="s">
        <v>20</v>
      </c>
    </row>
    <row r="9" spans="2:17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7" s="4" customFormat="1" ht="18" customHeight="1">
      <c r="B10" s="122" t="s">
        <v>45</v>
      </c>
      <c r="C10" s="123"/>
      <c r="D10" s="123"/>
      <c r="E10" s="123"/>
      <c r="F10" s="123"/>
      <c r="G10" s="123"/>
      <c r="H10" s="123"/>
      <c r="I10" s="123"/>
      <c r="J10" s="124">
        <f>J11+J31</f>
        <v>1849.6450171710001</v>
      </c>
      <c r="K10" s="125">
        <f>J10/$J$10</f>
        <v>1</v>
      </c>
      <c r="L10" s="125">
        <f>J10/'סכום נכסי הקרן'!$C$42</f>
        <v>5.8612306832462928E-2</v>
      </c>
      <c r="M10" s="139"/>
      <c r="N10" s="139"/>
      <c r="O10" s="139"/>
      <c r="P10" s="139"/>
      <c r="Q10" s="139"/>
    </row>
    <row r="11" spans="2:17" s="102" customFormat="1">
      <c r="B11" s="126" t="s">
        <v>237</v>
      </c>
      <c r="C11" s="123"/>
      <c r="D11" s="123"/>
      <c r="E11" s="123"/>
      <c r="F11" s="123"/>
      <c r="G11" s="123"/>
      <c r="H11" s="123"/>
      <c r="I11" s="123"/>
      <c r="J11" s="124">
        <f>J12+J19</f>
        <v>1662.245017171</v>
      </c>
      <c r="K11" s="125">
        <f t="shared" ref="K11:K17" si="0">J11/$J$10</f>
        <v>0.89868326178250946</v>
      </c>
      <c r="L11" s="125">
        <f>J11/'סכום נכסי הקרן'!$C$42</f>
        <v>5.2673899084795042E-2</v>
      </c>
      <c r="M11" s="140"/>
      <c r="N11" s="140"/>
      <c r="O11" s="140"/>
      <c r="P11" s="140"/>
      <c r="Q11" s="140"/>
    </row>
    <row r="12" spans="2:17">
      <c r="B12" s="104" t="s">
        <v>42</v>
      </c>
      <c r="C12" s="84"/>
      <c r="D12" s="84"/>
      <c r="E12" s="84"/>
      <c r="F12" s="84"/>
      <c r="G12" s="84"/>
      <c r="H12" s="84"/>
      <c r="I12" s="84"/>
      <c r="J12" s="93">
        <f>SUM(J13:J17)</f>
        <v>1341.4393286110001</v>
      </c>
      <c r="K12" s="94">
        <f t="shared" si="0"/>
        <v>0.72524150102202223</v>
      </c>
      <c r="L12" s="94">
        <f>J12/'סכום נכסי הקרן'!$C$42</f>
        <v>4.2508077385538738E-2</v>
      </c>
      <c r="M12" s="141"/>
      <c r="N12" s="141"/>
      <c r="O12" s="141"/>
      <c r="P12" s="141"/>
      <c r="Q12" s="141"/>
    </row>
    <row r="13" spans="2:17">
      <c r="B13" s="89" t="s">
        <v>1416</v>
      </c>
      <c r="C13" s="86" t="s">
        <v>1417</v>
      </c>
      <c r="D13" s="86">
        <v>12</v>
      </c>
      <c r="E13" s="86" t="s">
        <v>319</v>
      </c>
      <c r="F13" s="86" t="s">
        <v>368</v>
      </c>
      <c r="G13" s="99" t="s">
        <v>171</v>
      </c>
      <c r="H13" s="100">
        <v>0</v>
      </c>
      <c r="I13" s="100">
        <v>0</v>
      </c>
      <c r="J13" s="96">
        <v>56.617224582000006</v>
      </c>
      <c r="K13" s="97">
        <f t="shared" si="0"/>
        <v>3.0609778663689247E-2</v>
      </c>
      <c r="L13" s="97">
        <f>J13/'סכום נכסי הקרן'!$C$42</f>
        <v>1.7941097391099311E-3</v>
      </c>
      <c r="M13" s="141"/>
      <c r="N13" s="141"/>
      <c r="O13" s="141"/>
      <c r="P13" s="141"/>
      <c r="Q13" s="141"/>
    </row>
    <row r="14" spans="2:17">
      <c r="B14" s="89" t="s">
        <v>1418</v>
      </c>
      <c r="C14" s="86" t="s">
        <v>1419</v>
      </c>
      <c r="D14" s="86">
        <v>10</v>
      </c>
      <c r="E14" s="86" t="s">
        <v>319</v>
      </c>
      <c r="F14" s="86" t="s">
        <v>368</v>
      </c>
      <c r="G14" s="99" t="s">
        <v>171</v>
      </c>
      <c r="H14" s="100">
        <v>0</v>
      </c>
      <c r="I14" s="100">
        <v>0</v>
      </c>
      <c r="J14" s="96">
        <v>216.284867754</v>
      </c>
      <c r="K14" s="97">
        <f t="shared" si="0"/>
        <v>0.11693317676967224</v>
      </c>
      <c r="L14" s="97">
        <f>J14/'סכום נכסי הקרן'!$C$42</f>
        <v>6.8537232357186555E-3</v>
      </c>
      <c r="M14" s="141"/>
      <c r="N14" s="141"/>
      <c r="O14" s="141"/>
      <c r="P14" s="141"/>
      <c r="Q14" s="141"/>
    </row>
    <row r="15" spans="2:17">
      <c r="B15" s="89" t="s">
        <v>1418</v>
      </c>
      <c r="C15" s="86" t="s">
        <v>1420</v>
      </c>
      <c r="D15" s="86">
        <v>10</v>
      </c>
      <c r="E15" s="86" t="s">
        <v>319</v>
      </c>
      <c r="F15" s="86" t="s">
        <v>368</v>
      </c>
      <c r="G15" s="99" t="s">
        <v>171</v>
      </c>
      <c r="H15" s="100">
        <v>0</v>
      </c>
      <c r="I15" s="100">
        <v>0</v>
      </c>
      <c r="J15" s="96">
        <v>1026.40182</v>
      </c>
      <c r="K15" s="97">
        <f t="shared" si="0"/>
        <v>0.55491827376145064</v>
      </c>
      <c r="L15" s="97">
        <f>J15/'סכום נכסי הקרן'!$C$42</f>
        <v>3.2525040128646807E-2</v>
      </c>
      <c r="M15" s="141"/>
      <c r="N15" s="141"/>
      <c r="O15" s="141"/>
      <c r="P15" s="141"/>
      <c r="Q15" s="141"/>
    </row>
    <row r="16" spans="2:17">
      <c r="B16" s="89" t="s">
        <v>1421</v>
      </c>
      <c r="C16" s="86" t="s">
        <v>1422</v>
      </c>
      <c r="D16" s="86">
        <v>20</v>
      </c>
      <c r="E16" s="86" t="s">
        <v>319</v>
      </c>
      <c r="F16" s="86" t="s">
        <v>368</v>
      </c>
      <c r="G16" s="99" t="s">
        <v>171</v>
      </c>
      <c r="H16" s="100">
        <v>0</v>
      </c>
      <c r="I16" s="100">
        <v>0</v>
      </c>
      <c r="J16" s="96">
        <v>37.436533644000001</v>
      </c>
      <c r="K16" s="97">
        <f t="shared" si="0"/>
        <v>2.0239847806720519E-2</v>
      </c>
      <c r="L16" s="97">
        <f>J16/'סכום נכסי הקרן'!$C$42</f>
        <v>1.1863041698898548E-3</v>
      </c>
      <c r="M16" s="141"/>
      <c r="N16" s="141"/>
      <c r="O16" s="141"/>
      <c r="P16" s="141"/>
      <c r="Q16" s="141"/>
    </row>
    <row r="17" spans="2:17">
      <c r="B17" s="89" t="s">
        <v>1423</v>
      </c>
      <c r="C17" s="86" t="s">
        <v>1424</v>
      </c>
      <c r="D17" s="86">
        <v>11</v>
      </c>
      <c r="E17" s="86" t="s">
        <v>353</v>
      </c>
      <c r="F17" s="86" t="s">
        <v>368</v>
      </c>
      <c r="G17" s="99" t="s">
        <v>171</v>
      </c>
      <c r="H17" s="100">
        <v>0</v>
      </c>
      <c r="I17" s="100">
        <v>0</v>
      </c>
      <c r="J17" s="96">
        <v>4.698882631</v>
      </c>
      <c r="K17" s="97">
        <f t="shared" si="0"/>
        <v>2.5404240204895422E-3</v>
      </c>
      <c r="L17" s="97">
        <f>J17/'סכום נכסי הקרן'!$C$42</f>
        <v>1.4890011217349213E-4</v>
      </c>
      <c r="M17" s="141"/>
      <c r="N17" s="141"/>
      <c r="O17" s="141"/>
      <c r="P17" s="141"/>
      <c r="Q17" s="141"/>
    </row>
    <row r="18" spans="2:17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41"/>
      <c r="N18" s="141"/>
      <c r="O18" s="141"/>
      <c r="P18" s="141"/>
      <c r="Q18" s="141"/>
    </row>
    <row r="19" spans="2:17">
      <c r="B19" s="104" t="s">
        <v>43</v>
      </c>
      <c r="C19" s="84"/>
      <c r="D19" s="84"/>
      <c r="E19" s="84"/>
      <c r="F19" s="84"/>
      <c r="G19" s="84"/>
      <c r="H19" s="84"/>
      <c r="I19" s="84"/>
      <c r="J19" s="93">
        <f>SUM(J20:J29)</f>
        <v>320.80568855999996</v>
      </c>
      <c r="K19" s="94">
        <f t="shared" ref="K19:K29" si="1">J19/$J$10</f>
        <v>0.17344176076048728</v>
      </c>
      <c r="L19" s="94">
        <f>J19/'סכום נכסי הקרן'!$C$42</f>
        <v>1.0165821699256308E-2</v>
      </c>
      <c r="M19" s="141"/>
      <c r="N19" s="141"/>
      <c r="O19" s="141"/>
      <c r="P19" s="141"/>
      <c r="Q19" s="141"/>
    </row>
    <row r="20" spans="2:17">
      <c r="B20" s="89" t="s">
        <v>1416</v>
      </c>
      <c r="C20" s="86" t="s">
        <v>1425</v>
      </c>
      <c r="D20" s="86">
        <v>12</v>
      </c>
      <c r="E20" s="86" t="s">
        <v>319</v>
      </c>
      <c r="F20" s="86" t="s">
        <v>368</v>
      </c>
      <c r="G20" s="99" t="s">
        <v>170</v>
      </c>
      <c r="H20" s="100">
        <v>0</v>
      </c>
      <c r="I20" s="100">
        <v>0</v>
      </c>
      <c r="J20" s="96">
        <v>1.050105E-3</v>
      </c>
      <c r="K20" s="97">
        <f t="shared" si="1"/>
        <v>5.6773326246466326E-7</v>
      </c>
      <c r="L20" s="97">
        <f>J20/'סכום נכסי הקרן'!$C$42</f>
        <v>3.327615617857405E-8</v>
      </c>
      <c r="M20" s="141"/>
      <c r="N20" s="141"/>
      <c r="O20" s="141"/>
      <c r="P20" s="141"/>
      <c r="Q20" s="141"/>
    </row>
    <row r="21" spans="2:17">
      <c r="B21" s="89" t="s">
        <v>1418</v>
      </c>
      <c r="C21" s="86" t="s">
        <v>1426</v>
      </c>
      <c r="D21" s="86">
        <v>10</v>
      </c>
      <c r="E21" s="86" t="s">
        <v>319</v>
      </c>
      <c r="F21" s="86" t="s">
        <v>368</v>
      </c>
      <c r="G21" s="99" t="s">
        <v>170</v>
      </c>
      <c r="H21" s="100">
        <v>0</v>
      </c>
      <c r="I21" s="100">
        <v>0</v>
      </c>
      <c r="J21" s="96">
        <v>4.4116835309999995</v>
      </c>
      <c r="K21" s="97">
        <f t="shared" si="1"/>
        <v>2.3851514696304229E-3</v>
      </c>
      <c r="L21" s="97">
        <f>J21/'סכום נכסי הקרן'!$C$42</f>
        <v>1.3979922977987822E-4</v>
      </c>
      <c r="M21" s="141"/>
      <c r="N21" s="141"/>
      <c r="O21" s="141"/>
      <c r="P21" s="141"/>
      <c r="Q21" s="141"/>
    </row>
    <row r="22" spans="2:17">
      <c r="B22" s="89" t="s">
        <v>1418</v>
      </c>
      <c r="C22" s="86" t="s">
        <v>1427</v>
      </c>
      <c r="D22" s="86">
        <v>10</v>
      </c>
      <c r="E22" s="86" t="s">
        <v>319</v>
      </c>
      <c r="F22" s="86" t="s">
        <v>368</v>
      </c>
      <c r="G22" s="99" t="s">
        <v>172</v>
      </c>
      <c r="H22" s="100">
        <v>0</v>
      </c>
      <c r="I22" s="100">
        <v>0</v>
      </c>
      <c r="J22" s="96">
        <v>31.09</v>
      </c>
      <c r="K22" s="97">
        <f t="shared" si="1"/>
        <v>1.6808630689337144E-2</v>
      </c>
      <c r="L22" s="97">
        <f>J22/'סכום נכסי הקרן'!$C$42</f>
        <v>9.8519261939698159E-4</v>
      </c>
      <c r="M22" s="141"/>
      <c r="N22" s="141"/>
      <c r="O22" s="141"/>
      <c r="P22" s="141"/>
      <c r="Q22" s="141"/>
    </row>
    <row r="23" spans="2:17">
      <c r="B23" s="89" t="s">
        <v>1418</v>
      </c>
      <c r="C23" s="86" t="s">
        <v>1428</v>
      </c>
      <c r="D23" s="86">
        <v>10</v>
      </c>
      <c r="E23" s="86" t="s">
        <v>319</v>
      </c>
      <c r="F23" s="86" t="s">
        <v>368</v>
      </c>
      <c r="G23" s="99" t="s">
        <v>173</v>
      </c>
      <c r="H23" s="100">
        <v>0</v>
      </c>
      <c r="I23" s="100">
        <v>0</v>
      </c>
      <c r="J23" s="96">
        <v>6.6200000000000009E-2</v>
      </c>
      <c r="K23" s="97">
        <f t="shared" si="1"/>
        <v>3.5790651387395271E-5</v>
      </c>
      <c r="L23" s="97">
        <f>J23/'סכום נכסי הקרן'!$C$42</f>
        <v>2.0977726408517267E-6</v>
      </c>
      <c r="M23" s="141"/>
      <c r="N23" s="141"/>
      <c r="O23" s="141"/>
      <c r="P23" s="141"/>
      <c r="Q23" s="141"/>
    </row>
    <row r="24" spans="2:17">
      <c r="B24" s="89" t="s">
        <v>1418</v>
      </c>
      <c r="C24" s="86" t="s">
        <v>1429</v>
      </c>
      <c r="D24" s="86">
        <v>10</v>
      </c>
      <c r="E24" s="86" t="s">
        <v>319</v>
      </c>
      <c r="F24" s="86" t="s">
        <v>368</v>
      </c>
      <c r="G24" s="99" t="s">
        <v>170</v>
      </c>
      <c r="H24" s="100">
        <v>0</v>
      </c>
      <c r="I24" s="100">
        <v>0</v>
      </c>
      <c r="J24" s="96">
        <v>281</v>
      </c>
      <c r="K24" s="97">
        <f t="shared" si="1"/>
        <v>0.15192104289815817</v>
      </c>
      <c r="L24" s="97">
        <f>J24/'סכום נכסי הקרן'!$C$42</f>
        <v>8.9044427806546089E-3</v>
      </c>
      <c r="M24" s="141"/>
      <c r="N24" s="141"/>
      <c r="O24" s="141"/>
      <c r="P24" s="141"/>
      <c r="Q24" s="141"/>
    </row>
    <row r="25" spans="2:17">
      <c r="B25" s="89" t="s">
        <v>1418</v>
      </c>
      <c r="C25" s="86" t="s">
        <v>1430</v>
      </c>
      <c r="D25" s="86">
        <v>10</v>
      </c>
      <c r="E25" s="86" t="s">
        <v>319</v>
      </c>
      <c r="F25" s="86" t="s">
        <v>368</v>
      </c>
      <c r="G25" s="99" t="s">
        <v>180</v>
      </c>
      <c r="H25" s="100">
        <v>0</v>
      </c>
      <c r="I25" s="100">
        <v>0</v>
      </c>
      <c r="J25" s="96">
        <v>0.23022000000000001</v>
      </c>
      <c r="K25" s="97">
        <f t="shared" si="1"/>
        <v>1.2446712632033444E-4</v>
      </c>
      <c r="L25" s="97">
        <f>J25/'סכום נכסי הקרן'!$C$42</f>
        <v>7.2953053984423635E-6</v>
      </c>
      <c r="M25" s="141"/>
      <c r="N25" s="141"/>
      <c r="O25" s="141"/>
      <c r="P25" s="141"/>
      <c r="Q25" s="141"/>
    </row>
    <row r="26" spans="2:17">
      <c r="B26" s="89" t="s">
        <v>1418</v>
      </c>
      <c r="C26" s="86" t="s">
        <v>1431</v>
      </c>
      <c r="D26" s="86">
        <v>10</v>
      </c>
      <c r="E26" s="86" t="s">
        <v>319</v>
      </c>
      <c r="F26" s="86" t="s">
        <v>368</v>
      </c>
      <c r="G26" s="99" t="s">
        <v>179</v>
      </c>
      <c r="H26" s="100">
        <v>0</v>
      </c>
      <c r="I26" s="100">
        <v>0</v>
      </c>
      <c r="J26" s="96">
        <v>2.6539600000000001</v>
      </c>
      <c r="K26" s="97">
        <f t="shared" si="1"/>
        <v>1.4348482954092379E-3</v>
      </c>
      <c r="L26" s="97">
        <f>J26/'סכום נכסי הקרן'!$C$42</f>
        <v>8.4099768548562663E-5</v>
      </c>
      <c r="M26" s="141"/>
      <c r="N26" s="141"/>
      <c r="O26" s="141"/>
      <c r="P26" s="141"/>
      <c r="Q26" s="141"/>
    </row>
    <row r="27" spans="2:17">
      <c r="B27" s="89" t="s">
        <v>1418</v>
      </c>
      <c r="C27" s="86" t="s">
        <v>1432</v>
      </c>
      <c r="D27" s="86">
        <v>10</v>
      </c>
      <c r="E27" s="86" t="s">
        <v>319</v>
      </c>
      <c r="F27" s="86" t="s">
        <v>368</v>
      </c>
      <c r="G27" s="99" t="s">
        <v>174</v>
      </c>
      <c r="H27" s="100">
        <v>0</v>
      </c>
      <c r="I27" s="100">
        <v>0</v>
      </c>
      <c r="J27" s="96">
        <v>1.33382</v>
      </c>
      <c r="K27" s="97">
        <f t="shared" si="1"/>
        <v>7.2112215458512924E-4</v>
      </c>
      <c r="L27" s="97">
        <f>J27/'סכום נכסי הקרן'!$C$42</f>
        <v>4.2266632988230358E-5</v>
      </c>
      <c r="M27" s="141"/>
      <c r="N27" s="141"/>
      <c r="O27" s="141"/>
      <c r="P27" s="141"/>
      <c r="Q27" s="141"/>
    </row>
    <row r="28" spans="2:17">
      <c r="B28" s="89" t="s">
        <v>1421</v>
      </c>
      <c r="C28" s="86" t="s">
        <v>1433</v>
      </c>
      <c r="D28" s="86">
        <v>20</v>
      </c>
      <c r="E28" s="86" t="s">
        <v>319</v>
      </c>
      <c r="F28" s="86" t="s">
        <v>368</v>
      </c>
      <c r="G28" s="99" t="s">
        <v>170</v>
      </c>
      <c r="H28" s="100">
        <v>0</v>
      </c>
      <c r="I28" s="100">
        <v>0</v>
      </c>
      <c r="J28" s="96">
        <v>1.1275833000000001E-2</v>
      </c>
      <c r="K28" s="97">
        <f t="shared" si="1"/>
        <v>6.0962146224393866E-6</v>
      </c>
      <c r="L28" s="97">
        <f>J28/'סכום נכסי הקרן'!$C$42</f>
        <v>3.5731320196696443E-7</v>
      </c>
      <c r="M28" s="141"/>
      <c r="N28" s="141"/>
      <c r="O28" s="141"/>
      <c r="P28" s="141"/>
      <c r="Q28" s="141"/>
    </row>
    <row r="29" spans="2:17">
      <c r="B29" s="89" t="s">
        <v>1423</v>
      </c>
      <c r="C29" s="86" t="s">
        <v>1434</v>
      </c>
      <c r="D29" s="86">
        <v>11</v>
      </c>
      <c r="E29" s="86" t="s">
        <v>353</v>
      </c>
      <c r="F29" s="86" t="s">
        <v>368</v>
      </c>
      <c r="G29" s="99" t="s">
        <v>170</v>
      </c>
      <c r="H29" s="100">
        <v>0</v>
      </c>
      <c r="I29" s="100">
        <v>0</v>
      </c>
      <c r="J29" s="96">
        <v>7.4790910000000002E-3</v>
      </c>
      <c r="K29" s="97">
        <f t="shared" si="1"/>
        <v>4.0435277745559743E-6</v>
      </c>
      <c r="L29" s="97">
        <f>J29/'סכום נכסי הקרן'!$C$42</f>
        <v>2.3700049060786072E-7</v>
      </c>
      <c r="M29" s="141"/>
      <c r="N29" s="141"/>
      <c r="O29" s="141"/>
      <c r="P29" s="141"/>
      <c r="Q29" s="141"/>
    </row>
    <row r="30" spans="2:17">
      <c r="B30" s="85"/>
      <c r="C30" s="86"/>
      <c r="D30" s="86"/>
      <c r="E30" s="86"/>
      <c r="F30" s="86"/>
      <c r="G30" s="86"/>
      <c r="H30" s="86"/>
      <c r="I30" s="86"/>
      <c r="J30" s="86"/>
      <c r="K30" s="97"/>
      <c r="L30" s="86"/>
      <c r="M30" s="141"/>
      <c r="N30" s="141"/>
      <c r="O30" s="141"/>
      <c r="P30" s="141"/>
      <c r="Q30" s="141"/>
    </row>
    <row r="31" spans="2:17" s="102" customFormat="1">
      <c r="B31" s="126" t="s">
        <v>236</v>
      </c>
      <c r="C31" s="123"/>
      <c r="D31" s="123"/>
      <c r="E31" s="123"/>
      <c r="F31" s="123"/>
      <c r="G31" s="123"/>
      <c r="H31" s="123"/>
      <c r="I31" s="123"/>
      <c r="J31" s="124">
        <f>J32</f>
        <v>187.4</v>
      </c>
      <c r="K31" s="125">
        <f t="shared" ref="K31:K33" si="2">J31/$J$10</f>
        <v>0.10131673821749054</v>
      </c>
      <c r="L31" s="125">
        <f>J31/'סכום נכסי הקרן'!$C$42</f>
        <v>5.9384077476678787E-3</v>
      </c>
      <c r="M31" s="140"/>
      <c r="N31" s="140"/>
      <c r="O31" s="140"/>
      <c r="P31" s="140"/>
      <c r="Q31" s="140"/>
    </row>
    <row r="32" spans="2:17" s="102" customFormat="1">
      <c r="B32" s="127" t="s">
        <v>44</v>
      </c>
      <c r="C32" s="123"/>
      <c r="D32" s="123"/>
      <c r="E32" s="123"/>
      <c r="F32" s="123"/>
      <c r="G32" s="123"/>
      <c r="H32" s="123"/>
      <c r="I32" s="123"/>
      <c r="J32" s="124">
        <f>J33</f>
        <v>187.4</v>
      </c>
      <c r="K32" s="125">
        <f t="shared" si="2"/>
        <v>0.10131673821749054</v>
      </c>
      <c r="L32" s="125">
        <f>J32/'סכום נכסי הקרן'!$C$42</f>
        <v>5.9384077476678787E-3</v>
      </c>
      <c r="M32" s="140"/>
      <c r="N32" s="140"/>
      <c r="O32" s="140"/>
      <c r="P32" s="140"/>
      <c r="Q32" s="140"/>
    </row>
    <row r="33" spans="2:17">
      <c r="B33" s="89" t="s">
        <v>1435</v>
      </c>
      <c r="C33" s="86" t="s">
        <v>1436</v>
      </c>
      <c r="D33" s="86"/>
      <c r="E33" s="86" t="s">
        <v>261</v>
      </c>
      <c r="F33" s="86"/>
      <c r="G33" s="99"/>
      <c r="H33" s="100">
        <v>0</v>
      </c>
      <c r="I33" s="100">
        <v>0</v>
      </c>
      <c r="J33" s="96">
        <f>187400/1000</f>
        <v>187.4</v>
      </c>
      <c r="K33" s="97">
        <f t="shared" si="2"/>
        <v>0.10131673821749054</v>
      </c>
      <c r="L33" s="97">
        <f>J33/'סכום נכסי הקרן'!$C$42</f>
        <v>5.9384077476678787E-3</v>
      </c>
      <c r="M33" s="141"/>
      <c r="N33" s="141"/>
      <c r="O33" s="141"/>
      <c r="P33" s="141"/>
      <c r="Q33" s="141"/>
    </row>
    <row r="34" spans="2:17">
      <c r="B34" s="85"/>
      <c r="C34" s="86"/>
      <c r="D34" s="86"/>
      <c r="E34" s="86"/>
      <c r="F34" s="86"/>
      <c r="G34" s="86"/>
      <c r="H34" s="86"/>
      <c r="I34" s="86"/>
      <c r="J34" s="86"/>
      <c r="K34" s="97"/>
      <c r="L34" s="86"/>
      <c r="M34" s="141"/>
      <c r="N34" s="141"/>
      <c r="O34" s="141"/>
      <c r="P34" s="141"/>
      <c r="Q34" s="141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41"/>
      <c r="N35" s="141"/>
      <c r="O35" s="141"/>
      <c r="P35" s="141"/>
      <c r="Q35" s="141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7">
      <c r="B37" s="101" t="s">
        <v>255</v>
      </c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7">
      <c r="B38" s="118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2:12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</row>
    <row r="130" spans="2:12"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</row>
    <row r="131" spans="2:12"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</row>
    <row r="132" spans="2:12"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</row>
    <row r="133" spans="2:12"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186</v>
      </c>
      <c r="C1" s="80" t="s" vm="1">
        <v>256</v>
      </c>
    </row>
    <row r="2" spans="2:18">
      <c r="B2" s="58" t="s">
        <v>185</v>
      </c>
      <c r="C2" s="80" t="s">
        <v>257</v>
      </c>
    </row>
    <row r="3" spans="2:18">
      <c r="B3" s="58" t="s">
        <v>187</v>
      </c>
      <c r="C3" s="80" t="s">
        <v>258</v>
      </c>
    </row>
    <row r="4" spans="2:18">
      <c r="B4" s="58" t="s">
        <v>188</v>
      </c>
      <c r="C4" s="80">
        <v>9454</v>
      </c>
    </row>
    <row r="6" spans="2:18" ht="26.25" customHeight="1">
      <c r="B6" s="165" t="s">
        <v>227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124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240</v>
      </c>
      <c r="M7" s="31" t="s">
        <v>225</v>
      </c>
      <c r="N7" s="31" t="s">
        <v>62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247</v>
      </c>
      <c r="M8" s="33" t="s">
        <v>243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186</v>
      </c>
      <c r="C1" s="80" t="s" vm="1">
        <v>256</v>
      </c>
    </row>
    <row r="2" spans="2:18">
      <c r="B2" s="58" t="s">
        <v>185</v>
      </c>
      <c r="C2" s="80" t="s">
        <v>257</v>
      </c>
    </row>
    <row r="3" spans="2:18">
      <c r="B3" s="58" t="s">
        <v>187</v>
      </c>
      <c r="C3" s="80" t="s">
        <v>258</v>
      </c>
    </row>
    <row r="4" spans="2:18">
      <c r="B4" s="58" t="s">
        <v>188</v>
      </c>
      <c r="C4" s="80">
        <v>9454</v>
      </c>
    </row>
    <row r="6" spans="2:18" ht="26.25" customHeight="1">
      <c r="B6" s="165" t="s">
        <v>229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7"/>
    </row>
    <row r="7" spans="2:18" s="3" customFormat="1" ht="78.75">
      <c r="B7" s="23" t="s">
        <v>124</v>
      </c>
      <c r="C7" s="31" t="s">
        <v>46</v>
      </c>
      <c r="D7" s="31" t="s">
        <v>68</v>
      </c>
      <c r="E7" s="31" t="s">
        <v>15</v>
      </c>
      <c r="F7" s="31" t="s">
        <v>69</v>
      </c>
      <c r="G7" s="31" t="s">
        <v>109</v>
      </c>
      <c r="H7" s="31" t="s">
        <v>18</v>
      </c>
      <c r="I7" s="31" t="s">
        <v>108</v>
      </c>
      <c r="J7" s="31" t="s">
        <v>17</v>
      </c>
      <c r="K7" s="31" t="s">
        <v>224</v>
      </c>
      <c r="L7" s="31" t="s">
        <v>240</v>
      </c>
      <c r="M7" s="31" t="s">
        <v>225</v>
      </c>
      <c r="N7" s="31" t="s">
        <v>62</v>
      </c>
      <c r="O7" s="31" t="s">
        <v>189</v>
      </c>
      <c r="P7" s="32" t="s">
        <v>191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247</v>
      </c>
      <c r="M8" s="33" t="s">
        <v>243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255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120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186</v>
      </c>
      <c r="C1" s="80" t="s" vm="1">
        <v>256</v>
      </c>
    </row>
    <row r="2" spans="2:53">
      <c r="B2" s="58" t="s">
        <v>185</v>
      </c>
      <c r="C2" s="80" t="s">
        <v>257</v>
      </c>
    </row>
    <row r="3" spans="2:53">
      <c r="B3" s="58" t="s">
        <v>187</v>
      </c>
      <c r="C3" s="80" t="s">
        <v>258</v>
      </c>
    </row>
    <row r="4" spans="2:53">
      <c r="B4" s="58" t="s">
        <v>188</v>
      </c>
      <c r="C4" s="80">
        <v>9454</v>
      </c>
    </row>
    <row r="6" spans="2:53" ht="21.75" customHeight="1">
      <c r="B6" s="156" t="s">
        <v>216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8"/>
    </row>
    <row r="7" spans="2:53" ht="27.75" customHeight="1">
      <c r="B7" s="159" t="s">
        <v>93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1"/>
      <c r="AU7" s="3"/>
      <c r="AV7" s="3"/>
    </row>
    <row r="8" spans="2:53" s="3" customFormat="1" ht="66" customHeight="1">
      <c r="B8" s="23" t="s">
        <v>123</v>
      </c>
      <c r="C8" s="31" t="s">
        <v>46</v>
      </c>
      <c r="D8" s="31" t="s">
        <v>128</v>
      </c>
      <c r="E8" s="31" t="s">
        <v>15</v>
      </c>
      <c r="F8" s="31" t="s">
        <v>69</v>
      </c>
      <c r="G8" s="31" t="s">
        <v>109</v>
      </c>
      <c r="H8" s="31" t="s">
        <v>18</v>
      </c>
      <c r="I8" s="31" t="s">
        <v>108</v>
      </c>
      <c r="J8" s="31" t="s">
        <v>17</v>
      </c>
      <c r="K8" s="31" t="s">
        <v>19</v>
      </c>
      <c r="L8" s="31" t="s">
        <v>240</v>
      </c>
      <c r="M8" s="31" t="s">
        <v>239</v>
      </c>
      <c r="N8" s="31" t="s">
        <v>254</v>
      </c>
      <c r="O8" s="31" t="s">
        <v>65</v>
      </c>
      <c r="P8" s="31" t="s">
        <v>242</v>
      </c>
      <c r="Q8" s="31" t="s">
        <v>189</v>
      </c>
      <c r="R8" s="74" t="s">
        <v>191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247</v>
      </c>
      <c r="M9" s="33"/>
      <c r="N9" s="17" t="s">
        <v>243</v>
      </c>
      <c r="O9" s="33" t="s">
        <v>248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21" t="s">
        <v>122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81" t="s">
        <v>27</v>
      </c>
      <c r="C11" s="82"/>
      <c r="D11" s="82"/>
      <c r="E11" s="82"/>
      <c r="F11" s="82"/>
      <c r="G11" s="82"/>
      <c r="H11" s="90">
        <v>6.0419654446996249</v>
      </c>
      <c r="I11" s="82"/>
      <c r="J11" s="82"/>
      <c r="K11" s="91">
        <v>1.0895696096686447E-2</v>
      </c>
      <c r="L11" s="90"/>
      <c r="M11" s="92"/>
      <c r="N11" s="82"/>
      <c r="O11" s="90">
        <v>7692.0681769609992</v>
      </c>
      <c r="P11" s="82"/>
      <c r="Q11" s="91">
        <v>1</v>
      </c>
      <c r="R11" s="91">
        <f>O11/'סכום נכסי הקרן'!$C$42</f>
        <v>0.24374939838663143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41"/>
      <c r="AV11" s="141"/>
      <c r="AW11" s="143"/>
      <c r="BA11" s="141"/>
    </row>
    <row r="12" spans="2:53" s="141" customFormat="1" ht="22.5" customHeight="1">
      <c r="B12" s="83" t="s">
        <v>237</v>
      </c>
      <c r="C12" s="84"/>
      <c r="D12" s="84"/>
      <c r="E12" s="84"/>
      <c r="F12" s="84"/>
      <c r="G12" s="84"/>
      <c r="H12" s="93">
        <v>6.0419654446996249</v>
      </c>
      <c r="I12" s="84"/>
      <c r="J12" s="84"/>
      <c r="K12" s="94">
        <v>1.0895696096686447E-2</v>
      </c>
      <c r="L12" s="93"/>
      <c r="M12" s="95"/>
      <c r="N12" s="84"/>
      <c r="O12" s="93">
        <v>7692.0681769609992</v>
      </c>
      <c r="P12" s="84"/>
      <c r="Q12" s="94">
        <v>1</v>
      </c>
      <c r="R12" s="94">
        <f>O12/'סכום נכסי הקרן'!$C$42</f>
        <v>0.24374939838663143</v>
      </c>
      <c r="AW12" s="139"/>
    </row>
    <row r="13" spans="2:53" s="140" customFormat="1">
      <c r="B13" s="127" t="s">
        <v>25</v>
      </c>
      <c r="C13" s="123"/>
      <c r="D13" s="123"/>
      <c r="E13" s="123"/>
      <c r="F13" s="123"/>
      <c r="G13" s="123"/>
      <c r="H13" s="124">
        <v>5.4494429739185168</v>
      </c>
      <c r="I13" s="123"/>
      <c r="J13" s="123"/>
      <c r="K13" s="125">
        <v>1.1144598001032887E-3</v>
      </c>
      <c r="L13" s="124"/>
      <c r="M13" s="128"/>
      <c r="N13" s="123"/>
      <c r="O13" s="124">
        <v>3013.2340889269994</v>
      </c>
      <c r="P13" s="123"/>
      <c r="Q13" s="125">
        <v>0.39173262893744598</v>
      </c>
      <c r="R13" s="125">
        <f>O13/'סכום נכסי הקרן'!$C$42</f>
        <v>9.5484592631915971E-2</v>
      </c>
    </row>
    <row r="14" spans="2:53" s="141" customFormat="1">
      <c r="B14" s="87" t="s">
        <v>24</v>
      </c>
      <c r="C14" s="84"/>
      <c r="D14" s="84"/>
      <c r="E14" s="84"/>
      <c r="F14" s="84"/>
      <c r="G14" s="84"/>
      <c r="H14" s="93">
        <v>5.4494429739185168</v>
      </c>
      <c r="I14" s="84"/>
      <c r="J14" s="84"/>
      <c r="K14" s="94">
        <v>1.1144598001032887E-3</v>
      </c>
      <c r="L14" s="93"/>
      <c r="M14" s="95"/>
      <c r="N14" s="84"/>
      <c r="O14" s="93">
        <v>3013.2340889269994</v>
      </c>
      <c r="P14" s="84"/>
      <c r="Q14" s="94">
        <v>0.39173262893744598</v>
      </c>
      <c r="R14" s="94">
        <f>O14/'סכום נכסי הקרן'!$C$42</f>
        <v>9.5484592631915971E-2</v>
      </c>
    </row>
    <row r="15" spans="2:53" s="141" customFormat="1">
      <c r="B15" s="88" t="s">
        <v>259</v>
      </c>
      <c r="C15" s="86" t="s">
        <v>260</v>
      </c>
      <c r="D15" s="99" t="s">
        <v>129</v>
      </c>
      <c r="E15" s="86" t="s">
        <v>261</v>
      </c>
      <c r="F15" s="86"/>
      <c r="G15" s="86"/>
      <c r="H15" s="96">
        <v>2.4700000000008275</v>
      </c>
      <c r="I15" s="99" t="s">
        <v>171</v>
      </c>
      <c r="J15" s="100">
        <v>0.04</v>
      </c>
      <c r="K15" s="97">
        <v>-3.9000000000073572E-3</v>
      </c>
      <c r="L15" s="96">
        <v>293706.78543400002</v>
      </c>
      <c r="M15" s="98">
        <v>148.08000000000001</v>
      </c>
      <c r="N15" s="86"/>
      <c r="O15" s="96">
        <v>434.921005912</v>
      </c>
      <c r="P15" s="97">
        <v>1.8890560285061426E-5</v>
      </c>
      <c r="Q15" s="97">
        <v>5.6541491300695884E-2</v>
      </c>
      <c r="R15" s="97">
        <f>O15/'סכום נכסי הקרן'!$C$42</f>
        <v>1.3781954488427577E-2</v>
      </c>
    </row>
    <row r="16" spans="2:53" s="141" customFormat="1" ht="20.25">
      <c r="B16" s="88" t="s">
        <v>262</v>
      </c>
      <c r="C16" s="86" t="s">
        <v>263</v>
      </c>
      <c r="D16" s="99" t="s">
        <v>129</v>
      </c>
      <c r="E16" s="86" t="s">
        <v>261</v>
      </c>
      <c r="F16" s="86"/>
      <c r="G16" s="86"/>
      <c r="H16" s="96">
        <v>5.1000000000163439</v>
      </c>
      <c r="I16" s="99" t="s">
        <v>171</v>
      </c>
      <c r="J16" s="100">
        <v>0.04</v>
      </c>
      <c r="K16" s="97">
        <v>2.3000000000286021E-3</v>
      </c>
      <c r="L16" s="96">
        <v>96645.775708999994</v>
      </c>
      <c r="M16" s="98">
        <v>151.94</v>
      </c>
      <c r="N16" s="86"/>
      <c r="O16" s="96">
        <v>146.84358884599999</v>
      </c>
      <c r="P16" s="97">
        <v>8.4610787991554136E-6</v>
      </c>
      <c r="Q16" s="97">
        <v>1.9090260963341502E-2</v>
      </c>
      <c r="R16" s="97">
        <f>O16/'סכום נכסי הקרן'!$C$42</f>
        <v>4.6532396248582858E-3</v>
      </c>
      <c r="AU16" s="139"/>
    </row>
    <row r="17" spans="2:48" s="141" customFormat="1" ht="20.25">
      <c r="B17" s="88" t="s">
        <v>264</v>
      </c>
      <c r="C17" s="86" t="s">
        <v>265</v>
      </c>
      <c r="D17" s="99" t="s">
        <v>129</v>
      </c>
      <c r="E17" s="86" t="s">
        <v>261</v>
      </c>
      <c r="F17" s="86"/>
      <c r="G17" s="86"/>
      <c r="H17" s="96">
        <v>8.1499999999961563</v>
      </c>
      <c r="I17" s="99" t="s">
        <v>171</v>
      </c>
      <c r="J17" s="100">
        <v>7.4999999999999997E-3</v>
      </c>
      <c r="K17" s="97">
        <v>6.3999999999930553E-3</v>
      </c>
      <c r="L17" s="96">
        <v>392422.71982</v>
      </c>
      <c r="M17" s="98">
        <v>102.75</v>
      </c>
      <c r="N17" s="86"/>
      <c r="O17" s="96">
        <v>403.21434387699998</v>
      </c>
      <c r="P17" s="97">
        <v>2.9640895346429813E-5</v>
      </c>
      <c r="Q17" s="97">
        <v>5.241949688962623E-2</v>
      </c>
      <c r="R17" s="97">
        <f>O17/'סכום נכסי הקרן'!$C$42</f>
        <v>1.2777220830576291E-2</v>
      </c>
      <c r="AV17" s="139"/>
    </row>
    <row r="18" spans="2:48" s="141" customFormat="1">
      <c r="B18" s="88" t="s">
        <v>266</v>
      </c>
      <c r="C18" s="86" t="s">
        <v>267</v>
      </c>
      <c r="D18" s="99" t="s">
        <v>129</v>
      </c>
      <c r="E18" s="86" t="s">
        <v>261</v>
      </c>
      <c r="F18" s="86"/>
      <c r="G18" s="86"/>
      <c r="H18" s="96">
        <v>13.480000000008109</v>
      </c>
      <c r="I18" s="99" t="s">
        <v>171</v>
      </c>
      <c r="J18" s="100">
        <v>0.04</v>
      </c>
      <c r="K18" s="97">
        <v>1.2699999999997897E-2</v>
      </c>
      <c r="L18" s="96">
        <v>219977.72576199996</v>
      </c>
      <c r="M18" s="98">
        <v>172.7</v>
      </c>
      <c r="N18" s="86"/>
      <c r="O18" s="96">
        <v>379.90153010399996</v>
      </c>
      <c r="P18" s="97">
        <v>1.356078839816262E-5</v>
      </c>
      <c r="Q18" s="97">
        <v>4.9388736730372085E-2</v>
      </c>
      <c r="R18" s="97">
        <f>O18/'סכום נכסי הקרן'!$C$42</f>
        <v>1.2038474865103923E-2</v>
      </c>
      <c r="AU18" s="143"/>
    </row>
    <row r="19" spans="2:48" s="141" customFormat="1">
      <c r="B19" s="88" t="s">
        <v>268</v>
      </c>
      <c r="C19" s="86" t="s">
        <v>269</v>
      </c>
      <c r="D19" s="99" t="s">
        <v>129</v>
      </c>
      <c r="E19" s="86" t="s">
        <v>261</v>
      </c>
      <c r="F19" s="86"/>
      <c r="G19" s="86"/>
      <c r="H19" s="96">
        <v>17.6599999999391</v>
      </c>
      <c r="I19" s="99" t="s">
        <v>171</v>
      </c>
      <c r="J19" s="100">
        <v>2.75E-2</v>
      </c>
      <c r="K19" s="97">
        <v>1.5399999999985325E-2</v>
      </c>
      <c r="L19" s="96">
        <v>40927.082004000004</v>
      </c>
      <c r="M19" s="98">
        <v>133.19999999999999</v>
      </c>
      <c r="N19" s="86"/>
      <c r="O19" s="96">
        <v>54.514872951999997</v>
      </c>
      <c r="P19" s="97">
        <v>2.3155262723473696E-6</v>
      </c>
      <c r="Q19" s="97">
        <v>7.0871541564440296E-3</v>
      </c>
      <c r="R19" s="97">
        <f>O19/'סכום נכסי הקרן'!$C$42</f>
        <v>1.7274895619065467E-3</v>
      </c>
      <c r="AV19" s="143"/>
    </row>
    <row r="20" spans="2:48" s="141" customFormat="1">
      <c r="B20" s="88" t="s">
        <v>270</v>
      </c>
      <c r="C20" s="86" t="s">
        <v>271</v>
      </c>
      <c r="D20" s="99" t="s">
        <v>129</v>
      </c>
      <c r="E20" s="86" t="s">
        <v>261</v>
      </c>
      <c r="F20" s="86"/>
      <c r="G20" s="86"/>
      <c r="H20" s="96">
        <v>4.5800000000081527</v>
      </c>
      <c r="I20" s="99" t="s">
        <v>171</v>
      </c>
      <c r="J20" s="100">
        <v>1.7500000000000002E-2</v>
      </c>
      <c r="K20" s="97">
        <v>5.9999999998069182E-4</v>
      </c>
      <c r="L20" s="96">
        <v>168428.210024</v>
      </c>
      <c r="M20" s="98">
        <v>110.7</v>
      </c>
      <c r="N20" s="86"/>
      <c r="O20" s="96">
        <v>186.45002380600002</v>
      </c>
      <c r="P20" s="97">
        <v>1.1760859517857591E-5</v>
      </c>
      <c r="Q20" s="97">
        <v>2.4239257832431634E-2</v>
      </c>
      <c r="R20" s="97">
        <f>O20/'סכום נכסי הקרן'!$C$42</f>
        <v>5.9083045139936546E-3</v>
      </c>
    </row>
    <row r="21" spans="2:48" s="141" customFormat="1">
      <c r="B21" s="88" t="s">
        <v>272</v>
      </c>
      <c r="C21" s="86" t="s">
        <v>273</v>
      </c>
      <c r="D21" s="99" t="s">
        <v>129</v>
      </c>
      <c r="E21" s="86" t="s">
        <v>261</v>
      </c>
      <c r="F21" s="86"/>
      <c r="G21" s="86"/>
      <c r="H21" s="96">
        <v>0.82999999999923058</v>
      </c>
      <c r="I21" s="99" t="s">
        <v>171</v>
      </c>
      <c r="J21" s="100">
        <v>0.03</v>
      </c>
      <c r="K21" s="97">
        <v>-5.2000000000063671E-3</v>
      </c>
      <c r="L21" s="96">
        <v>329673.58859399997</v>
      </c>
      <c r="M21" s="98">
        <v>114.34</v>
      </c>
      <c r="N21" s="86"/>
      <c r="O21" s="96">
        <v>376.94876586300001</v>
      </c>
      <c r="P21" s="97">
        <v>2.1504763135052055E-5</v>
      </c>
      <c r="Q21" s="97">
        <v>4.9004865426443195E-2</v>
      </c>
      <c r="R21" s="97">
        <f>O21/'סכום נכסי הקרן'!$C$42</f>
        <v>1.1944906465713364E-2</v>
      </c>
    </row>
    <row r="22" spans="2:48" s="141" customFormat="1">
      <c r="B22" s="88" t="s">
        <v>274</v>
      </c>
      <c r="C22" s="86" t="s">
        <v>275</v>
      </c>
      <c r="D22" s="99" t="s">
        <v>129</v>
      </c>
      <c r="E22" s="86" t="s">
        <v>261</v>
      </c>
      <c r="F22" s="86"/>
      <c r="G22" s="86"/>
      <c r="H22" s="96">
        <v>1.8299999999970438</v>
      </c>
      <c r="I22" s="99" t="s">
        <v>171</v>
      </c>
      <c r="J22" s="100">
        <v>1E-3</v>
      </c>
      <c r="K22" s="97">
        <v>-4.7000000000047394E-3</v>
      </c>
      <c r="L22" s="96">
        <v>433254.17168899998</v>
      </c>
      <c r="M22" s="98">
        <v>102.28</v>
      </c>
      <c r="N22" s="86"/>
      <c r="O22" s="96">
        <v>443.132347557</v>
      </c>
      <c r="P22" s="97">
        <v>2.8587371945411807E-5</v>
      </c>
      <c r="Q22" s="97">
        <v>5.7608998953526412E-2</v>
      </c>
      <c r="R22" s="97">
        <f>O22/'סכום נכסי הקרן'!$C$42</f>
        <v>1.4042158836578143E-2</v>
      </c>
    </row>
    <row r="23" spans="2:48" s="141" customFormat="1">
      <c r="B23" s="88" t="s">
        <v>276</v>
      </c>
      <c r="C23" s="86" t="s">
        <v>277</v>
      </c>
      <c r="D23" s="99" t="s">
        <v>129</v>
      </c>
      <c r="E23" s="86" t="s">
        <v>261</v>
      </c>
      <c r="F23" s="86"/>
      <c r="G23" s="86"/>
      <c r="H23" s="96">
        <v>6.679999999997154</v>
      </c>
      <c r="I23" s="99" t="s">
        <v>171</v>
      </c>
      <c r="J23" s="100">
        <v>7.4999999999999997E-3</v>
      </c>
      <c r="K23" s="97">
        <v>4.0999999999944666E-3</v>
      </c>
      <c r="L23" s="96">
        <v>122575.333098</v>
      </c>
      <c r="M23" s="98">
        <v>103.21</v>
      </c>
      <c r="N23" s="86"/>
      <c r="O23" s="96">
        <v>126.509999427</v>
      </c>
      <c r="P23" s="97">
        <v>8.7948093221640218E-6</v>
      </c>
      <c r="Q23" s="97">
        <v>1.644681202981509E-2</v>
      </c>
      <c r="R23" s="97">
        <f>O23/'סכום נכסי הקרן'!$C$42</f>
        <v>4.0089005376454405E-3</v>
      </c>
    </row>
    <row r="24" spans="2:48" s="141" customFormat="1">
      <c r="B24" s="88" t="s">
        <v>278</v>
      </c>
      <c r="C24" s="86" t="s">
        <v>279</v>
      </c>
      <c r="D24" s="99" t="s">
        <v>129</v>
      </c>
      <c r="E24" s="86" t="s">
        <v>261</v>
      </c>
      <c r="F24" s="86"/>
      <c r="G24" s="86"/>
      <c r="H24" s="96">
        <v>22.840000000105285</v>
      </c>
      <c r="I24" s="99" t="s">
        <v>171</v>
      </c>
      <c r="J24" s="100">
        <v>0.01</v>
      </c>
      <c r="K24" s="97">
        <v>1.7700000000126444E-2</v>
      </c>
      <c r="L24" s="96">
        <v>45371.768966000003</v>
      </c>
      <c r="M24" s="98">
        <v>85.41</v>
      </c>
      <c r="N24" s="86"/>
      <c r="O24" s="96">
        <v>38.752026362999999</v>
      </c>
      <c r="P24" s="97">
        <v>4.1262003292646785E-6</v>
      </c>
      <c r="Q24" s="97">
        <v>5.0379202928893235E-3</v>
      </c>
      <c r="R24" s="97">
        <f>O24/'סכום נכסי הקרן'!$C$42</f>
        <v>1.2279900405115745E-3</v>
      </c>
    </row>
    <row r="25" spans="2:48" s="141" customFormat="1">
      <c r="B25" s="88" t="s">
        <v>280</v>
      </c>
      <c r="C25" s="86" t="s">
        <v>281</v>
      </c>
      <c r="D25" s="99" t="s">
        <v>129</v>
      </c>
      <c r="E25" s="86" t="s">
        <v>261</v>
      </c>
      <c r="F25" s="86"/>
      <c r="G25" s="86"/>
      <c r="H25" s="96">
        <v>3.5999999999976309</v>
      </c>
      <c r="I25" s="99" t="s">
        <v>171</v>
      </c>
      <c r="J25" s="100">
        <v>2.75E-2</v>
      </c>
      <c r="K25" s="97">
        <v>-1.9000000000047388E-3</v>
      </c>
      <c r="L25" s="96">
        <v>363174.94087499997</v>
      </c>
      <c r="M25" s="98">
        <v>116.21</v>
      </c>
      <c r="N25" s="86"/>
      <c r="O25" s="96">
        <v>422.04558421999997</v>
      </c>
      <c r="P25" s="97">
        <v>2.190276124554014E-5</v>
      </c>
      <c r="Q25" s="97">
        <v>5.486763436186063E-2</v>
      </c>
      <c r="R25" s="97">
        <f>O25/'סכום נכסי הקרן'!$C$42</f>
        <v>1.3373952866601195E-2</v>
      </c>
    </row>
    <row r="26" spans="2:48" s="141" customFormat="1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 s="140" customFormat="1">
      <c r="B27" s="127" t="s">
        <v>47</v>
      </c>
      <c r="C27" s="123"/>
      <c r="D27" s="123"/>
      <c r="E27" s="123"/>
      <c r="F27" s="123"/>
      <c r="G27" s="123"/>
      <c r="H27" s="124">
        <v>6.423558139336742</v>
      </c>
      <c r="I27" s="123"/>
      <c r="J27" s="123"/>
      <c r="K27" s="125">
        <v>1.7194948022735995E-2</v>
      </c>
      <c r="L27" s="124"/>
      <c r="M27" s="128"/>
      <c r="N27" s="123"/>
      <c r="O27" s="124">
        <v>4678.8340880339993</v>
      </c>
      <c r="P27" s="123"/>
      <c r="Q27" s="125">
        <v>0.60826737106255402</v>
      </c>
      <c r="R27" s="125">
        <f>O27/'סכום נכסי הקרן'!$C$42</f>
        <v>0.14826480575471543</v>
      </c>
    </row>
    <row r="28" spans="2:48" s="141" customFormat="1">
      <c r="B28" s="87" t="s">
        <v>23</v>
      </c>
      <c r="C28" s="84"/>
      <c r="D28" s="84"/>
      <c r="E28" s="84"/>
      <c r="F28" s="84"/>
      <c r="G28" s="84"/>
      <c r="H28" s="93">
        <v>6.423558139336742</v>
      </c>
      <c r="I28" s="84"/>
      <c r="J28" s="84"/>
      <c r="K28" s="94">
        <v>1.7194948022735995E-2</v>
      </c>
      <c r="L28" s="93"/>
      <c r="M28" s="95"/>
      <c r="N28" s="84"/>
      <c r="O28" s="93">
        <v>4678.8340880339993</v>
      </c>
      <c r="P28" s="84"/>
      <c r="Q28" s="94">
        <v>0.60826737106255402</v>
      </c>
      <c r="R28" s="94">
        <f>O28/'סכום נכסי הקרן'!$C$42</f>
        <v>0.14826480575471543</v>
      </c>
    </row>
    <row r="29" spans="2:48" s="141" customFormat="1">
      <c r="B29" s="88" t="s">
        <v>282</v>
      </c>
      <c r="C29" s="86" t="s">
        <v>283</v>
      </c>
      <c r="D29" s="99" t="s">
        <v>129</v>
      </c>
      <c r="E29" s="86" t="s">
        <v>261</v>
      </c>
      <c r="F29" s="86"/>
      <c r="G29" s="86"/>
      <c r="H29" s="96">
        <v>0.16000000533740488</v>
      </c>
      <c r="I29" s="99" t="s">
        <v>171</v>
      </c>
      <c r="J29" s="100">
        <v>0.06</v>
      </c>
      <c r="K29" s="97">
        <v>1.2000000097043726E-3</v>
      </c>
      <c r="L29" s="96">
        <v>77.785494999999997</v>
      </c>
      <c r="M29" s="98">
        <v>105.98</v>
      </c>
      <c r="N29" s="86"/>
      <c r="O29" s="96">
        <v>8.2437066000000003E-2</v>
      </c>
      <c r="P29" s="97">
        <v>6.7551862328068274E-9</v>
      </c>
      <c r="Q29" s="97">
        <v>1.0717152279917706E-5</v>
      </c>
      <c r="R29" s="97">
        <f>O29/'סכום נכסי הקרן'!$C$42</f>
        <v>2.6122994206478561E-6</v>
      </c>
    </row>
    <row r="30" spans="2:48" s="141" customFormat="1">
      <c r="B30" s="88" t="s">
        <v>284</v>
      </c>
      <c r="C30" s="86" t="s">
        <v>285</v>
      </c>
      <c r="D30" s="99" t="s">
        <v>129</v>
      </c>
      <c r="E30" s="86" t="s">
        <v>261</v>
      </c>
      <c r="F30" s="86"/>
      <c r="G30" s="86"/>
      <c r="H30" s="96">
        <v>6.5799999999928787</v>
      </c>
      <c r="I30" s="99" t="s">
        <v>171</v>
      </c>
      <c r="J30" s="100">
        <v>6.25E-2</v>
      </c>
      <c r="K30" s="97">
        <v>1.9699999999989976E-2</v>
      </c>
      <c r="L30" s="96">
        <v>219368.00041000001</v>
      </c>
      <c r="M30" s="98">
        <v>131.86000000000001</v>
      </c>
      <c r="N30" s="86"/>
      <c r="O30" s="96">
        <v>289.25865375699999</v>
      </c>
      <c r="P30" s="97">
        <v>1.2932610823828367E-5</v>
      </c>
      <c r="Q30" s="97">
        <v>3.7604795888754199E-2</v>
      </c>
      <c r="R30" s="97">
        <f>O30/'סכום נכסי הקרן'!$C$42</f>
        <v>9.166146374335906E-3</v>
      </c>
    </row>
    <row r="31" spans="2:48" s="141" customFormat="1">
      <c r="B31" s="88" t="s">
        <v>286</v>
      </c>
      <c r="C31" s="86" t="s">
        <v>287</v>
      </c>
      <c r="D31" s="99" t="s">
        <v>129</v>
      </c>
      <c r="E31" s="86" t="s">
        <v>261</v>
      </c>
      <c r="F31" s="86"/>
      <c r="G31" s="86"/>
      <c r="H31" s="96">
        <v>4.7700000000049503</v>
      </c>
      <c r="I31" s="99" t="s">
        <v>171</v>
      </c>
      <c r="J31" s="100">
        <v>3.7499999999999999E-2</v>
      </c>
      <c r="K31" s="97">
        <v>1.5700000000018564E-2</v>
      </c>
      <c r="L31" s="96">
        <v>227378.26199299999</v>
      </c>
      <c r="M31" s="98">
        <v>113.72</v>
      </c>
      <c r="N31" s="86"/>
      <c r="O31" s="96">
        <v>258.57455143600004</v>
      </c>
      <c r="P31" s="97">
        <v>1.4476250376297526E-5</v>
      </c>
      <c r="Q31" s="97">
        <v>3.3615738379760216E-2</v>
      </c>
      <c r="R31" s="97">
        <f>O31/'סכום נכסי הקרן'!$C$42</f>
        <v>8.193816006388948E-3</v>
      </c>
    </row>
    <row r="32" spans="2:48" s="141" customFormat="1">
      <c r="B32" s="88" t="s">
        <v>288</v>
      </c>
      <c r="C32" s="86" t="s">
        <v>289</v>
      </c>
      <c r="D32" s="99" t="s">
        <v>129</v>
      </c>
      <c r="E32" s="86" t="s">
        <v>261</v>
      </c>
      <c r="F32" s="86"/>
      <c r="G32" s="86"/>
      <c r="H32" s="96">
        <v>17.710000000007703</v>
      </c>
      <c r="I32" s="99" t="s">
        <v>171</v>
      </c>
      <c r="J32" s="100">
        <v>3.7499999999999999E-2</v>
      </c>
      <c r="K32" s="97">
        <v>3.4400000000023016E-2</v>
      </c>
      <c r="L32" s="96">
        <v>337006.65148599999</v>
      </c>
      <c r="M32" s="98">
        <v>108.29</v>
      </c>
      <c r="N32" s="86"/>
      <c r="O32" s="96">
        <v>364.94449088900001</v>
      </c>
      <c r="P32" s="97">
        <v>3.6729565058165074E-5</v>
      </c>
      <c r="Q32" s="97">
        <v>4.7444261087293584E-2</v>
      </c>
      <c r="R32" s="97">
        <f>O32/'סכום נכסי הקרן'!$C$42</f>
        <v>1.1564510096926078E-2</v>
      </c>
    </row>
    <row r="33" spans="2:18" s="141" customFormat="1">
      <c r="B33" s="88" t="s">
        <v>290</v>
      </c>
      <c r="C33" s="86" t="s">
        <v>291</v>
      </c>
      <c r="D33" s="99" t="s">
        <v>129</v>
      </c>
      <c r="E33" s="86" t="s">
        <v>261</v>
      </c>
      <c r="F33" s="86"/>
      <c r="G33" s="86"/>
      <c r="H33" s="96">
        <v>0.41000000000006709</v>
      </c>
      <c r="I33" s="99" t="s">
        <v>171</v>
      </c>
      <c r="J33" s="100">
        <v>2.2499999999999999E-2</v>
      </c>
      <c r="K33" s="97">
        <v>2.8999999999792326E-3</v>
      </c>
      <c r="L33" s="96">
        <v>146158.05359900001</v>
      </c>
      <c r="M33" s="98">
        <v>102.13</v>
      </c>
      <c r="N33" s="86"/>
      <c r="O33" s="96">
        <v>149.271217339</v>
      </c>
      <c r="P33" s="97">
        <v>8.424182791131665E-6</v>
      </c>
      <c r="Q33" s="97">
        <v>1.9405862494314818E-2</v>
      </c>
      <c r="R33" s="97">
        <f>O33/'סכום נכסי הקרן'!$C$42</f>
        <v>4.7301673081629313E-3</v>
      </c>
    </row>
    <row r="34" spans="2:18" s="141" customFormat="1">
      <c r="B34" s="88" t="s">
        <v>292</v>
      </c>
      <c r="C34" s="86" t="s">
        <v>293</v>
      </c>
      <c r="D34" s="99" t="s">
        <v>129</v>
      </c>
      <c r="E34" s="86" t="s">
        <v>261</v>
      </c>
      <c r="F34" s="86"/>
      <c r="G34" s="86"/>
      <c r="H34" s="96">
        <v>3.839999999996766</v>
      </c>
      <c r="I34" s="99" t="s">
        <v>171</v>
      </c>
      <c r="J34" s="100">
        <v>1.2500000000000001E-2</v>
      </c>
      <c r="K34" s="97">
        <v>1.2500000000012642E-2</v>
      </c>
      <c r="L34" s="96">
        <v>197608.80921900002</v>
      </c>
      <c r="M34" s="98">
        <v>100.11</v>
      </c>
      <c r="N34" s="86"/>
      <c r="O34" s="96">
        <v>197.82618757099996</v>
      </c>
      <c r="P34" s="97">
        <v>1.7008524289683713E-5</v>
      </c>
      <c r="Q34" s="97">
        <v>2.5718205171857644E-2</v>
      </c>
      <c r="R34" s="97">
        <f>O34/'סכום נכסי הקרן'!$C$42</f>
        <v>6.2687970382242532E-3</v>
      </c>
    </row>
    <row r="35" spans="2:18" s="141" customFormat="1">
      <c r="B35" s="88" t="s">
        <v>294</v>
      </c>
      <c r="C35" s="86" t="s">
        <v>295</v>
      </c>
      <c r="D35" s="99" t="s">
        <v>129</v>
      </c>
      <c r="E35" s="86" t="s">
        <v>261</v>
      </c>
      <c r="F35" s="86"/>
      <c r="G35" s="86"/>
      <c r="H35" s="96">
        <v>4.7699999999032494</v>
      </c>
      <c r="I35" s="99" t="s">
        <v>171</v>
      </c>
      <c r="J35" s="100">
        <v>1.4999999999999999E-2</v>
      </c>
      <c r="K35" s="97">
        <v>1.5199999999748106E-2</v>
      </c>
      <c r="L35" s="96">
        <v>17458.95</v>
      </c>
      <c r="M35" s="98">
        <v>100.05</v>
      </c>
      <c r="N35" s="86"/>
      <c r="O35" s="96">
        <v>17.467678997</v>
      </c>
      <c r="P35" s="97">
        <v>4.6922431695670648E-6</v>
      </c>
      <c r="Q35" s="97">
        <v>2.270868977646162E-3</v>
      </c>
      <c r="R35" s="97">
        <f>O35/'סכום נכסי הקרן'!$C$42</f>
        <v>5.5352294711611674E-4</v>
      </c>
    </row>
    <row r="36" spans="2:18" s="141" customFormat="1">
      <c r="B36" s="88" t="s">
        <v>296</v>
      </c>
      <c r="C36" s="86" t="s">
        <v>297</v>
      </c>
      <c r="D36" s="99" t="s">
        <v>129</v>
      </c>
      <c r="E36" s="86" t="s">
        <v>261</v>
      </c>
      <c r="F36" s="86"/>
      <c r="G36" s="86"/>
      <c r="H36" s="96">
        <v>2.0699999999973411</v>
      </c>
      <c r="I36" s="99" t="s">
        <v>171</v>
      </c>
      <c r="J36" s="100">
        <v>5.0000000000000001E-3</v>
      </c>
      <c r="K36" s="97">
        <v>8.1999999999898907E-3</v>
      </c>
      <c r="L36" s="96">
        <v>456006.64238500001</v>
      </c>
      <c r="M36" s="98">
        <v>99.79</v>
      </c>
      <c r="N36" s="86"/>
      <c r="O36" s="96">
        <v>455.04904780299995</v>
      </c>
      <c r="P36" s="97">
        <v>4.3107405204084593E-5</v>
      </c>
      <c r="Q36" s="97">
        <v>5.9158218223539179E-2</v>
      </c>
      <c r="R36" s="97">
        <f>O36/'סכום נכסי הקרן'!$C$42</f>
        <v>1.441978010161273E-2</v>
      </c>
    </row>
    <row r="37" spans="2:18" s="141" customFormat="1">
      <c r="B37" s="88" t="s">
        <v>298</v>
      </c>
      <c r="C37" s="86" t="s">
        <v>299</v>
      </c>
      <c r="D37" s="99" t="s">
        <v>129</v>
      </c>
      <c r="E37" s="86" t="s">
        <v>261</v>
      </c>
      <c r="F37" s="86"/>
      <c r="G37" s="86"/>
      <c r="H37" s="96">
        <v>2.8099999999997012</v>
      </c>
      <c r="I37" s="99" t="s">
        <v>171</v>
      </c>
      <c r="J37" s="100">
        <v>5.5E-2</v>
      </c>
      <c r="K37" s="97">
        <v>1.0500000000006402E-2</v>
      </c>
      <c r="L37" s="96">
        <v>395582.23913199996</v>
      </c>
      <c r="M37" s="98">
        <v>118.47</v>
      </c>
      <c r="N37" s="86"/>
      <c r="O37" s="96">
        <v>468.64626569400002</v>
      </c>
      <c r="P37" s="97">
        <v>2.202904395637725E-5</v>
      </c>
      <c r="Q37" s="97">
        <v>6.0925911590028824E-2</v>
      </c>
      <c r="R37" s="97">
        <f>O37/'סכום נכסי הקרן'!$C$42</f>
        <v>1.4850654296226621E-2</v>
      </c>
    </row>
    <row r="38" spans="2:18" s="141" customFormat="1">
      <c r="B38" s="88" t="s">
        <v>300</v>
      </c>
      <c r="C38" s="86" t="s">
        <v>301</v>
      </c>
      <c r="D38" s="99" t="s">
        <v>129</v>
      </c>
      <c r="E38" s="86" t="s">
        <v>261</v>
      </c>
      <c r="F38" s="86"/>
      <c r="G38" s="86"/>
      <c r="H38" s="96">
        <v>14.529999999994738</v>
      </c>
      <c r="I38" s="99" t="s">
        <v>171</v>
      </c>
      <c r="J38" s="100">
        <v>5.5E-2</v>
      </c>
      <c r="K38" s="97">
        <v>3.1799999999995214E-2</v>
      </c>
      <c r="L38" s="96">
        <v>292933.23660300003</v>
      </c>
      <c r="M38" s="98">
        <v>142.68</v>
      </c>
      <c r="N38" s="86"/>
      <c r="O38" s="96">
        <v>417.95712793999996</v>
      </c>
      <c r="P38" s="97">
        <v>1.6021616095352203E-5</v>
      </c>
      <c r="Q38" s="97">
        <v>5.4336118495653722E-2</v>
      </c>
      <c r="R38" s="97">
        <f>O38/'סכום נכסי הקרן'!$C$42</f>
        <v>1.3244396193980311E-2</v>
      </c>
    </row>
    <row r="39" spans="2:18" s="141" customFormat="1">
      <c r="B39" s="88" t="s">
        <v>302</v>
      </c>
      <c r="C39" s="86" t="s">
        <v>303</v>
      </c>
      <c r="D39" s="99" t="s">
        <v>129</v>
      </c>
      <c r="E39" s="86" t="s">
        <v>261</v>
      </c>
      <c r="F39" s="86"/>
      <c r="G39" s="86"/>
      <c r="H39" s="96">
        <v>3.8799999999873189</v>
      </c>
      <c r="I39" s="99" t="s">
        <v>171</v>
      </c>
      <c r="J39" s="100">
        <v>4.2500000000000003E-2</v>
      </c>
      <c r="K39" s="97">
        <v>1.3300000000009056E-2</v>
      </c>
      <c r="L39" s="96">
        <v>95837.927968000004</v>
      </c>
      <c r="M39" s="98">
        <v>115.2</v>
      </c>
      <c r="N39" s="86"/>
      <c r="O39" s="96">
        <v>110.40529003</v>
      </c>
      <c r="P39" s="97">
        <v>5.3492837103460775E-6</v>
      </c>
      <c r="Q39" s="97">
        <v>1.4353134617381823E-2</v>
      </c>
      <c r="R39" s="97">
        <f>O39/'סכום נכסי הקרן'!$C$42</f>
        <v>3.4985679279491526E-3</v>
      </c>
    </row>
    <row r="40" spans="2:18" s="141" customFormat="1">
      <c r="B40" s="88" t="s">
        <v>304</v>
      </c>
      <c r="C40" s="86" t="s">
        <v>305</v>
      </c>
      <c r="D40" s="99" t="s">
        <v>129</v>
      </c>
      <c r="E40" s="86" t="s">
        <v>261</v>
      </c>
      <c r="F40" s="86"/>
      <c r="G40" s="86"/>
      <c r="H40" s="96">
        <v>7.5700000000040513</v>
      </c>
      <c r="I40" s="99" t="s">
        <v>171</v>
      </c>
      <c r="J40" s="100">
        <v>0.02</v>
      </c>
      <c r="K40" s="97">
        <v>2.1000000000006808E-2</v>
      </c>
      <c r="L40" s="96">
        <v>583127.78015400004</v>
      </c>
      <c r="M40" s="98">
        <v>100.77</v>
      </c>
      <c r="N40" s="86"/>
      <c r="O40" s="96">
        <v>587.61785686600001</v>
      </c>
      <c r="P40" s="97">
        <v>4.088030735021919E-5</v>
      </c>
      <c r="Q40" s="97">
        <v>7.6392700031704286E-2</v>
      </c>
      <c r="R40" s="97">
        <f>O40/'סכום נכסי הקרן'!$C$42</f>
        <v>1.8620674673858317E-2</v>
      </c>
    </row>
    <row r="41" spans="2:18" s="141" customFormat="1">
      <c r="B41" s="88" t="s">
        <v>306</v>
      </c>
      <c r="C41" s="86" t="s">
        <v>307</v>
      </c>
      <c r="D41" s="99" t="s">
        <v>129</v>
      </c>
      <c r="E41" s="86" t="s">
        <v>261</v>
      </c>
      <c r="F41" s="86"/>
      <c r="G41" s="86"/>
      <c r="H41" s="96">
        <v>2.3000000000000003</v>
      </c>
      <c r="I41" s="99" t="s">
        <v>171</v>
      </c>
      <c r="J41" s="100">
        <v>0.01</v>
      </c>
      <c r="K41" s="97">
        <v>8.7000000000027698E-3</v>
      </c>
      <c r="L41" s="96">
        <v>357760.04424500006</v>
      </c>
      <c r="M41" s="98">
        <v>100.97</v>
      </c>
      <c r="N41" s="86"/>
      <c r="O41" s="96">
        <v>361.23033256999997</v>
      </c>
      <c r="P41" s="97">
        <v>2.4565352697749319E-5</v>
      </c>
      <c r="Q41" s="97">
        <v>4.6961405471150637E-2</v>
      </c>
      <c r="R41" s="97">
        <f>O41/'סכום נכסי הקרן'!$C$42</f>
        <v>1.1446814330983629E-2</v>
      </c>
    </row>
    <row r="42" spans="2:18" s="141" customFormat="1">
      <c r="B42" s="88" t="s">
        <v>308</v>
      </c>
      <c r="C42" s="86" t="s">
        <v>309</v>
      </c>
      <c r="D42" s="99" t="s">
        <v>129</v>
      </c>
      <c r="E42" s="86" t="s">
        <v>261</v>
      </c>
      <c r="F42" s="86"/>
      <c r="G42" s="86"/>
      <c r="H42" s="96">
        <v>6.320000000002703</v>
      </c>
      <c r="I42" s="99" t="s">
        <v>171</v>
      </c>
      <c r="J42" s="100">
        <v>1.7500000000000002E-2</v>
      </c>
      <c r="K42" s="97">
        <v>1.8700000000003637E-2</v>
      </c>
      <c r="L42" s="96">
        <v>385390.55221499992</v>
      </c>
      <c r="M42" s="98">
        <v>99.85</v>
      </c>
      <c r="N42" s="86"/>
      <c r="O42" s="96">
        <v>384.81245107800004</v>
      </c>
      <c r="P42" s="97">
        <v>2.0961924195983887E-5</v>
      </c>
      <c r="Q42" s="97">
        <v>5.0027176336082953E-2</v>
      </c>
      <c r="R42" s="97">
        <f>O42/'סכום נכסי הקרן'!$C$42</f>
        <v>1.2194094134902144E-2</v>
      </c>
    </row>
    <row r="43" spans="2:18" s="141" customFormat="1">
      <c r="B43" s="88" t="s">
        <v>310</v>
      </c>
      <c r="C43" s="86" t="s">
        <v>311</v>
      </c>
      <c r="D43" s="99" t="s">
        <v>129</v>
      </c>
      <c r="E43" s="86" t="s">
        <v>261</v>
      </c>
      <c r="F43" s="86"/>
      <c r="G43" s="86"/>
      <c r="H43" s="96">
        <v>8.8099999999925789</v>
      </c>
      <c r="I43" s="99" t="s">
        <v>171</v>
      </c>
      <c r="J43" s="100">
        <v>2.2499999999999999E-2</v>
      </c>
      <c r="K43" s="97">
        <v>2.2899999999969105E-2</v>
      </c>
      <c r="L43" s="96">
        <v>313163.28122399998</v>
      </c>
      <c r="M43" s="98">
        <v>100.24</v>
      </c>
      <c r="N43" s="86"/>
      <c r="O43" s="96">
        <v>313.91488339299997</v>
      </c>
      <c r="P43" s="97">
        <v>5.1123732669887574E-5</v>
      </c>
      <c r="Q43" s="97">
        <v>4.0810205548258961E-2</v>
      </c>
      <c r="R43" s="97">
        <f>O43/'סכום נכסי הקרן'!$C$42</f>
        <v>9.94746305042289E-3</v>
      </c>
    </row>
    <row r="44" spans="2:18" s="141" customFormat="1">
      <c r="B44" s="88" t="s">
        <v>312</v>
      </c>
      <c r="C44" s="86" t="s">
        <v>313</v>
      </c>
      <c r="D44" s="99" t="s">
        <v>129</v>
      </c>
      <c r="E44" s="86" t="s">
        <v>261</v>
      </c>
      <c r="F44" s="86"/>
      <c r="G44" s="86"/>
      <c r="H44" s="96">
        <v>1.0399999999993372</v>
      </c>
      <c r="I44" s="99" t="s">
        <v>171</v>
      </c>
      <c r="J44" s="100">
        <v>0.05</v>
      </c>
      <c r="K44" s="97">
        <v>5.6000000000066266E-3</v>
      </c>
      <c r="L44" s="96">
        <v>275921.74161000003</v>
      </c>
      <c r="M44" s="98">
        <v>109.37</v>
      </c>
      <c r="N44" s="86"/>
      <c r="O44" s="96">
        <v>301.77561560499998</v>
      </c>
      <c r="P44" s="97">
        <v>1.4907299549898781E-5</v>
      </c>
      <c r="Q44" s="97">
        <v>3.9232051596847159E-2</v>
      </c>
      <c r="R44" s="97">
        <f>O44/'סכום נכסי הקרן'!$C$42</f>
        <v>9.5627889742047785E-3</v>
      </c>
    </row>
    <row r="45" spans="2:18" s="141" customFormat="1">
      <c r="B45" s="144"/>
    </row>
    <row r="46" spans="2:18">
      <c r="C46" s="1"/>
      <c r="D46" s="1"/>
    </row>
    <row r="47" spans="2:18">
      <c r="C47" s="1"/>
      <c r="D47" s="1"/>
    </row>
    <row r="48" spans="2:18">
      <c r="B48" s="101" t="s">
        <v>120</v>
      </c>
      <c r="C48" s="102"/>
      <c r="D48" s="102"/>
    </row>
    <row r="49" spans="2:4">
      <c r="B49" s="101" t="s">
        <v>238</v>
      </c>
      <c r="C49" s="102"/>
      <c r="D49" s="102"/>
    </row>
    <row r="50" spans="2:4">
      <c r="B50" s="162" t="s">
        <v>246</v>
      </c>
      <c r="C50" s="162"/>
      <c r="D50" s="162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186</v>
      </c>
      <c r="C1" s="80" t="s" vm="1">
        <v>256</v>
      </c>
    </row>
    <row r="2" spans="2:67">
      <c r="B2" s="58" t="s">
        <v>185</v>
      </c>
      <c r="C2" s="80" t="s">
        <v>257</v>
      </c>
    </row>
    <row r="3" spans="2:67">
      <c r="B3" s="58" t="s">
        <v>187</v>
      </c>
      <c r="C3" s="80" t="s">
        <v>258</v>
      </c>
    </row>
    <row r="4" spans="2:67">
      <c r="B4" s="58" t="s">
        <v>188</v>
      </c>
      <c r="C4" s="80">
        <v>9454</v>
      </c>
    </row>
    <row r="6" spans="2:67" ht="26.25" customHeight="1">
      <c r="B6" s="159" t="s">
        <v>216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4"/>
      <c r="BO6" s="3"/>
    </row>
    <row r="7" spans="2:67" ht="26.25" customHeight="1">
      <c r="B7" s="159" t="s">
        <v>94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4"/>
      <c r="AZ7" s="45"/>
      <c r="BJ7" s="3"/>
      <c r="BO7" s="3"/>
    </row>
    <row r="8" spans="2:67" s="3" customFormat="1" ht="78.75">
      <c r="B8" s="39" t="s">
        <v>123</v>
      </c>
      <c r="C8" s="14" t="s">
        <v>46</v>
      </c>
      <c r="D8" s="14" t="s">
        <v>128</v>
      </c>
      <c r="E8" s="14" t="s">
        <v>232</v>
      </c>
      <c r="F8" s="14" t="s">
        <v>125</v>
      </c>
      <c r="G8" s="14" t="s">
        <v>68</v>
      </c>
      <c r="H8" s="14" t="s">
        <v>15</v>
      </c>
      <c r="I8" s="14" t="s">
        <v>69</v>
      </c>
      <c r="J8" s="14" t="s">
        <v>109</v>
      </c>
      <c r="K8" s="14" t="s">
        <v>18</v>
      </c>
      <c r="L8" s="14" t="s">
        <v>108</v>
      </c>
      <c r="M8" s="14" t="s">
        <v>17</v>
      </c>
      <c r="N8" s="14" t="s">
        <v>19</v>
      </c>
      <c r="O8" s="14" t="s">
        <v>240</v>
      </c>
      <c r="P8" s="14" t="s">
        <v>239</v>
      </c>
      <c r="Q8" s="14" t="s">
        <v>65</v>
      </c>
      <c r="R8" s="14" t="s">
        <v>62</v>
      </c>
      <c r="S8" s="14" t="s">
        <v>189</v>
      </c>
      <c r="T8" s="40" t="s">
        <v>191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247</v>
      </c>
      <c r="P9" s="17"/>
      <c r="Q9" s="17" t="s">
        <v>243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7" t="s">
        <v>192</v>
      </c>
      <c r="T10" s="75" t="s">
        <v>233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255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120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238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246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80" zoomScaleNormal="80" workbookViewId="0">
      <selection activeCell="F34" sqref="F34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6.140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11.140625" style="1" customWidth="1"/>
    <col min="14" max="14" width="13.5703125" style="1" customWidth="1"/>
    <col min="15" max="15" width="17.140625" style="1" customWidth="1"/>
    <col min="16" max="16" width="14.7109375" style="1" customWidth="1"/>
    <col min="17" max="17" width="8.28515625" style="1" bestFit="1" customWidth="1"/>
    <col min="18" max="18" width="15.14062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186</v>
      </c>
      <c r="C1" s="80" t="s" vm="1">
        <v>256</v>
      </c>
    </row>
    <row r="2" spans="2:66">
      <c r="B2" s="58" t="s">
        <v>185</v>
      </c>
      <c r="C2" s="80" t="s">
        <v>257</v>
      </c>
    </row>
    <row r="3" spans="2:66">
      <c r="B3" s="58" t="s">
        <v>187</v>
      </c>
      <c r="C3" s="80" t="s">
        <v>258</v>
      </c>
    </row>
    <row r="4" spans="2:66">
      <c r="B4" s="58" t="s">
        <v>188</v>
      </c>
      <c r="C4" s="80">
        <v>9454</v>
      </c>
    </row>
    <row r="6" spans="2:66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7"/>
    </row>
    <row r="7" spans="2:66" ht="26.25" customHeight="1">
      <c r="B7" s="165" t="s">
        <v>95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7"/>
      <c r="BN7" s="3"/>
    </row>
    <row r="8" spans="2:66" s="3" customFormat="1" ht="78.75">
      <c r="B8" s="23" t="s">
        <v>123</v>
      </c>
      <c r="C8" s="31" t="s">
        <v>46</v>
      </c>
      <c r="D8" s="31" t="s">
        <v>128</v>
      </c>
      <c r="E8" s="31" t="s">
        <v>232</v>
      </c>
      <c r="F8" s="31" t="s">
        <v>125</v>
      </c>
      <c r="G8" s="31" t="s">
        <v>68</v>
      </c>
      <c r="H8" s="31" t="s">
        <v>15</v>
      </c>
      <c r="I8" s="31" t="s">
        <v>69</v>
      </c>
      <c r="J8" s="31" t="s">
        <v>109</v>
      </c>
      <c r="K8" s="31" t="s">
        <v>18</v>
      </c>
      <c r="L8" s="31" t="s">
        <v>108</v>
      </c>
      <c r="M8" s="31" t="s">
        <v>17</v>
      </c>
      <c r="N8" s="31" t="s">
        <v>19</v>
      </c>
      <c r="O8" s="14" t="s">
        <v>240</v>
      </c>
      <c r="P8" s="31" t="s">
        <v>239</v>
      </c>
      <c r="Q8" s="31" t="s">
        <v>254</v>
      </c>
      <c r="R8" s="31" t="s">
        <v>65</v>
      </c>
      <c r="S8" s="14" t="s">
        <v>62</v>
      </c>
      <c r="T8" s="31" t="s">
        <v>189</v>
      </c>
      <c r="U8" s="15" t="s">
        <v>191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247</v>
      </c>
      <c r="P9" s="33"/>
      <c r="Q9" s="17" t="s">
        <v>243</v>
      </c>
      <c r="R9" s="33" t="s">
        <v>243</v>
      </c>
      <c r="S9" s="17" t="s">
        <v>20</v>
      </c>
      <c r="T9" s="33" t="s">
        <v>243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121</v>
      </c>
      <c r="R10" s="20" t="s">
        <v>122</v>
      </c>
      <c r="S10" s="20" t="s">
        <v>192</v>
      </c>
      <c r="T10" s="21" t="s">
        <v>233</v>
      </c>
      <c r="U10" s="21" t="s">
        <v>249</v>
      </c>
      <c r="V10" s="5"/>
      <c r="BI10" s="1"/>
      <c r="BJ10" s="3"/>
      <c r="BK10" s="1"/>
    </row>
    <row r="11" spans="2:66" s="139" customFormat="1" ht="18" customHeight="1">
      <c r="B11" s="81" t="s">
        <v>34</v>
      </c>
      <c r="C11" s="82"/>
      <c r="D11" s="82"/>
      <c r="E11" s="82"/>
      <c r="F11" s="82"/>
      <c r="G11" s="82"/>
      <c r="H11" s="82"/>
      <c r="I11" s="82"/>
      <c r="J11" s="82"/>
      <c r="K11" s="90">
        <v>4.1528226109745097</v>
      </c>
      <c r="L11" s="82"/>
      <c r="M11" s="82"/>
      <c r="N11" s="105">
        <v>2.6391598457723764E-2</v>
      </c>
      <c r="O11" s="90"/>
      <c r="P11" s="92"/>
      <c r="Q11" s="90">
        <f>Q12</f>
        <v>35.90227457502948</v>
      </c>
      <c r="R11" s="90">
        <v>7595.5439608640027</v>
      </c>
      <c r="S11" s="82"/>
      <c r="T11" s="91">
        <v>1</v>
      </c>
      <c r="U11" s="91">
        <f>R11/'סכום נכסי הקרן'!$C$42</f>
        <v>0.24069069959950243</v>
      </c>
      <c r="V11" s="142"/>
      <c r="BI11" s="141"/>
      <c r="BJ11" s="143"/>
      <c r="BK11" s="141"/>
      <c r="BN11" s="141"/>
    </row>
    <row r="12" spans="2:66" s="141" customFormat="1">
      <c r="B12" s="83" t="s">
        <v>237</v>
      </c>
      <c r="C12" s="84"/>
      <c r="D12" s="84"/>
      <c r="E12" s="84"/>
      <c r="F12" s="84"/>
      <c r="G12" s="84"/>
      <c r="H12" s="84"/>
      <c r="I12" s="84"/>
      <c r="J12" s="84"/>
      <c r="K12" s="93">
        <v>4.1528226109745097</v>
      </c>
      <c r="L12" s="84"/>
      <c r="M12" s="84"/>
      <c r="N12" s="106">
        <v>2.6391598457723764E-2</v>
      </c>
      <c r="O12" s="93"/>
      <c r="P12" s="95"/>
      <c r="Q12" s="93">
        <f>Q13+Q165</f>
        <v>35.90227457502948</v>
      </c>
      <c r="R12" s="93">
        <v>7595.5439608640027</v>
      </c>
      <c r="S12" s="84"/>
      <c r="T12" s="94">
        <v>1</v>
      </c>
      <c r="U12" s="94">
        <f>R12/'סכום נכסי הקרן'!$C$42</f>
        <v>0.24069069959950243</v>
      </c>
      <c r="BJ12" s="143"/>
    </row>
    <row r="13" spans="2:66" s="141" customFormat="1" ht="20.25">
      <c r="B13" s="104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4.1850014395941448</v>
      </c>
      <c r="L13" s="84"/>
      <c r="M13" s="84"/>
      <c r="N13" s="106">
        <v>2.4510654791799372E-2</v>
      </c>
      <c r="O13" s="93"/>
      <c r="P13" s="95"/>
      <c r="Q13" s="93">
        <f>SUM(Q14:Q163)</f>
        <v>33.273214087080802</v>
      </c>
      <c r="R13" s="93">
        <v>5756.2121443720034</v>
      </c>
      <c r="S13" s="84"/>
      <c r="T13" s="94">
        <v>0.75784067264054478</v>
      </c>
      <c r="U13" s="94">
        <f>R13/'סכום נכסי הקרן'!$C$42</f>
        <v>0.18240520168281021</v>
      </c>
      <c r="BJ13" s="139"/>
    </row>
    <row r="14" spans="2:66" s="141" customFormat="1">
      <c r="B14" s="89" t="s">
        <v>314</v>
      </c>
      <c r="C14" s="86" t="s">
        <v>315</v>
      </c>
      <c r="D14" s="99" t="s">
        <v>129</v>
      </c>
      <c r="E14" s="99" t="s">
        <v>316</v>
      </c>
      <c r="F14" s="86" t="s">
        <v>317</v>
      </c>
      <c r="G14" s="99" t="s">
        <v>318</v>
      </c>
      <c r="H14" s="86" t="s">
        <v>319</v>
      </c>
      <c r="I14" s="86" t="s">
        <v>169</v>
      </c>
      <c r="J14" s="86"/>
      <c r="K14" s="96">
        <v>1.4899999999999358</v>
      </c>
      <c r="L14" s="99" t="s">
        <v>171</v>
      </c>
      <c r="M14" s="100">
        <v>5.8999999999999999E-3</v>
      </c>
      <c r="N14" s="100">
        <v>2.699999999985252E-3</v>
      </c>
      <c r="O14" s="96">
        <v>154452.97833799999</v>
      </c>
      <c r="P14" s="98">
        <v>100.97</v>
      </c>
      <c r="Q14" s="86"/>
      <c r="R14" s="96">
        <v>155.95117274899999</v>
      </c>
      <c r="S14" s="97">
        <v>2.8933797177711906E-5</v>
      </c>
      <c r="T14" s="97">
        <v>2.0531929451338513E-2</v>
      </c>
      <c r="U14" s="97">
        <f>R14/'סכום נכסי הקרן'!$C$42</f>
        <v>4.9418444637702947E-3</v>
      </c>
    </row>
    <row r="15" spans="2:66" s="141" customFormat="1">
      <c r="B15" s="89" t="s">
        <v>320</v>
      </c>
      <c r="C15" s="86" t="s">
        <v>321</v>
      </c>
      <c r="D15" s="99" t="s">
        <v>129</v>
      </c>
      <c r="E15" s="99" t="s">
        <v>316</v>
      </c>
      <c r="F15" s="86" t="s">
        <v>317</v>
      </c>
      <c r="G15" s="99" t="s">
        <v>318</v>
      </c>
      <c r="H15" s="86" t="s">
        <v>319</v>
      </c>
      <c r="I15" s="86" t="s">
        <v>169</v>
      </c>
      <c r="J15" s="86"/>
      <c r="K15" s="96">
        <v>6.3199999999854377</v>
      </c>
      <c r="L15" s="99" t="s">
        <v>171</v>
      </c>
      <c r="M15" s="100">
        <v>8.3000000000000001E-3</v>
      </c>
      <c r="N15" s="100">
        <v>1.1300000000027836E-2</v>
      </c>
      <c r="O15" s="96">
        <v>47245.823595000002</v>
      </c>
      <c r="P15" s="98">
        <v>98.84</v>
      </c>
      <c r="Q15" s="86"/>
      <c r="R15" s="96">
        <v>46.697770299000005</v>
      </c>
      <c r="S15" s="97">
        <v>3.6739444617681595E-5</v>
      </c>
      <c r="T15" s="97">
        <v>6.1480481897820622E-3</v>
      </c>
      <c r="U15" s="97">
        <f>R15/'סכום נכסי הקרן'!$C$42</f>
        <v>1.4797780199700991E-3</v>
      </c>
    </row>
    <row r="16" spans="2:66" s="141" customFormat="1">
      <c r="B16" s="89" t="s">
        <v>322</v>
      </c>
      <c r="C16" s="86" t="s">
        <v>323</v>
      </c>
      <c r="D16" s="99" t="s">
        <v>129</v>
      </c>
      <c r="E16" s="99" t="s">
        <v>316</v>
      </c>
      <c r="F16" s="86" t="s">
        <v>324</v>
      </c>
      <c r="G16" s="99" t="s">
        <v>318</v>
      </c>
      <c r="H16" s="86" t="s">
        <v>319</v>
      </c>
      <c r="I16" s="86" t="s">
        <v>169</v>
      </c>
      <c r="J16" s="86"/>
      <c r="K16" s="96">
        <v>2.4799999999798485</v>
      </c>
      <c r="L16" s="99" t="s">
        <v>171</v>
      </c>
      <c r="M16" s="100">
        <v>0.04</v>
      </c>
      <c r="N16" s="100">
        <v>3.4999999999801141E-3</v>
      </c>
      <c r="O16" s="96">
        <v>66721.634850000002</v>
      </c>
      <c r="P16" s="98">
        <v>113.05</v>
      </c>
      <c r="Q16" s="86"/>
      <c r="R16" s="96">
        <v>75.428807348999996</v>
      </c>
      <c r="S16" s="97">
        <v>3.2206286467705686E-5</v>
      </c>
      <c r="T16" s="97">
        <v>9.9306656294330595E-3</v>
      </c>
      <c r="U16" s="97">
        <f>R16/'סכום נכסי הקרן'!$C$42</f>
        <v>2.3902188578369763E-3</v>
      </c>
    </row>
    <row r="17" spans="2:61" s="141" customFormat="1" ht="20.25">
      <c r="B17" s="89" t="s">
        <v>325</v>
      </c>
      <c r="C17" s="86" t="s">
        <v>326</v>
      </c>
      <c r="D17" s="99" t="s">
        <v>129</v>
      </c>
      <c r="E17" s="99" t="s">
        <v>316</v>
      </c>
      <c r="F17" s="86" t="s">
        <v>324</v>
      </c>
      <c r="G17" s="99" t="s">
        <v>318</v>
      </c>
      <c r="H17" s="86" t="s">
        <v>319</v>
      </c>
      <c r="I17" s="86" t="s">
        <v>169</v>
      </c>
      <c r="J17" s="86"/>
      <c r="K17" s="96">
        <v>3.6799999999854722</v>
      </c>
      <c r="L17" s="99" t="s">
        <v>171</v>
      </c>
      <c r="M17" s="100">
        <v>9.8999999999999991E-3</v>
      </c>
      <c r="N17" s="100">
        <v>5.7999999999858763E-3</v>
      </c>
      <c r="O17" s="96">
        <v>96253.590926999983</v>
      </c>
      <c r="P17" s="98">
        <v>102.98</v>
      </c>
      <c r="Q17" s="86"/>
      <c r="R17" s="96">
        <v>99.121947933000001</v>
      </c>
      <c r="S17" s="97">
        <v>3.1936833101516512E-5</v>
      </c>
      <c r="T17" s="97">
        <v>1.3050013066045734E-2</v>
      </c>
      <c r="U17" s="97">
        <f>R17/'סכום נכסי הקרן'!$C$42</f>
        <v>3.1410167746491954E-3</v>
      </c>
      <c r="BI17" s="139"/>
    </row>
    <row r="18" spans="2:61" s="141" customFormat="1">
      <c r="B18" s="89" t="s">
        <v>327</v>
      </c>
      <c r="C18" s="86" t="s">
        <v>328</v>
      </c>
      <c r="D18" s="99" t="s">
        <v>129</v>
      </c>
      <c r="E18" s="99" t="s">
        <v>316</v>
      </c>
      <c r="F18" s="86" t="s">
        <v>324</v>
      </c>
      <c r="G18" s="99" t="s">
        <v>318</v>
      </c>
      <c r="H18" s="86" t="s">
        <v>319</v>
      </c>
      <c r="I18" s="86" t="s">
        <v>169</v>
      </c>
      <c r="J18" s="86"/>
      <c r="K18" s="96">
        <v>5.6199999999839525</v>
      </c>
      <c r="L18" s="99" t="s">
        <v>171</v>
      </c>
      <c r="M18" s="100">
        <v>8.6E-3</v>
      </c>
      <c r="N18" s="100">
        <v>1.1299999999990479E-2</v>
      </c>
      <c r="O18" s="96">
        <v>73507.683170999997</v>
      </c>
      <c r="P18" s="98">
        <v>100.03</v>
      </c>
      <c r="Q18" s="86"/>
      <c r="R18" s="96">
        <v>73.529734839</v>
      </c>
      <c r="S18" s="97">
        <v>2.9387192429611039E-5</v>
      </c>
      <c r="T18" s="97">
        <v>9.6806410729582421E-3</v>
      </c>
      <c r="U18" s="97">
        <f>R18/'סכום נכסי הקרן'!$C$42</f>
        <v>2.3300402724219975E-3</v>
      </c>
    </row>
    <row r="19" spans="2:61" s="141" customFormat="1">
      <c r="B19" s="89" t="s">
        <v>329</v>
      </c>
      <c r="C19" s="86" t="s">
        <v>330</v>
      </c>
      <c r="D19" s="99" t="s">
        <v>129</v>
      </c>
      <c r="E19" s="99" t="s">
        <v>316</v>
      </c>
      <c r="F19" s="86" t="s">
        <v>324</v>
      </c>
      <c r="G19" s="99" t="s">
        <v>318</v>
      </c>
      <c r="H19" s="86" t="s">
        <v>319</v>
      </c>
      <c r="I19" s="86" t="s">
        <v>169</v>
      </c>
      <c r="J19" s="86"/>
      <c r="K19" s="96">
        <v>8.310000000374993</v>
      </c>
      <c r="L19" s="99" t="s">
        <v>171</v>
      </c>
      <c r="M19" s="100">
        <v>1.2199999999999999E-2</v>
      </c>
      <c r="N19" s="100">
        <v>1.6899999999926474E-2</v>
      </c>
      <c r="O19" s="96">
        <v>2782.39</v>
      </c>
      <c r="P19" s="98">
        <v>97.76</v>
      </c>
      <c r="Q19" s="86"/>
      <c r="R19" s="96">
        <v>2.7200642579999998</v>
      </c>
      <c r="S19" s="97">
        <v>3.4710107683556052E-6</v>
      </c>
      <c r="T19" s="97">
        <v>3.5811316108696301E-4</v>
      </c>
      <c r="U19" s="97">
        <f>R19/'סכום נכסי הקרן'!$C$42</f>
        <v>8.6194507277810451E-5</v>
      </c>
      <c r="BI19" s="143"/>
    </row>
    <row r="20" spans="2:61" s="141" customFormat="1">
      <c r="B20" s="89" t="s">
        <v>331</v>
      </c>
      <c r="C20" s="86" t="s">
        <v>332</v>
      </c>
      <c r="D20" s="99" t="s">
        <v>129</v>
      </c>
      <c r="E20" s="99" t="s">
        <v>316</v>
      </c>
      <c r="F20" s="86" t="s">
        <v>324</v>
      </c>
      <c r="G20" s="99" t="s">
        <v>318</v>
      </c>
      <c r="H20" s="86" t="s">
        <v>319</v>
      </c>
      <c r="I20" s="86" t="s">
        <v>169</v>
      </c>
      <c r="J20" s="86"/>
      <c r="K20" s="96">
        <v>10.829999999930111</v>
      </c>
      <c r="L20" s="99" t="s">
        <v>171</v>
      </c>
      <c r="M20" s="100">
        <v>1.2199999999999999E-2</v>
      </c>
      <c r="N20" s="100">
        <v>1.0299999999836842E-2</v>
      </c>
      <c r="O20" s="96">
        <v>40156.730152999997</v>
      </c>
      <c r="P20" s="98">
        <v>102.26</v>
      </c>
      <c r="Q20" s="86"/>
      <c r="R20" s="96">
        <v>41.064272388999996</v>
      </c>
      <c r="S20" s="97">
        <v>5.7209268418225825E-5</v>
      </c>
      <c r="T20" s="97">
        <v>5.4063635995767294E-3</v>
      </c>
      <c r="U20" s="97">
        <f>R20/'סכום נכסי הקרן'!$C$42</f>
        <v>1.3012614370714072E-3</v>
      </c>
    </row>
    <row r="21" spans="2:61" s="141" customFormat="1">
      <c r="B21" s="89" t="s">
        <v>333</v>
      </c>
      <c r="C21" s="86" t="s">
        <v>334</v>
      </c>
      <c r="D21" s="99" t="s">
        <v>129</v>
      </c>
      <c r="E21" s="99" t="s">
        <v>316</v>
      </c>
      <c r="F21" s="86" t="s">
        <v>324</v>
      </c>
      <c r="G21" s="99" t="s">
        <v>318</v>
      </c>
      <c r="H21" s="86" t="s">
        <v>319</v>
      </c>
      <c r="I21" s="86" t="s">
        <v>169</v>
      </c>
      <c r="J21" s="86"/>
      <c r="K21" s="96">
        <v>6.0000000002285607E-2</v>
      </c>
      <c r="L21" s="99" t="s">
        <v>171</v>
      </c>
      <c r="M21" s="100">
        <v>2.58E-2</v>
      </c>
      <c r="N21" s="100">
        <v>5.4700000000131428E-2</v>
      </c>
      <c r="O21" s="96">
        <v>66090.852159000002</v>
      </c>
      <c r="P21" s="98">
        <v>105.92</v>
      </c>
      <c r="Q21" s="86"/>
      <c r="R21" s="96">
        <v>70.003431163999991</v>
      </c>
      <c r="S21" s="97">
        <v>2.4266088664258814E-5</v>
      </c>
      <c r="T21" s="97">
        <v>9.2163815422163665E-3</v>
      </c>
      <c r="U21" s="97">
        <f>R21/'סכום נכסי הקרן'!$C$42</f>
        <v>2.2182973211719984E-3</v>
      </c>
    </row>
    <row r="22" spans="2:61" s="141" customFormat="1">
      <c r="B22" s="89" t="s">
        <v>335</v>
      </c>
      <c r="C22" s="86" t="s">
        <v>336</v>
      </c>
      <c r="D22" s="99" t="s">
        <v>129</v>
      </c>
      <c r="E22" s="99" t="s">
        <v>316</v>
      </c>
      <c r="F22" s="86" t="s">
        <v>324</v>
      </c>
      <c r="G22" s="99" t="s">
        <v>318</v>
      </c>
      <c r="H22" s="86" t="s">
        <v>319</v>
      </c>
      <c r="I22" s="86" t="s">
        <v>169</v>
      </c>
      <c r="J22" s="86"/>
      <c r="K22" s="96">
        <v>1.6899999999741646</v>
      </c>
      <c r="L22" s="99" t="s">
        <v>171</v>
      </c>
      <c r="M22" s="100">
        <v>4.0999999999999995E-3</v>
      </c>
      <c r="N22" s="100">
        <v>3.4999999998154606E-3</v>
      </c>
      <c r="O22" s="96">
        <v>13517.483792000001</v>
      </c>
      <c r="P22" s="98">
        <v>100.22</v>
      </c>
      <c r="Q22" s="86"/>
      <c r="R22" s="96">
        <v>13.547222014999999</v>
      </c>
      <c r="S22" s="97">
        <v>1.0964534104256741E-5</v>
      </c>
      <c r="T22" s="97">
        <v>1.7835749598451387E-3</v>
      </c>
      <c r="U22" s="97">
        <f>R22/'סכום נכסי הקרן'!$C$42</f>
        <v>4.2928990487328087E-4</v>
      </c>
    </row>
    <row r="23" spans="2:61" s="141" customFormat="1">
      <c r="B23" s="89" t="s">
        <v>337</v>
      </c>
      <c r="C23" s="86" t="s">
        <v>338</v>
      </c>
      <c r="D23" s="99" t="s">
        <v>129</v>
      </c>
      <c r="E23" s="99" t="s">
        <v>316</v>
      </c>
      <c r="F23" s="86" t="s">
        <v>324</v>
      </c>
      <c r="G23" s="99" t="s">
        <v>318</v>
      </c>
      <c r="H23" s="86" t="s">
        <v>319</v>
      </c>
      <c r="I23" s="86" t="s">
        <v>169</v>
      </c>
      <c r="J23" s="86"/>
      <c r="K23" s="96">
        <v>1.0799999999974641</v>
      </c>
      <c r="L23" s="99" t="s">
        <v>171</v>
      </c>
      <c r="M23" s="100">
        <v>6.4000000000000003E-3</v>
      </c>
      <c r="N23" s="100">
        <v>3.2999999999746431E-3</v>
      </c>
      <c r="O23" s="96">
        <v>93518.470121000006</v>
      </c>
      <c r="P23" s="98">
        <v>101.21</v>
      </c>
      <c r="Q23" s="86"/>
      <c r="R23" s="96">
        <v>94.650043928000002</v>
      </c>
      <c r="S23" s="97">
        <v>2.9687507875476773E-5</v>
      </c>
      <c r="T23" s="97">
        <v>1.2461259445759753E-2</v>
      </c>
      <c r="U23" s="97">
        <f>R23/'סכום נכסי הקרן'!$C$42</f>
        <v>2.9993092538908228E-3</v>
      </c>
    </row>
    <row r="24" spans="2:61" s="141" customFormat="1">
      <c r="B24" s="89" t="s">
        <v>339</v>
      </c>
      <c r="C24" s="86" t="s">
        <v>340</v>
      </c>
      <c r="D24" s="99" t="s">
        <v>129</v>
      </c>
      <c r="E24" s="99" t="s">
        <v>316</v>
      </c>
      <c r="F24" s="86" t="s">
        <v>341</v>
      </c>
      <c r="G24" s="99" t="s">
        <v>318</v>
      </c>
      <c r="H24" s="86" t="s">
        <v>319</v>
      </c>
      <c r="I24" s="86" t="s">
        <v>169</v>
      </c>
      <c r="J24" s="86"/>
      <c r="K24" s="96">
        <v>3.3199999999896126</v>
      </c>
      <c r="L24" s="99" t="s">
        <v>171</v>
      </c>
      <c r="M24" s="100">
        <v>0.05</v>
      </c>
      <c r="N24" s="100">
        <v>5.5000000000136684E-3</v>
      </c>
      <c r="O24" s="96">
        <v>119889.798742</v>
      </c>
      <c r="P24" s="98">
        <v>122.05</v>
      </c>
      <c r="Q24" s="86"/>
      <c r="R24" s="96">
        <v>146.32549593599998</v>
      </c>
      <c r="S24" s="97">
        <v>3.8040846698842842E-5</v>
      </c>
      <c r="T24" s="97">
        <v>1.9264649996095246E-2</v>
      </c>
      <c r="U24" s="97">
        <f>R24/'סכום נכסי הקרן'!$C$42</f>
        <v>4.6368220850997168E-3</v>
      </c>
    </row>
    <row r="25" spans="2:61" s="141" customFormat="1">
      <c r="B25" s="89" t="s">
        <v>342</v>
      </c>
      <c r="C25" s="86" t="s">
        <v>343</v>
      </c>
      <c r="D25" s="99" t="s">
        <v>129</v>
      </c>
      <c r="E25" s="99" t="s">
        <v>316</v>
      </c>
      <c r="F25" s="86" t="s">
        <v>341</v>
      </c>
      <c r="G25" s="99" t="s">
        <v>318</v>
      </c>
      <c r="H25" s="86" t="s">
        <v>319</v>
      </c>
      <c r="I25" s="86" t="s">
        <v>169</v>
      </c>
      <c r="J25" s="86"/>
      <c r="K25" s="96">
        <v>1.2000000000616251</v>
      </c>
      <c r="L25" s="99" t="s">
        <v>171</v>
      </c>
      <c r="M25" s="100">
        <v>1.6E-2</v>
      </c>
      <c r="N25" s="100">
        <v>3.0000000001540626E-3</v>
      </c>
      <c r="O25" s="96">
        <v>6362.3290359999992</v>
      </c>
      <c r="P25" s="98">
        <v>102.02</v>
      </c>
      <c r="Q25" s="86"/>
      <c r="R25" s="96">
        <v>6.490848153</v>
      </c>
      <c r="S25" s="97">
        <v>3.0308207833664027E-6</v>
      </c>
      <c r="T25" s="97">
        <v>8.5456001392975381E-4</v>
      </c>
      <c r="U25" s="97">
        <f>R25/'סכום נכסי הקרן'!$C$42</f>
        <v>2.0568464760251302E-4</v>
      </c>
    </row>
    <row r="26" spans="2:61" s="141" customFormat="1">
      <c r="B26" s="89" t="s">
        <v>344</v>
      </c>
      <c r="C26" s="86" t="s">
        <v>345</v>
      </c>
      <c r="D26" s="99" t="s">
        <v>129</v>
      </c>
      <c r="E26" s="99" t="s">
        <v>316</v>
      </c>
      <c r="F26" s="86" t="s">
        <v>341</v>
      </c>
      <c r="G26" s="99" t="s">
        <v>318</v>
      </c>
      <c r="H26" s="86" t="s">
        <v>319</v>
      </c>
      <c r="I26" s="86" t="s">
        <v>169</v>
      </c>
      <c r="J26" s="86"/>
      <c r="K26" s="96">
        <v>2.2099999999998383</v>
      </c>
      <c r="L26" s="99" t="s">
        <v>171</v>
      </c>
      <c r="M26" s="100">
        <v>6.9999999999999993E-3</v>
      </c>
      <c r="N26" s="100">
        <v>3.4000000000743392E-3</v>
      </c>
      <c r="O26" s="96">
        <v>59913.020686000011</v>
      </c>
      <c r="P26" s="98">
        <v>103.28</v>
      </c>
      <c r="Q26" s="86"/>
      <c r="R26" s="96">
        <v>61.878172080999995</v>
      </c>
      <c r="S26" s="97">
        <v>1.6855050745182996E-5</v>
      </c>
      <c r="T26" s="97">
        <v>8.1466412938726879E-3</v>
      </c>
      <c r="U26" s="97">
        <f>R26/'סכום נכסי הקרן'!$C$42</f>
        <v>1.960820792408413E-3</v>
      </c>
    </row>
    <row r="27" spans="2:61" s="141" customFormat="1">
      <c r="B27" s="89" t="s">
        <v>346</v>
      </c>
      <c r="C27" s="86" t="s">
        <v>347</v>
      </c>
      <c r="D27" s="99" t="s">
        <v>129</v>
      </c>
      <c r="E27" s="99" t="s">
        <v>316</v>
      </c>
      <c r="F27" s="86" t="s">
        <v>341</v>
      </c>
      <c r="G27" s="99" t="s">
        <v>318</v>
      </c>
      <c r="H27" s="86" t="s">
        <v>319</v>
      </c>
      <c r="I27" s="86" t="s">
        <v>169</v>
      </c>
      <c r="J27" s="86"/>
      <c r="K27" s="96">
        <v>4.7099999999333386</v>
      </c>
      <c r="L27" s="99" t="s">
        <v>171</v>
      </c>
      <c r="M27" s="100">
        <v>6.0000000000000001E-3</v>
      </c>
      <c r="N27" s="100">
        <v>8.6000000001025569E-3</v>
      </c>
      <c r="O27" s="96">
        <v>9724.4530500000001</v>
      </c>
      <c r="P27" s="98">
        <v>100.27</v>
      </c>
      <c r="Q27" s="86"/>
      <c r="R27" s="96">
        <v>9.750709015</v>
      </c>
      <c r="S27" s="97">
        <v>4.3722208084454922E-6</v>
      </c>
      <c r="T27" s="97">
        <v>1.2837407123493028E-3</v>
      </c>
      <c r="U27" s="97">
        <f>R27/'סכום נכסי הקרן'!$C$42</f>
        <v>3.0898445015971733E-4</v>
      </c>
    </row>
    <row r="28" spans="2:61" s="141" customFormat="1">
      <c r="B28" s="89" t="s">
        <v>348</v>
      </c>
      <c r="C28" s="86" t="s">
        <v>349</v>
      </c>
      <c r="D28" s="99" t="s">
        <v>129</v>
      </c>
      <c r="E28" s="99" t="s">
        <v>316</v>
      </c>
      <c r="F28" s="86" t="s">
        <v>341</v>
      </c>
      <c r="G28" s="99" t="s">
        <v>318</v>
      </c>
      <c r="H28" s="86" t="s">
        <v>319</v>
      </c>
      <c r="I28" s="86" t="s">
        <v>169</v>
      </c>
      <c r="J28" s="86"/>
      <c r="K28" s="96">
        <v>6.1000000000226438</v>
      </c>
      <c r="L28" s="99" t="s">
        <v>171</v>
      </c>
      <c r="M28" s="100">
        <v>1.7500000000000002E-2</v>
      </c>
      <c r="N28" s="100">
        <v>1.2000000000104509E-2</v>
      </c>
      <c r="O28" s="96">
        <v>55647.8</v>
      </c>
      <c r="P28" s="98">
        <v>103.17</v>
      </c>
      <c r="Q28" s="86"/>
      <c r="R28" s="96">
        <v>57.411838926999998</v>
      </c>
      <c r="S28" s="97">
        <v>2.7799617034520347E-5</v>
      </c>
      <c r="T28" s="97">
        <v>7.5586211103265515E-3</v>
      </c>
      <c r="U28" s="97">
        <f>R28/'סכום נכסי הקרן'!$C$42</f>
        <v>1.8192898030520656E-3</v>
      </c>
    </row>
    <row r="29" spans="2:61" s="141" customFormat="1">
      <c r="B29" s="89" t="s">
        <v>350</v>
      </c>
      <c r="C29" s="86" t="s">
        <v>351</v>
      </c>
      <c r="D29" s="99" t="s">
        <v>129</v>
      </c>
      <c r="E29" s="99" t="s">
        <v>316</v>
      </c>
      <c r="F29" s="86" t="s">
        <v>352</v>
      </c>
      <c r="G29" s="99" t="s">
        <v>318</v>
      </c>
      <c r="H29" s="86" t="s">
        <v>353</v>
      </c>
      <c r="I29" s="86" t="s">
        <v>169</v>
      </c>
      <c r="J29" s="86"/>
      <c r="K29" s="96">
        <v>1.240000000014895</v>
      </c>
      <c r="L29" s="99" t="s">
        <v>171</v>
      </c>
      <c r="M29" s="100">
        <v>8.0000000000000002E-3</v>
      </c>
      <c r="N29" s="100">
        <v>5.3000000001737759E-3</v>
      </c>
      <c r="O29" s="96">
        <v>39158.225593000003</v>
      </c>
      <c r="P29" s="98">
        <v>102.87</v>
      </c>
      <c r="Q29" s="86"/>
      <c r="R29" s="96">
        <v>40.28206591</v>
      </c>
      <c r="S29" s="97">
        <v>6.0753755535730915E-5</v>
      </c>
      <c r="T29" s="97">
        <v>5.3033813137746445E-3</v>
      </c>
      <c r="U29" s="97">
        <f>R29/'סכום נכסי הקרן'!$C$42</f>
        <v>1.2764745586553476E-3</v>
      </c>
    </row>
    <row r="30" spans="2:61" s="141" customFormat="1">
      <c r="B30" s="89" t="s">
        <v>354</v>
      </c>
      <c r="C30" s="86" t="s">
        <v>355</v>
      </c>
      <c r="D30" s="99" t="s">
        <v>129</v>
      </c>
      <c r="E30" s="99" t="s">
        <v>316</v>
      </c>
      <c r="F30" s="86" t="s">
        <v>317</v>
      </c>
      <c r="G30" s="99" t="s">
        <v>318</v>
      </c>
      <c r="H30" s="86" t="s">
        <v>353</v>
      </c>
      <c r="I30" s="86" t="s">
        <v>169</v>
      </c>
      <c r="J30" s="86"/>
      <c r="K30" s="96">
        <v>1.8299999999909844</v>
      </c>
      <c r="L30" s="99" t="s">
        <v>171</v>
      </c>
      <c r="M30" s="100">
        <v>3.4000000000000002E-2</v>
      </c>
      <c r="N30" s="100">
        <v>3.0000000000474491E-3</v>
      </c>
      <c r="O30" s="96">
        <v>38311.501534000003</v>
      </c>
      <c r="P30" s="98">
        <v>110.02</v>
      </c>
      <c r="Q30" s="86"/>
      <c r="R30" s="96">
        <v>42.150314286000004</v>
      </c>
      <c r="S30" s="97">
        <v>2.0479275119805211E-5</v>
      </c>
      <c r="T30" s="97">
        <v>5.5493476837444773E-3</v>
      </c>
      <c r="U30" s="97">
        <f>R30/'סכום נכסי הקרן'!$C$42</f>
        <v>1.3356763763213366E-3</v>
      </c>
    </row>
    <row r="31" spans="2:61" s="141" customFormat="1">
      <c r="B31" s="89" t="s">
        <v>356</v>
      </c>
      <c r="C31" s="86" t="s">
        <v>357</v>
      </c>
      <c r="D31" s="99" t="s">
        <v>129</v>
      </c>
      <c r="E31" s="99" t="s">
        <v>316</v>
      </c>
      <c r="F31" s="86" t="s">
        <v>324</v>
      </c>
      <c r="G31" s="99" t="s">
        <v>318</v>
      </c>
      <c r="H31" s="86" t="s">
        <v>353</v>
      </c>
      <c r="I31" s="86" t="s">
        <v>169</v>
      </c>
      <c r="J31" s="86"/>
      <c r="K31" s="96">
        <v>0.72000000000769115</v>
      </c>
      <c r="L31" s="99" t="s">
        <v>171</v>
      </c>
      <c r="M31" s="100">
        <v>0.03</v>
      </c>
      <c r="N31" s="100">
        <v>2.9999999992308884E-4</v>
      </c>
      <c r="O31" s="96">
        <v>28344.839164000001</v>
      </c>
      <c r="P31" s="98">
        <v>110.09</v>
      </c>
      <c r="Q31" s="86"/>
      <c r="R31" s="96">
        <v>31.204833908000001</v>
      </c>
      <c r="S31" s="97">
        <v>5.9051748258333333E-5</v>
      </c>
      <c r="T31" s="97">
        <v>4.1083079854165455E-3</v>
      </c>
      <c r="U31" s="97">
        <f>R31/'סכום נכסי הקרן'!$C$42</f>
        <v>9.8883152318013086E-4</v>
      </c>
    </row>
    <row r="32" spans="2:61" s="141" customFormat="1">
      <c r="B32" s="89" t="s">
        <v>358</v>
      </c>
      <c r="C32" s="86" t="s">
        <v>359</v>
      </c>
      <c r="D32" s="99" t="s">
        <v>129</v>
      </c>
      <c r="E32" s="99" t="s">
        <v>316</v>
      </c>
      <c r="F32" s="86" t="s">
        <v>360</v>
      </c>
      <c r="G32" s="99" t="s">
        <v>361</v>
      </c>
      <c r="H32" s="86" t="s">
        <v>353</v>
      </c>
      <c r="I32" s="86" t="s">
        <v>169</v>
      </c>
      <c r="J32" s="86"/>
      <c r="K32" s="96">
        <v>6.4500000000245752</v>
      </c>
      <c r="L32" s="99" t="s">
        <v>171</v>
      </c>
      <c r="M32" s="100">
        <v>8.3000000000000001E-3</v>
      </c>
      <c r="N32" s="100">
        <v>1.2500000000023184E-2</v>
      </c>
      <c r="O32" s="96">
        <v>109464.34854799999</v>
      </c>
      <c r="P32" s="98">
        <v>98.51</v>
      </c>
      <c r="Q32" s="86"/>
      <c r="R32" s="96">
        <v>107.83333028300001</v>
      </c>
      <c r="S32" s="97">
        <v>7.1478892524725387E-5</v>
      </c>
      <c r="T32" s="97">
        <v>1.4196920041357227E-2</v>
      </c>
      <c r="U32" s="97">
        <f>R32/'סכום נכסי הקרן'!$C$42</f>
        <v>3.417066616912468E-3</v>
      </c>
    </row>
    <row r="33" spans="2:21" s="141" customFormat="1">
      <c r="B33" s="89" t="s">
        <v>362</v>
      </c>
      <c r="C33" s="86" t="s">
        <v>363</v>
      </c>
      <c r="D33" s="99" t="s">
        <v>129</v>
      </c>
      <c r="E33" s="99" t="s">
        <v>316</v>
      </c>
      <c r="F33" s="86" t="s">
        <v>360</v>
      </c>
      <c r="G33" s="99" t="s">
        <v>361</v>
      </c>
      <c r="H33" s="86" t="s">
        <v>353</v>
      </c>
      <c r="I33" s="86" t="s">
        <v>169</v>
      </c>
      <c r="J33" s="86"/>
      <c r="K33" s="96">
        <v>10.069999999777078</v>
      </c>
      <c r="L33" s="99" t="s">
        <v>171</v>
      </c>
      <c r="M33" s="100">
        <v>1.6500000000000001E-2</v>
      </c>
      <c r="N33" s="100">
        <v>2.0199999999899809E-2</v>
      </c>
      <c r="O33" s="96">
        <v>16360.688542</v>
      </c>
      <c r="P33" s="98">
        <v>97.61</v>
      </c>
      <c r="Q33" s="86"/>
      <c r="R33" s="96">
        <v>15.969668008000001</v>
      </c>
      <c r="S33" s="97">
        <v>3.8690098594113963E-5</v>
      </c>
      <c r="T33" s="97">
        <v>2.1025048489329567E-3</v>
      </c>
      <c r="U33" s="97">
        <f>R33/'סכום נכסי הקרן'!$C$42</f>
        <v>5.0605336300101956E-4</v>
      </c>
    </row>
    <row r="34" spans="2:21" s="141" customFormat="1">
      <c r="B34" s="89" t="s">
        <v>364</v>
      </c>
      <c r="C34" s="86" t="s">
        <v>365</v>
      </c>
      <c r="D34" s="99" t="s">
        <v>129</v>
      </c>
      <c r="E34" s="99" t="s">
        <v>316</v>
      </c>
      <c r="F34" s="86" t="s">
        <v>366</v>
      </c>
      <c r="G34" s="99" t="s">
        <v>367</v>
      </c>
      <c r="H34" s="86" t="s">
        <v>353</v>
      </c>
      <c r="I34" s="86" t="s">
        <v>368</v>
      </c>
      <c r="J34" s="86"/>
      <c r="K34" s="96">
        <v>3.2</v>
      </c>
      <c r="L34" s="99" t="s">
        <v>171</v>
      </c>
      <c r="M34" s="100">
        <v>6.5000000000000006E-3</v>
      </c>
      <c r="N34" s="100">
        <v>6.3999999999250993E-3</v>
      </c>
      <c r="O34" s="96">
        <v>53153.430649000009</v>
      </c>
      <c r="P34" s="98">
        <v>100.47</v>
      </c>
      <c r="Q34" s="86"/>
      <c r="R34" s="96">
        <v>53.403253434999989</v>
      </c>
      <c r="S34" s="97">
        <v>5.0299176229320302E-5</v>
      </c>
      <c r="T34" s="97">
        <v>7.0308662171083402E-3</v>
      </c>
      <c r="U34" s="97">
        <f>R34/'סכום נכסי הקרן'!$C$42</f>
        <v>1.6922641085863135E-3</v>
      </c>
    </row>
    <row r="35" spans="2:21" s="141" customFormat="1">
      <c r="B35" s="89" t="s">
        <v>369</v>
      </c>
      <c r="C35" s="86" t="s">
        <v>370</v>
      </c>
      <c r="D35" s="99" t="s">
        <v>129</v>
      </c>
      <c r="E35" s="99" t="s">
        <v>316</v>
      </c>
      <c r="F35" s="86" t="s">
        <v>366</v>
      </c>
      <c r="G35" s="99" t="s">
        <v>367</v>
      </c>
      <c r="H35" s="86" t="s">
        <v>353</v>
      </c>
      <c r="I35" s="86" t="s">
        <v>368</v>
      </c>
      <c r="J35" s="86"/>
      <c r="K35" s="96">
        <v>4.3399999999995114</v>
      </c>
      <c r="L35" s="99" t="s">
        <v>171</v>
      </c>
      <c r="M35" s="100">
        <v>1.6399999999999998E-2</v>
      </c>
      <c r="N35" s="100">
        <v>1.050000000002446E-2</v>
      </c>
      <c r="O35" s="96">
        <v>78868.218926000001</v>
      </c>
      <c r="P35" s="98">
        <v>102.85</v>
      </c>
      <c r="Q35" s="96">
        <v>0.64855119900000002</v>
      </c>
      <c r="R35" s="96">
        <v>81.764514255999998</v>
      </c>
      <c r="S35" s="97">
        <v>7.4003655251342717E-5</v>
      </c>
      <c r="T35" s="97">
        <v>1.0764800345741029E-2</v>
      </c>
      <c r="U35" s="97">
        <f>R35/'סכום נכסי הקרן'!$C$42</f>
        <v>2.590987326265374E-3</v>
      </c>
    </row>
    <row r="36" spans="2:21" s="141" customFormat="1">
      <c r="B36" s="89" t="s">
        <v>371</v>
      </c>
      <c r="C36" s="86" t="s">
        <v>372</v>
      </c>
      <c r="D36" s="99" t="s">
        <v>129</v>
      </c>
      <c r="E36" s="99" t="s">
        <v>316</v>
      </c>
      <c r="F36" s="86" t="s">
        <v>366</v>
      </c>
      <c r="G36" s="99" t="s">
        <v>367</v>
      </c>
      <c r="H36" s="86" t="s">
        <v>353</v>
      </c>
      <c r="I36" s="86" t="s">
        <v>169</v>
      </c>
      <c r="J36" s="86"/>
      <c r="K36" s="96">
        <v>5.6999999999953115</v>
      </c>
      <c r="L36" s="99" t="s">
        <v>171</v>
      </c>
      <c r="M36" s="100">
        <v>1.34E-2</v>
      </c>
      <c r="N36" s="100">
        <v>1.5899999999978005E-2</v>
      </c>
      <c r="O36" s="96">
        <v>263462.56714030169</v>
      </c>
      <c r="P36" s="98">
        <v>100.2</v>
      </c>
      <c r="Q36" s="86">
        <v>13.509958107348721</v>
      </c>
      <c r="R36" s="96">
        <v>277.33806237900001</v>
      </c>
      <c r="S36" s="97">
        <v>6.575141567454581E-5</v>
      </c>
      <c r="T36" s="97">
        <v>3.651325880121066E-2</v>
      </c>
      <c r="U36" s="97">
        <f>R36/'סכום נכסי הקרן'!$C$42</f>
        <v>8.7884018055210834E-3</v>
      </c>
    </row>
    <row r="37" spans="2:21" s="141" customFormat="1">
      <c r="B37" s="89" t="s">
        <v>373</v>
      </c>
      <c r="C37" s="86" t="s">
        <v>374</v>
      </c>
      <c r="D37" s="99" t="s">
        <v>129</v>
      </c>
      <c r="E37" s="99" t="s">
        <v>316</v>
      </c>
      <c r="F37" s="86" t="s">
        <v>341</v>
      </c>
      <c r="G37" s="99" t="s">
        <v>318</v>
      </c>
      <c r="H37" s="86" t="s">
        <v>353</v>
      </c>
      <c r="I37" s="86" t="s">
        <v>169</v>
      </c>
      <c r="J37" s="86"/>
      <c r="K37" s="96">
        <v>3.2000000000134872</v>
      </c>
      <c r="L37" s="99" t="s">
        <v>171</v>
      </c>
      <c r="M37" s="100">
        <v>4.2000000000000003E-2</v>
      </c>
      <c r="N37" s="100">
        <v>5.6999999997774655E-3</v>
      </c>
      <c r="O37" s="96">
        <v>12640.967047000002</v>
      </c>
      <c r="P37" s="98">
        <v>117.31</v>
      </c>
      <c r="Q37" s="86"/>
      <c r="R37" s="96">
        <v>14.829117868999999</v>
      </c>
      <c r="S37" s="97">
        <v>1.2669676534026105E-5</v>
      </c>
      <c r="T37" s="97">
        <v>1.9523444200187565E-3</v>
      </c>
      <c r="U37" s="97">
        <f>R37/'סכום נכסי הקרן'!$C$42</f>
        <v>4.699111443134993E-4</v>
      </c>
    </row>
    <row r="38" spans="2:21" s="141" customFormat="1">
      <c r="B38" s="89" t="s">
        <v>375</v>
      </c>
      <c r="C38" s="86" t="s">
        <v>376</v>
      </c>
      <c r="D38" s="99" t="s">
        <v>129</v>
      </c>
      <c r="E38" s="99" t="s">
        <v>316</v>
      </c>
      <c r="F38" s="86" t="s">
        <v>341</v>
      </c>
      <c r="G38" s="99" t="s">
        <v>318</v>
      </c>
      <c r="H38" s="86" t="s">
        <v>353</v>
      </c>
      <c r="I38" s="86" t="s">
        <v>169</v>
      </c>
      <c r="J38" s="86"/>
      <c r="K38" s="96">
        <v>1.2100000000035358</v>
      </c>
      <c r="L38" s="99" t="s">
        <v>171</v>
      </c>
      <c r="M38" s="100">
        <v>4.0999999999999995E-2</v>
      </c>
      <c r="N38" s="100">
        <v>7.4000000000465672E-3</v>
      </c>
      <c r="O38" s="96">
        <v>88860.026394</v>
      </c>
      <c r="P38" s="98">
        <v>130.5</v>
      </c>
      <c r="Q38" s="86"/>
      <c r="R38" s="96">
        <v>115.962332979</v>
      </c>
      <c r="S38" s="97">
        <v>3.8017681166005273E-5</v>
      </c>
      <c r="T38" s="97">
        <v>1.526715315933859E-2</v>
      </c>
      <c r="U38" s="97">
        <f>R38/'סכום נכסי הקרן'!$C$42</f>
        <v>3.6746617748139587E-3</v>
      </c>
    </row>
    <row r="39" spans="2:21" s="141" customFormat="1">
      <c r="B39" s="89" t="s">
        <v>377</v>
      </c>
      <c r="C39" s="86" t="s">
        <v>378</v>
      </c>
      <c r="D39" s="99" t="s">
        <v>129</v>
      </c>
      <c r="E39" s="99" t="s">
        <v>316</v>
      </c>
      <c r="F39" s="86" t="s">
        <v>341</v>
      </c>
      <c r="G39" s="99" t="s">
        <v>318</v>
      </c>
      <c r="H39" s="86" t="s">
        <v>353</v>
      </c>
      <c r="I39" s="86" t="s">
        <v>169</v>
      </c>
      <c r="J39" s="86"/>
      <c r="K39" s="96">
        <v>2.3600000000120032</v>
      </c>
      <c r="L39" s="99" t="s">
        <v>171</v>
      </c>
      <c r="M39" s="100">
        <v>0.04</v>
      </c>
      <c r="N39" s="100">
        <v>3.4999999999812464E-3</v>
      </c>
      <c r="O39" s="96">
        <v>68960.340098000001</v>
      </c>
      <c r="P39" s="98">
        <v>115.98</v>
      </c>
      <c r="Q39" s="86"/>
      <c r="R39" s="96">
        <v>79.98019798899999</v>
      </c>
      <c r="S39" s="97">
        <v>2.3741236975004004E-5</v>
      </c>
      <c r="T39" s="97">
        <v>1.0529884153274277E-2</v>
      </c>
      <c r="U39" s="97">
        <f>R39/'סכום נכסי הקרן'!$C$42</f>
        <v>2.5344451835532999E-3</v>
      </c>
    </row>
    <row r="40" spans="2:21" s="141" customFormat="1">
      <c r="B40" s="89" t="s">
        <v>379</v>
      </c>
      <c r="C40" s="86" t="s">
        <v>380</v>
      </c>
      <c r="D40" s="99" t="s">
        <v>129</v>
      </c>
      <c r="E40" s="99" t="s">
        <v>316</v>
      </c>
      <c r="F40" s="86" t="s">
        <v>381</v>
      </c>
      <c r="G40" s="99" t="s">
        <v>367</v>
      </c>
      <c r="H40" s="86" t="s">
        <v>382</v>
      </c>
      <c r="I40" s="86" t="s">
        <v>368</v>
      </c>
      <c r="J40" s="86"/>
      <c r="K40" s="96">
        <v>1.069999999975596</v>
      </c>
      <c r="L40" s="99" t="s">
        <v>171</v>
      </c>
      <c r="M40" s="100">
        <v>1.6399999999999998E-2</v>
      </c>
      <c r="N40" s="100">
        <v>7.2999999997017291E-3</v>
      </c>
      <c r="O40" s="96">
        <v>18143.962954999999</v>
      </c>
      <c r="P40" s="98">
        <v>101.63</v>
      </c>
      <c r="Q40" s="86"/>
      <c r="R40" s="96">
        <v>18.439710135000002</v>
      </c>
      <c r="S40" s="97">
        <v>3.4852287754344588E-5</v>
      </c>
      <c r="T40" s="97">
        <v>2.4277010613078542E-3</v>
      </c>
      <c r="U40" s="97">
        <f>R40/'סכום נכסי הקרן'!$C$42</f>
        <v>5.8432506686464198E-4</v>
      </c>
    </row>
    <row r="41" spans="2:21" s="141" customFormat="1">
      <c r="B41" s="89" t="s">
        <v>383</v>
      </c>
      <c r="C41" s="86" t="s">
        <v>384</v>
      </c>
      <c r="D41" s="99" t="s">
        <v>129</v>
      </c>
      <c r="E41" s="99" t="s">
        <v>316</v>
      </c>
      <c r="F41" s="86" t="s">
        <v>381</v>
      </c>
      <c r="G41" s="99" t="s">
        <v>367</v>
      </c>
      <c r="H41" s="86" t="s">
        <v>382</v>
      </c>
      <c r="I41" s="86" t="s">
        <v>368</v>
      </c>
      <c r="J41" s="86"/>
      <c r="K41" s="96">
        <v>5.1600000000065132</v>
      </c>
      <c r="L41" s="99" t="s">
        <v>171</v>
      </c>
      <c r="M41" s="100">
        <v>2.3399999999999997E-2</v>
      </c>
      <c r="N41" s="100">
        <v>1.6200000000031148E-2</v>
      </c>
      <c r="O41" s="96">
        <v>133484.68437800001</v>
      </c>
      <c r="P41" s="98">
        <v>105.82</v>
      </c>
      <c r="Q41" s="86"/>
      <c r="R41" s="96">
        <v>141.253505588</v>
      </c>
      <c r="S41" s="97">
        <v>5.4360101174737453E-5</v>
      </c>
      <c r="T41" s="97">
        <v>1.8596891324151092E-2</v>
      </c>
      <c r="U41" s="97">
        <f>R41/'סכום נכסי הקרן'!$C$42</f>
        <v>4.4760987831858438E-3</v>
      </c>
    </row>
    <row r="42" spans="2:21" s="141" customFormat="1">
      <c r="B42" s="89" t="s">
        <v>385</v>
      </c>
      <c r="C42" s="86" t="s">
        <v>386</v>
      </c>
      <c r="D42" s="99" t="s">
        <v>129</v>
      </c>
      <c r="E42" s="99" t="s">
        <v>316</v>
      </c>
      <c r="F42" s="86" t="s">
        <v>381</v>
      </c>
      <c r="G42" s="99" t="s">
        <v>367</v>
      </c>
      <c r="H42" s="86" t="s">
        <v>382</v>
      </c>
      <c r="I42" s="86" t="s">
        <v>368</v>
      </c>
      <c r="J42" s="86"/>
      <c r="K42" s="96">
        <v>2.0499999999892013</v>
      </c>
      <c r="L42" s="99" t="s">
        <v>171</v>
      </c>
      <c r="M42" s="100">
        <v>0.03</v>
      </c>
      <c r="N42" s="100">
        <v>7.7000000000647896E-3</v>
      </c>
      <c r="O42" s="96">
        <v>47424.602902999992</v>
      </c>
      <c r="P42" s="98">
        <v>107.4</v>
      </c>
      <c r="Q42" s="86"/>
      <c r="R42" s="96">
        <v>50.934021170999998</v>
      </c>
      <c r="S42" s="97">
        <v>8.7606236664932959E-5</v>
      </c>
      <c r="T42" s="97">
        <v>6.7057766281700499E-3</v>
      </c>
      <c r="U42" s="97">
        <f>R42/'סכום נכסי הקרן'!$C$42</f>
        <v>1.6140180679922419E-3</v>
      </c>
    </row>
    <row r="43" spans="2:21" s="141" customFormat="1">
      <c r="B43" s="89" t="s">
        <v>387</v>
      </c>
      <c r="C43" s="86" t="s">
        <v>388</v>
      </c>
      <c r="D43" s="99" t="s">
        <v>129</v>
      </c>
      <c r="E43" s="99" t="s">
        <v>316</v>
      </c>
      <c r="F43" s="86" t="s">
        <v>389</v>
      </c>
      <c r="G43" s="99" t="s">
        <v>367</v>
      </c>
      <c r="H43" s="86" t="s">
        <v>382</v>
      </c>
      <c r="I43" s="86" t="s">
        <v>169</v>
      </c>
      <c r="J43" s="86"/>
      <c r="K43" s="96">
        <v>0.51000000003589629</v>
      </c>
      <c r="L43" s="99" t="s">
        <v>171</v>
      </c>
      <c r="M43" s="100">
        <v>4.9500000000000002E-2</v>
      </c>
      <c r="N43" s="100">
        <v>2.3000000022734327E-3</v>
      </c>
      <c r="O43" s="96">
        <v>1336.43649</v>
      </c>
      <c r="P43" s="98">
        <v>125.07</v>
      </c>
      <c r="Q43" s="86"/>
      <c r="R43" s="96">
        <v>1.6714811940000001</v>
      </c>
      <c r="S43" s="97">
        <v>1.0361228186019748E-5</v>
      </c>
      <c r="T43" s="97">
        <v>2.2006076228540017E-4</v>
      </c>
      <c r="U43" s="97">
        <f>R43/'סכום נכסי הקרן'!$C$42</f>
        <v>5.2966578828872766E-5</v>
      </c>
    </row>
    <row r="44" spans="2:21" s="141" customFormat="1">
      <c r="B44" s="89" t="s">
        <v>390</v>
      </c>
      <c r="C44" s="86" t="s">
        <v>391</v>
      </c>
      <c r="D44" s="99" t="s">
        <v>129</v>
      </c>
      <c r="E44" s="99" t="s">
        <v>316</v>
      </c>
      <c r="F44" s="86" t="s">
        <v>389</v>
      </c>
      <c r="G44" s="99" t="s">
        <v>367</v>
      </c>
      <c r="H44" s="86" t="s">
        <v>382</v>
      </c>
      <c r="I44" s="86" t="s">
        <v>169</v>
      </c>
      <c r="J44" s="86"/>
      <c r="K44" s="96">
        <v>2.209999999995989</v>
      </c>
      <c r="L44" s="99" t="s">
        <v>171</v>
      </c>
      <c r="M44" s="100">
        <v>4.8000000000000001E-2</v>
      </c>
      <c r="N44" s="100">
        <v>6.9000000000189994E-3</v>
      </c>
      <c r="O44" s="96">
        <v>124329.09145599998</v>
      </c>
      <c r="P44" s="98">
        <v>114.3</v>
      </c>
      <c r="Q44" s="86"/>
      <c r="R44" s="96">
        <v>142.10816151700001</v>
      </c>
      <c r="S44" s="97">
        <v>9.1448977420403562E-5</v>
      </c>
      <c r="T44" s="97">
        <v>1.8709412024894005E-2</v>
      </c>
      <c r="U44" s="97">
        <f>R44/'סכום נכסי הקרן'!$C$42</f>
        <v>4.5031814693670819E-3</v>
      </c>
    </row>
    <row r="45" spans="2:21" s="141" customFormat="1">
      <c r="B45" s="89" t="s">
        <v>392</v>
      </c>
      <c r="C45" s="86" t="s">
        <v>393</v>
      </c>
      <c r="D45" s="99" t="s">
        <v>129</v>
      </c>
      <c r="E45" s="99" t="s">
        <v>316</v>
      </c>
      <c r="F45" s="86" t="s">
        <v>389</v>
      </c>
      <c r="G45" s="99" t="s">
        <v>367</v>
      </c>
      <c r="H45" s="86" t="s">
        <v>382</v>
      </c>
      <c r="I45" s="86" t="s">
        <v>169</v>
      </c>
      <c r="J45" s="86"/>
      <c r="K45" s="96">
        <v>6.1599999999774946</v>
      </c>
      <c r="L45" s="99" t="s">
        <v>171</v>
      </c>
      <c r="M45" s="100">
        <v>3.2000000000000001E-2</v>
      </c>
      <c r="N45" s="100">
        <v>1.7499999999938842E-2</v>
      </c>
      <c r="O45" s="96">
        <v>110642.758931</v>
      </c>
      <c r="P45" s="98">
        <v>110.84</v>
      </c>
      <c r="Q45" s="86"/>
      <c r="R45" s="96">
        <v>122.636437661</v>
      </c>
      <c r="S45" s="97">
        <v>6.7071826977308663E-5</v>
      </c>
      <c r="T45" s="97">
        <v>1.6145840020528292E-2</v>
      </c>
      <c r="U45" s="97">
        <f>R45/'סכום נכסי הקרן'!$C$42</f>
        <v>3.8861535301625998E-3</v>
      </c>
    </row>
    <row r="46" spans="2:21" s="141" customFormat="1">
      <c r="B46" s="89" t="s">
        <v>394</v>
      </c>
      <c r="C46" s="86" t="s">
        <v>395</v>
      </c>
      <c r="D46" s="99" t="s">
        <v>129</v>
      </c>
      <c r="E46" s="99" t="s">
        <v>316</v>
      </c>
      <c r="F46" s="86" t="s">
        <v>389</v>
      </c>
      <c r="G46" s="99" t="s">
        <v>367</v>
      </c>
      <c r="H46" s="86" t="s">
        <v>382</v>
      </c>
      <c r="I46" s="86" t="s">
        <v>169</v>
      </c>
      <c r="J46" s="86"/>
      <c r="K46" s="96">
        <v>1.4799999999903719</v>
      </c>
      <c r="L46" s="99" t="s">
        <v>171</v>
      </c>
      <c r="M46" s="100">
        <v>4.9000000000000002E-2</v>
      </c>
      <c r="N46" s="100">
        <v>6.6999999997653173E-3</v>
      </c>
      <c r="O46" s="96">
        <v>14391.756810000001</v>
      </c>
      <c r="P46" s="98">
        <v>115.47</v>
      </c>
      <c r="Q46" s="86"/>
      <c r="R46" s="96">
        <v>16.618161617000002</v>
      </c>
      <c r="S46" s="97">
        <v>7.2647580460523584E-5</v>
      </c>
      <c r="T46" s="97">
        <v>2.1878830143864593E-3</v>
      </c>
      <c r="U46" s="97">
        <f>R46/'סכום נכסי הקרן'!$C$42</f>
        <v>5.2660309337454513E-4</v>
      </c>
    </row>
    <row r="47" spans="2:21" s="141" customFormat="1">
      <c r="B47" s="89" t="s">
        <v>396</v>
      </c>
      <c r="C47" s="86" t="s">
        <v>397</v>
      </c>
      <c r="D47" s="99" t="s">
        <v>129</v>
      </c>
      <c r="E47" s="99" t="s">
        <v>316</v>
      </c>
      <c r="F47" s="86" t="s">
        <v>398</v>
      </c>
      <c r="G47" s="99" t="s">
        <v>399</v>
      </c>
      <c r="H47" s="86" t="s">
        <v>382</v>
      </c>
      <c r="I47" s="86" t="s">
        <v>169</v>
      </c>
      <c r="J47" s="86"/>
      <c r="K47" s="96">
        <v>2.3499999999988144</v>
      </c>
      <c r="L47" s="99" t="s">
        <v>171</v>
      </c>
      <c r="M47" s="100">
        <v>3.7000000000000005E-2</v>
      </c>
      <c r="N47" s="100">
        <v>6.3000000000260781E-3</v>
      </c>
      <c r="O47" s="96">
        <v>75368.725992000007</v>
      </c>
      <c r="P47" s="98">
        <v>111.93</v>
      </c>
      <c r="Q47" s="86"/>
      <c r="R47" s="96">
        <v>84.360216006000002</v>
      </c>
      <c r="S47" s="97">
        <v>3.1403828348552705E-5</v>
      </c>
      <c r="T47" s="97">
        <v>1.1106540419049056E-2</v>
      </c>
      <c r="U47" s="97">
        <f>R47/'סכום נכסי הקרן'!$C$42</f>
        <v>2.6732409835910679E-3</v>
      </c>
    </row>
    <row r="48" spans="2:21" s="141" customFormat="1">
      <c r="B48" s="89" t="s">
        <v>400</v>
      </c>
      <c r="C48" s="86" t="s">
        <v>401</v>
      </c>
      <c r="D48" s="99" t="s">
        <v>129</v>
      </c>
      <c r="E48" s="99" t="s">
        <v>316</v>
      </c>
      <c r="F48" s="86" t="s">
        <v>398</v>
      </c>
      <c r="G48" s="99" t="s">
        <v>399</v>
      </c>
      <c r="H48" s="86" t="s">
        <v>382</v>
      </c>
      <c r="I48" s="86" t="s">
        <v>169</v>
      </c>
      <c r="J48" s="86"/>
      <c r="K48" s="96">
        <v>5.4</v>
      </c>
      <c r="L48" s="99" t="s">
        <v>171</v>
      </c>
      <c r="M48" s="100">
        <v>2.2000000000000002E-2</v>
      </c>
      <c r="N48" s="100">
        <v>1.6200000000055569E-2</v>
      </c>
      <c r="O48" s="96">
        <v>51963.402656999991</v>
      </c>
      <c r="P48" s="98">
        <v>103.89</v>
      </c>
      <c r="Q48" s="86"/>
      <c r="R48" s="96">
        <v>53.984779435000007</v>
      </c>
      <c r="S48" s="97">
        <v>5.8936550933007487E-5</v>
      </c>
      <c r="T48" s="97">
        <v>7.1074276856478323E-3</v>
      </c>
      <c r="U48" s="97">
        <f>R48/'סכום נכסי הקרן'!$C$42</f>
        <v>1.7106917420114493E-3</v>
      </c>
    </row>
    <row r="49" spans="2:21" s="141" customFormat="1">
      <c r="B49" s="89" t="s">
        <v>402</v>
      </c>
      <c r="C49" s="86" t="s">
        <v>403</v>
      </c>
      <c r="D49" s="99" t="s">
        <v>129</v>
      </c>
      <c r="E49" s="99" t="s">
        <v>316</v>
      </c>
      <c r="F49" s="86" t="s">
        <v>404</v>
      </c>
      <c r="G49" s="99" t="s">
        <v>367</v>
      </c>
      <c r="H49" s="86" t="s">
        <v>382</v>
      </c>
      <c r="I49" s="86" t="s">
        <v>368</v>
      </c>
      <c r="J49" s="86"/>
      <c r="K49" s="96">
        <v>6.7500000001286002</v>
      </c>
      <c r="L49" s="99" t="s">
        <v>171</v>
      </c>
      <c r="M49" s="100">
        <v>1.8200000000000001E-2</v>
      </c>
      <c r="N49" s="100">
        <v>1.7700000000137172E-2</v>
      </c>
      <c r="O49" s="96">
        <v>23115.441836999998</v>
      </c>
      <c r="P49" s="98">
        <v>100.92</v>
      </c>
      <c r="Q49" s="86"/>
      <c r="R49" s="96">
        <v>23.328103284000001</v>
      </c>
      <c r="S49" s="97">
        <v>8.7891413828897327E-5</v>
      </c>
      <c r="T49" s="97">
        <v>3.0712880346948053E-3</v>
      </c>
      <c r="U49" s="97">
        <f>R49/'סכום נכסי הקרן'!$C$42</f>
        <v>7.3923046574227364E-4</v>
      </c>
    </row>
    <row r="50" spans="2:21" s="141" customFormat="1">
      <c r="B50" s="89" t="s">
        <v>405</v>
      </c>
      <c r="C50" s="86" t="s">
        <v>406</v>
      </c>
      <c r="D50" s="99" t="s">
        <v>129</v>
      </c>
      <c r="E50" s="99" t="s">
        <v>316</v>
      </c>
      <c r="F50" s="86" t="s">
        <v>352</v>
      </c>
      <c r="G50" s="99" t="s">
        <v>318</v>
      </c>
      <c r="H50" s="86" t="s">
        <v>382</v>
      </c>
      <c r="I50" s="86" t="s">
        <v>169</v>
      </c>
      <c r="J50" s="86"/>
      <c r="K50" s="96">
        <v>1.0500000000152532</v>
      </c>
      <c r="L50" s="99" t="s">
        <v>171</v>
      </c>
      <c r="M50" s="100">
        <v>3.1E-2</v>
      </c>
      <c r="N50" s="100">
        <v>2.2000000000610125E-3</v>
      </c>
      <c r="O50" s="96">
        <v>23302.250367999997</v>
      </c>
      <c r="P50" s="98">
        <v>112.54</v>
      </c>
      <c r="Q50" s="86"/>
      <c r="R50" s="96">
        <v>26.224354071999997</v>
      </c>
      <c r="S50" s="97">
        <v>4.5154831949171028E-5</v>
      </c>
      <c r="T50" s="97">
        <v>3.4525972342627246E-3</v>
      </c>
      <c r="U50" s="97">
        <f>R50/'סכום נכסי הקרן'!$C$42</f>
        <v>8.3100804375000237E-4</v>
      </c>
    </row>
    <row r="51" spans="2:21" s="141" customFormat="1">
      <c r="B51" s="89" t="s">
        <v>407</v>
      </c>
      <c r="C51" s="86" t="s">
        <v>408</v>
      </c>
      <c r="D51" s="99" t="s">
        <v>129</v>
      </c>
      <c r="E51" s="99" t="s">
        <v>316</v>
      </c>
      <c r="F51" s="86" t="s">
        <v>352</v>
      </c>
      <c r="G51" s="99" t="s">
        <v>318</v>
      </c>
      <c r="H51" s="86" t="s">
        <v>382</v>
      </c>
      <c r="I51" s="86" t="s">
        <v>169</v>
      </c>
      <c r="J51" s="86"/>
      <c r="K51" s="96">
        <v>0.51999999999935687</v>
      </c>
      <c r="L51" s="99" t="s">
        <v>171</v>
      </c>
      <c r="M51" s="100">
        <v>2.7999999999999997E-2</v>
      </c>
      <c r="N51" s="100">
        <v>-2.1999999999292512E-3</v>
      </c>
      <c r="O51" s="96">
        <v>59073.021482999997</v>
      </c>
      <c r="P51" s="98">
        <v>105.28</v>
      </c>
      <c r="Q51" s="86"/>
      <c r="R51" s="96">
        <v>62.192071651999996</v>
      </c>
      <c r="S51" s="97">
        <v>6.0062063482364089E-5</v>
      </c>
      <c r="T51" s="97">
        <v>8.1879680997759066E-3</v>
      </c>
      <c r="U51" s="97">
        <f>R51/'סכום נכסי הקרן'!$C$42</f>
        <v>1.9707677702334716E-3</v>
      </c>
    </row>
    <row r="52" spans="2:21" s="141" customFormat="1">
      <c r="B52" s="89" t="s">
        <v>409</v>
      </c>
      <c r="C52" s="86" t="s">
        <v>410</v>
      </c>
      <c r="D52" s="99" t="s">
        <v>129</v>
      </c>
      <c r="E52" s="99" t="s">
        <v>316</v>
      </c>
      <c r="F52" s="86" t="s">
        <v>352</v>
      </c>
      <c r="G52" s="99" t="s">
        <v>318</v>
      </c>
      <c r="H52" s="86" t="s">
        <v>382</v>
      </c>
      <c r="I52" s="86" t="s">
        <v>169</v>
      </c>
      <c r="J52" s="86"/>
      <c r="K52" s="96">
        <v>1.2000000002290281</v>
      </c>
      <c r="L52" s="99" t="s">
        <v>171</v>
      </c>
      <c r="M52" s="100">
        <v>4.2000000000000003E-2</v>
      </c>
      <c r="N52" s="100">
        <v>5.0000000200399475E-4</v>
      </c>
      <c r="O52" s="96">
        <v>1350.8481830000001</v>
      </c>
      <c r="P52" s="98">
        <v>129.29</v>
      </c>
      <c r="Q52" s="86"/>
      <c r="R52" s="96">
        <v>1.746511573</v>
      </c>
      <c r="S52" s="97">
        <v>1.7263456184743576E-5</v>
      </c>
      <c r="T52" s="97">
        <v>2.2993897237628944E-4</v>
      </c>
      <c r="U52" s="97">
        <f>R52/'סכום נכסי הקרן'!$C$42</f>
        <v>5.5344172126439774E-5</v>
      </c>
    </row>
    <row r="53" spans="2:21" s="141" customFormat="1">
      <c r="B53" s="89" t="s">
        <v>411</v>
      </c>
      <c r="C53" s="86" t="s">
        <v>412</v>
      </c>
      <c r="D53" s="99" t="s">
        <v>129</v>
      </c>
      <c r="E53" s="99" t="s">
        <v>316</v>
      </c>
      <c r="F53" s="86" t="s">
        <v>317</v>
      </c>
      <c r="G53" s="99" t="s">
        <v>318</v>
      </c>
      <c r="H53" s="86" t="s">
        <v>382</v>
      </c>
      <c r="I53" s="86" t="s">
        <v>169</v>
      </c>
      <c r="J53" s="86"/>
      <c r="K53" s="96">
        <v>2.0100000000030711</v>
      </c>
      <c r="L53" s="99" t="s">
        <v>171</v>
      </c>
      <c r="M53" s="100">
        <v>0.04</v>
      </c>
      <c r="N53" s="100">
        <v>4.2999999999556371E-3</v>
      </c>
      <c r="O53" s="96">
        <v>74881.275060999993</v>
      </c>
      <c r="P53" s="98">
        <v>117.4</v>
      </c>
      <c r="Q53" s="86"/>
      <c r="R53" s="96">
        <v>87.910619772999993</v>
      </c>
      <c r="S53" s="97">
        <v>5.5467693330656779E-5</v>
      </c>
      <c r="T53" s="97">
        <v>1.1573972874880187E-2</v>
      </c>
      <c r="U53" s="97">
        <f>R53/'סכום נכסי הקרן'!$C$42</f>
        <v>2.7857476284005771E-3</v>
      </c>
    </row>
    <row r="54" spans="2:21" s="141" customFormat="1">
      <c r="B54" s="89" t="s">
        <v>413</v>
      </c>
      <c r="C54" s="86" t="s">
        <v>414</v>
      </c>
      <c r="D54" s="99" t="s">
        <v>129</v>
      </c>
      <c r="E54" s="99" t="s">
        <v>316</v>
      </c>
      <c r="F54" s="86" t="s">
        <v>415</v>
      </c>
      <c r="G54" s="99" t="s">
        <v>367</v>
      </c>
      <c r="H54" s="86" t="s">
        <v>382</v>
      </c>
      <c r="I54" s="86" t="s">
        <v>169</v>
      </c>
      <c r="J54" s="86"/>
      <c r="K54" s="96">
        <v>4.3200000000004612</v>
      </c>
      <c r="L54" s="99" t="s">
        <v>171</v>
      </c>
      <c r="M54" s="100">
        <v>4.7500000000000001E-2</v>
      </c>
      <c r="N54" s="100">
        <v>1.3100000000008079E-2</v>
      </c>
      <c r="O54" s="96">
        <v>121790.743697</v>
      </c>
      <c r="P54" s="98">
        <v>142.29</v>
      </c>
      <c r="Q54" s="86"/>
      <c r="R54" s="96">
        <v>173.29604930600001</v>
      </c>
      <c r="S54" s="97">
        <v>6.4531735122661999E-5</v>
      </c>
      <c r="T54" s="97">
        <v>2.2815488949692996E-2</v>
      </c>
      <c r="U54" s="97">
        <f>R54/'סכום נכסי הקרן'!$C$42</f>
        <v>5.4914759970063239E-3</v>
      </c>
    </row>
    <row r="55" spans="2:21" s="141" customFormat="1">
      <c r="B55" s="89" t="s">
        <v>416</v>
      </c>
      <c r="C55" s="86" t="s">
        <v>417</v>
      </c>
      <c r="D55" s="99" t="s">
        <v>129</v>
      </c>
      <c r="E55" s="99" t="s">
        <v>316</v>
      </c>
      <c r="F55" s="86" t="s">
        <v>418</v>
      </c>
      <c r="G55" s="99" t="s">
        <v>318</v>
      </c>
      <c r="H55" s="86" t="s">
        <v>382</v>
      </c>
      <c r="I55" s="86" t="s">
        <v>169</v>
      </c>
      <c r="J55" s="86"/>
      <c r="K55" s="96">
        <v>1.8999999999849915</v>
      </c>
      <c r="L55" s="99" t="s">
        <v>171</v>
      </c>
      <c r="M55" s="100">
        <v>3.85E-2</v>
      </c>
      <c r="N55" s="100">
        <v>3.6999999998799347E-3</v>
      </c>
      <c r="O55" s="96">
        <v>11514.870770999998</v>
      </c>
      <c r="P55" s="98">
        <v>115.73</v>
      </c>
      <c r="Q55" s="86"/>
      <c r="R55" s="96">
        <v>13.326160668000002</v>
      </c>
      <c r="S55" s="97">
        <v>2.703446497688603E-5</v>
      </c>
      <c r="T55" s="97">
        <v>1.7544708761693657E-3</v>
      </c>
      <c r="U55" s="97">
        <f>R55/'סכום נכסי הקרן'!$C$42</f>
        <v>4.2228482261215665E-4</v>
      </c>
    </row>
    <row r="56" spans="2:21" s="141" customFormat="1">
      <c r="B56" s="89" t="s">
        <v>419</v>
      </c>
      <c r="C56" s="86" t="s">
        <v>420</v>
      </c>
      <c r="D56" s="99" t="s">
        <v>129</v>
      </c>
      <c r="E56" s="99" t="s">
        <v>316</v>
      </c>
      <c r="F56" s="86" t="s">
        <v>418</v>
      </c>
      <c r="G56" s="99" t="s">
        <v>318</v>
      </c>
      <c r="H56" s="86" t="s">
        <v>382</v>
      </c>
      <c r="I56" s="86" t="s">
        <v>169</v>
      </c>
      <c r="J56" s="86"/>
      <c r="K56" s="96">
        <v>2.2700000000193565</v>
      </c>
      <c r="L56" s="99" t="s">
        <v>171</v>
      </c>
      <c r="M56" s="100">
        <v>4.7500000000000001E-2</v>
      </c>
      <c r="N56" s="100">
        <v>5.8000000003133869E-3</v>
      </c>
      <c r="O56" s="96">
        <v>8293.8747860000003</v>
      </c>
      <c r="P56" s="98">
        <v>130.81</v>
      </c>
      <c r="Q56" s="86"/>
      <c r="R56" s="96">
        <v>10.849217576999999</v>
      </c>
      <c r="S56" s="97">
        <v>2.8576037338908514E-5</v>
      </c>
      <c r="T56" s="97">
        <v>1.4283661095111201E-3</v>
      </c>
      <c r="U56" s="97">
        <f>R56/'סכום נכסי הקרן'!$C$42</f>
        <v>3.4379443818245101E-4</v>
      </c>
    </row>
    <row r="57" spans="2:21" s="141" customFormat="1">
      <c r="B57" s="89" t="s">
        <v>421</v>
      </c>
      <c r="C57" s="86" t="s">
        <v>422</v>
      </c>
      <c r="D57" s="99" t="s">
        <v>129</v>
      </c>
      <c r="E57" s="99" t="s">
        <v>316</v>
      </c>
      <c r="F57" s="86" t="s">
        <v>423</v>
      </c>
      <c r="G57" s="99" t="s">
        <v>318</v>
      </c>
      <c r="H57" s="86" t="s">
        <v>382</v>
      </c>
      <c r="I57" s="86" t="s">
        <v>368</v>
      </c>
      <c r="J57" s="86"/>
      <c r="K57" s="96">
        <v>2.5099999999740259</v>
      </c>
      <c r="L57" s="99" t="s">
        <v>171</v>
      </c>
      <c r="M57" s="100">
        <v>3.5499999999999997E-2</v>
      </c>
      <c r="N57" s="100">
        <v>3.8999999997649981E-3</v>
      </c>
      <c r="O57" s="96">
        <v>13637.557604</v>
      </c>
      <c r="P57" s="98">
        <v>118.57</v>
      </c>
      <c r="Q57" s="86"/>
      <c r="R57" s="96">
        <v>16.170051341999997</v>
      </c>
      <c r="S57" s="97">
        <v>3.8268308759056239E-5</v>
      </c>
      <c r="T57" s="97">
        <v>2.1288865452317959E-3</v>
      </c>
      <c r="U57" s="97">
        <f>R57/'סכום נכסי הקרן'!$C$42</f>
        <v>5.124031919398087E-4</v>
      </c>
    </row>
    <row r="58" spans="2:21" s="141" customFormat="1">
      <c r="B58" s="89" t="s">
        <v>424</v>
      </c>
      <c r="C58" s="86" t="s">
        <v>425</v>
      </c>
      <c r="D58" s="99" t="s">
        <v>129</v>
      </c>
      <c r="E58" s="99" t="s">
        <v>316</v>
      </c>
      <c r="F58" s="86" t="s">
        <v>423</v>
      </c>
      <c r="G58" s="99" t="s">
        <v>318</v>
      </c>
      <c r="H58" s="86" t="s">
        <v>382</v>
      </c>
      <c r="I58" s="86" t="s">
        <v>368</v>
      </c>
      <c r="J58" s="86"/>
      <c r="K58" s="96">
        <v>1.4199999999270323</v>
      </c>
      <c r="L58" s="99" t="s">
        <v>171</v>
      </c>
      <c r="M58" s="100">
        <v>4.6500000000000007E-2</v>
      </c>
      <c r="N58" s="100">
        <v>3.6999999999889439E-3</v>
      </c>
      <c r="O58" s="96">
        <v>7042.282231000001</v>
      </c>
      <c r="P58" s="98">
        <v>128.44</v>
      </c>
      <c r="Q58" s="86"/>
      <c r="R58" s="96">
        <v>9.0451071729999999</v>
      </c>
      <c r="S58" s="97">
        <v>3.2194282592217236E-5</v>
      </c>
      <c r="T58" s="97">
        <v>1.1908438973699401E-3</v>
      </c>
      <c r="U58" s="97">
        <f>R58/'סכום נכסי הקרן'!$C$42</f>
        <v>2.8662505077176894E-4</v>
      </c>
    </row>
    <row r="59" spans="2:21" s="141" customFormat="1">
      <c r="B59" s="89" t="s">
        <v>426</v>
      </c>
      <c r="C59" s="86" t="s">
        <v>427</v>
      </c>
      <c r="D59" s="99" t="s">
        <v>129</v>
      </c>
      <c r="E59" s="99" t="s">
        <v>316</v>
      </c>
      <c r="F59" s="86" t="s">
        <v>423</v>
      </c>
      <c r="G59" s="99" t="s">
        <v>318</v>
      </c>
      <c r="H59" s="86" t="s">
        <v>382</v>
      </c>
      <c r="I59" s="86" t="s">
        <v>368</v>
      </c>
      <c r="J59" s="86"/>
      <c r="K59" s="96">
        <v>5.2799999999468206</v>
      </c>
      <c r="L59" s="99" t="s">
        <v>171</v>
      </c>
      <c r="M59" s="100">
        <v>1.4999999999999999E-2</v>
      </c>
      <c r="N59" s="100">
        <v>1.2100000000008139E-2</v>
      </c>
      <c r="O59" s="96">
        <v>35709.929124000002</v>
      </c>
      <c r="P59" s="98">
        <v>103.21</v>
      </c>
      <c r="Q59" s="86"/>
      <c r="R59" s="96">
        <v>36.856218257000002</v>
      </c>
      <c r="S59" s="97">
        <v>6.4044108238732036E-5</v>
      </c>
      <c r="T59" s="97">
        <v>4.8523474351411114E-3</v>
      </c>
      <c r="U59" s="97">
        <f>R59/'סכום נכסי הקרן'!$C$42</f>
        <v>1.1679148988639654E-3</v>
      </c>
    </row>
    <row r="60" spans="2:21" s="141" customFormat="1">
      <c r="B60" s="89" t="s">
        <v>428</v>
      </c>
      <c r="C60" s="86" t="s">
        <v>429</v>
      </c>
      <c r="D60" s="99" t="s">
        <v>129</v>
      </c>
      <c r="E60" s="99" t="s">
        <v>316</v>
      </c>
      <c r="F60" s="86" t="s">
        <v>430</v>
      </c>
      <c r="G60" s="99" t="s">
        <v>431</v>
      </c>
      <c r="H60" s="86" t="s">
        <v>382</v>
      </c>
      <c r="I60" s="86" t="s">
        <v>368</v>
      </c>
      <c r="J60" s="86"/>
      <c r="K60" s="96">
        <v>1.9700000002318292</v>
      </c>
      <c r="L60" s="99" t="s">
        <v>171</v>
      </c>
      <c r="M60" s="100">
        <v>4.6500000000000007E-2</v>
      </c>
      <c r="N60" s="100">
        <v>7.2000000023182886E-3</v>
      </c>
      <c r="O60" s="96">
        <v>264.775915</v>
      </c>
      <c r="P60" s="98">
        <v>130.33000000000001</v>
      </c>
      <c r="Q60" s="86"/>
      <c r="R60" s="96">
        <v>0.34508243599999994</v>
      </c>
      <c r="S60" s="97">
        <v>3.4839764087025541E-6</v>
      </c>
      <c r="T60" s="97">
        <v>4.5432221547006409E-5</v>
      </c>
      <c r="U60" s="97">
        <f>R60/'סכום נכסי הקרן'!$C$42</f>
        <v>1.0935113188508562E-5</v>
      </c>
    </row>
    <row r="61" spans="2:21" s="141" customFormat="1">
      <c r="B61" s="89" t="s">
        <v>432</v>
      </c>
      <c r="C61" s="86" t="s">
        <v>433</v>
      </c>
      <c r="D61" s="99" t="s">
        <v>129</v>
      </c>
      <c r="E61" s="99" t="s">
        <v>316</v>
      </c>
      <c r="F61" s="86" t="s">
        <v>434</v>
      </c>
      <c r="G61" s="99" t="s">
        <v>367</v>
      </c>
      <c r="H61" s="86" t="s">
        <v>382</v>
      </c>
      <c r="I61" s="86" t="s">
        <v>368</v>
      </c>
      <c r="J61" s="86"/>
      <c r="K61" s="96">
        <v>2.0999999997658594</v>
      </c>
      <c r="L61" s="99" t="s">
        <v>171</v>
      </c>
      <c r="M61" s="100">
        <v>3.6400000000000002E-2</v>
      </c>
      <c r="N61" s="100">
        <v>8.2999999992975776E-3</v>
      </c>
      <c r="O61" s="96">
        <v>2549.8146999999999</v>
      </c>
      <c r="P61" s="98">
        <v>117.25</v>
      </c>
      <c r="Q61" s="86"/>
      <c r="R61" s="96">
        <v>2.9896577870000001</v>
      </c>
      <c r="S61" s="97">
        <v>3.4691356462585032E-5</v>
      </c>
      <c r="T61" s="97">
        <v>3.9360680451646317E-4</v>
      </c>
      <c r="U61" s="97">
        <f>R61/'סכום נכסי הקרן'!$C$42</f>
        <v>9.4737497146192117E-5</v>
      </c>
    </row>
    <row r="62" spans="2:21" s="141" customFormat="1">
      <c r="B62" s="89" t="s">
        <v>435</v>
      </c>
      <c r="C62" s="86" t="s">
        <v>436</v>
      </c>
      <c r="D62" s="99" t="s">
        <v>129</v>
      </c>
      <c r="E62" s="99" t="s">
        <v>316</v>
      </c>
      <c r="F62" s="86" t="s">
        <v>437</v>
      </c>
      <c r="G62" s="99" t="s">
        <v>438</v>
      </c>
      <c r="H62" s="86" t="s">
        <v>382</v>
      </c>
      <c r="I62" s="86" t="s">
        <v>169</v>
      </c>
      <c r="J62" s="86"/>
      <c r="K62" s="96">
        <v>7.7300000000111089</v>
      </c>
      <c r="L62" s="99" t="s">
        <v>171</v>
      </c>
      <c r="M62" s="100">
        <v>3.85E-2</v>
      </c>
      <c r="N62" s="100">
        <v>2.0200000000018689E-2</v>
      </c>
      <c r="O62" s="96">
        <v>82344.910361999995</v>
      </c>
      <c r="P62" s="98">
        <v>116.97</v>
      </c>
      <c r="Q62" s="86"/>
      <c r="R62" s="96">
        <v>96.318842541000009</v>
      </c>
      <c r="S62" s="97">
        <v>3.025737227841998E-5</v>
      </c>
      <c r="T62" s="97">
        <v>1.2680967029785134E-2</v>
      </c>
      <c r="U62" s="97">
        <f>R62/'סכום נכסי הקרן'!$C$42</f>
        <v>3.0521908259972083E-3</v>
      </c>
    </row>
    <row r="63" spans="2:21" s="141" customFormat="1">
      <c r="B63" s="89" t="s">
        <v>439</v>
      </c>
      <c r="C63" s="86" t="s">
        <v>440</v>
      </c>
      <c r="D63" s="99" t="s">
        <v>129</v>
      </c>
      <c r="E63" s="99" t="s">
        <v>316</v>
      </c>
      <c r="F63" s="86" t="s">
        <v>437</v>
      </c>
      <c r="G63" s="99" t="s">
        <v>438</v>
      </c>
      <c r="H63" s="86" t="s">
        <v>382</v>
      </c>
      <c r="I63" s="86" t="s">
        <v>169</v>
      </c>
      <c r="J63" s="86"/>
      <c r="K63" s="96">
        <v>5.8399999999920782</v>
      </c>
      <c r="L63" s="99" t="s">
        <v>171</v>
      </c>
      <c r="M63" s="100">
        <v>4.4999999999999998E-2</v>
      </c>
      <c r="N63" s="100">
        <v>1.5099999999985908E-2</v>
      </c>
      <c r="O63" s="96">
        <v>214352.391794</v>
      </c>
      <c r="P63" s="98">
        <v>122.5</v>
      </c>
      <c r="Q63" s="86"/>
      <c r="R63" s="96">
        <v>262.58168228699998</v>
      </c>
      <c r="S63" s="97">
        <v>7.2872193693387423E-5</v>
      </c>
      <c r="T63" s="97">
        <v>3.4570490756152636E-2</v>
      </c>
      <c r="U63" s="97">
        <f>R63/'סכום נכסי הקרן'!$C$42</f>
        <v>8.3207956055965093E-3</v>
      </c>
    </row>
    <row r="64" spans="2:21" s="141" customFormat="1">
      <c r="B64" s="89" t="s">
        <v>441</v>
      </c>
      <c r="C64" s="86" t="s">
        <v>442</v>
      </c>
      <c r="D64" s="99" t="s">
        <v>129</v>
      </c>
      <c r="E64" s="99" t="s">
        <v>316</v>
      </c>
      <c r="F64" s="86" t="s">
        <v>437</v>
      </c>
      <c r="G64" s="99" t="s">
        <v>438</v>
      </c>
      <c r="H64" s="86" t="s">
        <v>382</v>
      </c>
      <c r="I64" s="86" t="s">
        <v>169</v>
      </c>
      <c r="J64" s="86"/>
      <c r="K64" s="96">
        <v>10.420000000067475</v>
      </c>
      <c r="L64" s="99" t="s">
        <v>171</v>
      </c>
      <c r="M64" s="100">
        <v>2.3900000000000001E-2</v>
      </c>
      <c r="N64" s="100">
        <v>2.6300000000150221E-2</v>
      </c>
      <c r="O64" s="96">
        <v>82846.843999999997</v>
      </c>
      <c r="P64" s="98">
        <v>98.03</v>
      </c>
      <c r="Q64" s="86"/>
      <c r="R64" s="96">
        <v>81.214762305999997</v>
      </c>
      <c r="S64" s="97">
        <v>6.6855696750051842E-5</v>
      </c>
      <c r="T64" s="97">
        <v>1.0692422125980523E-2</v>
      </c>
      <c r="U64" s="97">
        <f>R64/'סכום נכסי הקרן'!$C$42</f>
        <v>2.573566561915451E-3</v>
      </c>
    </row>
    <row r="65" spans="2:21" s="141" customFormat="1">
      <c r="B65" s="89" t="s">
        <v>443</v>
      </c>
      <c r="C65" s="86" t="s">
        <v>444</v>
      </c>
      <c r="D65" s="99" t="s">
        <v>129</v>
      </c>
      <c r="E65" s="99" t="s">
        <v>316</v>
      </c>
      <c r="F65" s="86" t="s">
        <v>445</v>
      </c>
      <c r="G65" s="99" t="s">
        <v>431</v>
      </c>
      <c r="H65" s="86" t="s">
        <v>382</v>
      </c>
      <c r="I65" s="86" t="s">
        <v>169</v>
      </c>
      <c r="J65" s="86"/>
      <c r="K65" s="96">
        <v>1.3800000002641126</v>
      </c>
      <c r="L65" s="99" t="s">
        <v>171</v>
      </c>
      <c r="M65" s="100">
        <v>4.8899999999999999E-2</v>
      </c>
      <c r="N65" s="100">
        <v>5.5000000007336472E-3</v>
      </c>
      <c r="O65" s="96">
        <v>524.291743</v>
      </c>
      <c r="P65" s="98">
        <v>129.99</v>
      </c>
      <c r="Q65" s="86"/>
      <c r="R65" s="96">
        <v>0.68152688900000002</v>
      </c>
      <c r="S65" s="97">
        <v>9.3935847130590933E-6</v>
      </c>
      <c r="T65" s="97">
        <v>8.9727199593809664E-5</v>
      </c>
      <c r="U65" s="97">
        <f>R65/'סכום נכסי הקרן'!$C$42</f>
        <v>2.1596502443338238E-5</v>
      </c>
    </row>
    <row r="66" spans="2:21" s="141" customFormat="1">
      <c r="B66" s="89" t="s">
        <v>446</v>
      </c>
      <c r="C66" s="86" t="s">
        <v>447</v>
      </c>
      <c r="D66" s="99" t="s">
        <v>129</v>
      </c>
      <c r="E66" s="99" t="s">
        <v>316</v>
      </c>
      <c r="F66" s="86" t="s">
        <v>317</v>
      </c>
      <c r="G66" s="99" t="s">
        <v>318</v>
      </c>
      <c r="H66" s="86" t="s">
        <v>382</v>
      </c>
      <c r="I66" s="86" t="s">
        <v>368</v>
      </c>
      <c r="J66" s="86"/>
      <c r="K66" s="96">
        <v>4.4099999999643389</v>
      </c>
      <c r="L66" s="99" t="s">
        <v>171</v>
      </c>
      <c r="M66" s="100">
        <v>1.6399999999999998E-2</v>
      </c>
      <c r="N66" s="100">
        <v>1.8899999999928675E-2</v>
      </c>
      <c r="O66" s="96">
        <f>35211.14545/50000</f>
        <v>0.70422290900000006</v>
      </c>
      <c r="P66" s="98">
        <v>4977439</v>
      </c>
      <c r="Q66" s="86"/>
      <c r="R66" s="96">
        <v>35.052267225000001</v>
      </c>
      <c r="S66" s="97">
        <f>286.82914182144%/50000</f>
        <v>5.7365828364287995E-5</v>
      </c>
      <c r="T66" s="97">
        <v>4.614846205302294E-3</v>
      </c>
      <c r="U66" s="97">
        <f>R66/'סכום נכסי הקרן'!$C$42</f>
        <v>1.1107505616983183E-3</v>
      </c>
    </row>
    <row r="67" spans="2:21" s="141" customFormat="1">
      <c r="B67" s="89" t="s">
        <v>448</v>
      </c>
      <c r="C67" s="86" t="s">
        <v>449</v>
      </c>
      <c r="D67" s="99" t="s">
        <v>129</v>
      </c>
      <c r="E67" s="99" t="s">
        <v>316</v>
      </c>
      <c r="F67" s="86" t="s">
        <v>317</v>
      </c>
      <c r="G67" s="99" t="s">
        <v>318</v>
      </c>
      <c r="H67" s="86" t="s">
        <v>382</v>
      </c>
      <c r="I67" s="86" t="s">
        <v>368</v>
      </c>
      <c r="J67" s="86"/>
      <c r="K67" s="96">
        <v>8.3799999997300141</v>
      </c>
      <c r="L67" s="99" t="s">
        <v>171</v>
      </c>
      <c r="M67" s="100">
        <v>2.7799999999999998E-2</v>
      </c>
      <c r="N67" s="100">
        <v>3.1999999998779727E-2</v>
      </c>
      <c r="O67" s="96">
        <f>13438.9437/50000</f>
        <v>0.268778874</v>
      </c>
      <c r="P67" s="98">
        <v>4878299</v>
      </c>
      <c r="Q67" s="86"/>
      <c r="R67" s="96">
        <v>13.111838133000001</v>
      </c>
      <c r="S67" s="97">
        <f>321.352073170732%/50000</f>
        <v>6.42704146341464E-5</v>
      </c>
      <c r="T67" s="97">
        <v>1.7262539984705075E-3</v>
      </c>
      <c r="U67" s="97">
        <f>R67/'סכום נכסי הקרן'!$C$42</f>
        <v>4.1549328257830485E-4</v>
      </c>
    </row>
    <row r="68" spans="2:21" s="141" customFormat="1">
      <c r="B68" s="89" t="s">
        <v>450</v>
      </c>
      <c r="C68" s="86" t="s">
        <v>451</v>
      </c>
      <c r="D68" s="99" t="s">
        <v>129</v>
      </c>
      <c r="E68" s="99" t="s">
        <v>316</v>
      </c>
      <c r="F68" s="86" t="s">
        <v>317</v>
      </c>
      <c r="G68" s="99" t="s">
        <v>318</v>
      </c>
      <c r="H68" s="86" t="s">
        <v>382</v>
      </c>
      <c r="I68" s="86" t="s">
        <v>169</v>
      </c>
      <c r="J68" s="86"/>
      <c r="K68" s="96">
        <v>1.550000000008094</v>
      </c>
      <c r="L68" s="99" t="s">
        <v>171</v>
      </c>
      <c r="M68" s="100">
        <v>0.05</v>
      </c>
      <c r="N68" s="100">
        <v>4.10000000007015E-3</v>
      </c>
      <c r="O68" s="96">
        <v>46545.992273999989</v>
      </c>
      <c r="P68" s="98">
        <v>119.44</v>
      </c>
      <c r="Q68" s="86"/>
      <c r="R68" s="96">
        <v>55.594536321</v>
      </c>
      <c r="S68" s="97">
        <v>4.6546038820038809E-5</v>
      </c>
      <c r="T68" s="97">
        <v>7.3193620637903665E-3</v>
      </c>
      <c r="U68" s="97">
        <f>R68/'סכום נכסי הקרן'!$C$42</f>
        <v>1.7617023757557613E-3</v>
      </c>
    </row>
    <row r="69" spans="2:21" s="141" customFormat="1">
      <c r="B69" s="89" t="s">
        <v>452</v>
      </c>
      <c r="C69" s="86" t="s">
        <v>453</v>
      </c>
      <c r="D69" s="99" t="s">
        <v>129</v>
      </c>
      <c r="E69" s="99" t="s">
        <v>316</v>
      </c>
      <c r="F69" s="86" t="s">
        <v>454</v>
      </c>
      <c r="G69" s="99" t="s">
        <v>367</v>
      </c>
      <c r="H69" s="86" t="s">
        <v>382</v>
      </c>
      <c r="I69" s="86" t="s">
        <v>368</v>
      </c>
      <c r="J69" s="86"/>
      <c r="K69" s="96">
        <v>1.4700000000122215</v>
      </c>
      <c r="L69" s="99" t="s">
        <v>171</v>
      </c>
      <c r="M69" s="100">
        <v>5.0999999999999997E-2</v>
      </c>
      <c r="N69" s="100">
        <v>2.7000000000458302E-3</v>
      </c>
      <c r="O69" s="96">
        <v>21150.979128999999</v>
      </c>
      <c r="P69" s="98">
        <v>119.44</v>
      </c>
      <c r="Q69" s="96">
        <v>0.89994121700000007</v>
      </c>
      <c r="R69" s="96">
        <v>26.183407844000001</v>
      </c>
      <c r="S69" s="97">
        <v>4.7008424615182758E-5</v>
      </c>
      <c r="T69" s="97">
        <v>3.4472064119317673E-3</v>
      </c>
      <c r="U69" s="97">
        <f>R69/'סכום נכסי הקרן'!$C$42</f>
        <v>8.2971052295174766E-4</v>
      </c>
    </row>
    <row r="70" spans="2:21" s="141" customFormat="1">
      <c r="B70" s="89" t="s">
        <v>455</v>
      </c>
      <c r="C70" s="86" t="s">
        <v>456</v>
      </c>
      <c r="D70" s="99" t="s">
        <v>129</v>
      </c>
      <c r="E70" s="99" t="s">
        <v>316</v>
      </c>
      <c r="F70" s="86" t="s">
        <v>454</v>
      </c>
      <c r="G70" s="99" t="s">
        <v>367</v>
      </c>
      <c r="H70" s="86" t="s">
        <v>382</v>
      </c>
      <c r="I70" s="86" t="s">
        <v>368</v>
      </c>
      <c r="J70" s="86"/>
      <c r="K70" s="96">
        <v>1.7400021013018518</v>
      </c>
      <c r="L70" s="99" t="s">
        <v>171</v>
      </c>
      <c r="M70" s="100">
        <v>3.4000000000000002E-2</v>
      </c>
      <c r="N70" s="100">
        <v>1.0200005730823233E-2</v>
      </c>
      <c r="O70" s="96">
        <v>0.29236299999999998</v>
      </c>
      <c r="P70" s="98">
        <v>107.43</v>
      </c>
      <c r="Q70" s="86"/>
      <c r="R70" s="96">
        <v>3.1409100000000001E-4</v>
      </c>
      <c r="S70" s="97">
        <v>4.2139853526162648E-9</v>
      </c>
      <c r="T70" s="97">
        <v>4.1352008706466858E-8</v>
      </c>
      <c r="U70" s="97">
        <f>R70/'סכום נכסי הקרן'!$C$42</f>
        <v>9.9530439054042247E-9</v>
      </c>
    </row>
    <row r="71" spans="2:21" s="141" customFormat="1">
      <c r="B71" s="89" t="s">
        <v>457</v>
      </c>
      <c r="C71" s="86" t="s">
        <v>458</v>
      </c>
      <c r="D71" s="99" t="s">
        <v>129</v>
      </c>
      <c r="E71" s="99" t="s">
        <v>316</v>
      </c>
      <c r="F71" s="86" t="s">
        <v>454</v>
      </c>
      <c r="G71" s="99" t="s">
        <v>367</v>
      </c>
      <c r="H71" s="86" t="s">
        <v>382</v>
      </c>
      <c r="I71" s="86" t="s">
        <v>368</v>
      </c>
      <c r="J71" s="86"/>
      <c r="K71" s="96">
        <v>2.8400000000134358</v>
      </c>
      <c r="L71" s="99" t="s">
        <v>171</v>
      </c>
      <c r="M71" s="100">
        <v>2.5499999999999998E-2</v>
      </c>
      <c r="N71" s="100">
        <v>8.999999999969463E-3</v>
      </c>
      <c r="O71" s="96">
        <v>30101.023751000001</v>
      </c>
      <c r="P71" s="98">
        <v>106.29</v>
      </c>
      <c r="Q71" s="96">
        <v>0.737048182</v>
      </c>
      <c r="R71" s="96">
        <v>32.747701558999999</v>
      </c>
      <c r="S71" s="97">
        <v>3.5099029802998391E-5</v>
      </c>
      <c r="T71" s="97">
        <v>4.3114359850633934E-3</v>
      </c>
      <c r="U71" s="97">
        <f>R71/'סכום נכסי הקרן'!$C$42</f>
        <v>1.037722543523378E-3</v>
      </c>
    </row>
    <row r="72" spans="2:21" s="141" customFormat="1">
      <c r="B72" s="89" t="s">
        <v>459</v>
      </c>
      <c r="C72" s="86" t="s">
        <v>460</v>
      </c>
      <c r="D72" s="99" t="s">
        <v>129</v>
      </c>
      <c r="E72" s="99" t="s">
        <v>316</v>
      </c>
      <c r="F72" s="86" t="s">
        <v>454</v>
      </c>
      <c r="G72" s="99" t="s">
        <v>367</v>
      </c>
      <c r="H72" s="86" t="s">
        <v>382</v>
      </c>
      <c r="I72" s="86" t="s">
        <v>368</v>
      </c>
      <c r="J72" s="86"/>
      <c r="K72" s="96">
        <v>6.8900000000402581</v>
      </c>
      <c r="L72" s="99" t="s">
        <v>171</v>
      </c>
      <c r="M72" s="100">
        <v>2.35E-2</v>
      </c>
      <c r="N72" s="100">
        <v>2.260000000011235E-2</v>
      </c>
      <c r="O72" s="96">
        <v>62316.594029</v>
      </c>
      <c r="P72" s="98">
        <v>102.84</v>
      </c>
      <c r="Q72" s="86"/>
      <c r="R72" s="96">
        <v>64.086386978000007</v>
      </c>
      <c r="S72" s="97">
        <v>7.6917213096524946E-5</v>
      </c>
      <c r="T72" s="97">
        <v>8.437366343767445E-3</v>
      </c>
      <c r="U72" s="97">
        <f>R72/'סכום נכסי הקרן'!$C$42</f>
        <v>2.0307956080586821E-3</v>
      </c>
    </row>
    <row r="73" spans="2:21" s="141" customFormat="1">
      <c r="B73" s="89" t="s">
        <v>461</v>
      </c>
      <c r="C73" s="86" t="s">
        <v>462</v>
      </c>
      <c r="D73" s="99" t="s">
        <v>129</v>
      </c>
      <c r="E73" s="99" t="s">
        <v>316</v>
      </c>
      <c r="F73" s="86" t="s">
        <v>454</v>
      </c>
      <c r="G73" s="99" t="s">
        <v>367</v>
      </c>
      <c r="H73" s="86" t="s">
        <v>382</v>
      </c>
      <c r="I73" s="86" t="s">
        <v>368</v>
      </c>
      <c r="J73" s="86"/>
      <c r="K73" s="96">
        <v>5.8100000000221215</v>
      </c>
      <c r="L73" s="99" t="s">
        <v>171</v>
      </c>
      <c r="M73" s="100">
        <v>1.7600000000000001E-2</v>
      </c>
      <c r="N73" s="100">
        <v>1.7900000000023071E-2</v>
      </c>
      <c r="O73" s="96">
        <v>71038.527505999999</v>
      </c>
      <c r="P73" s="98">
        <v>101.72</v>
      </c>
      <c r="Q73" s="96">
        <v>1.4224053189999999</v>
      </c>
      <c r="R73" s="96">
        <v>73.681326576999993</v>
      </c>
      <c r="S73" s="97">
        <v>6.5514559166786993E-5</v>
      </c>
      <c r="T73" s="97">
        <v>9.7005990560574216E-3</v>
      </c>
      <c r="U73" s="97">
        <f>R73/'סכום נכסי הקרן'!$C$42</f>
        <v>2.3348439733367338E-3</v>
      </c>
    </row>
    <row r="74" spans="2:21" s="141" customFormat="1">
      <c r="B74" s="89" t="s">
        <v>463</v>
      </c>
      <c r="C74" s="86" t="s">
        <v>464</v>
      </c>
      <c r="D74" s="99" t="s">
        <v>129</v>
      </c>
      <c r="E74" s="99" t="s">
        <v>316</v>
      </c>
      <c r="F74" s="86" t="s">
        <v>454</v>
      </c>
      <c r="G74" s="99" t="s">
        <v>367</v>
      </c>
      <c r="H74" s="86" t="s">
        <v>382</v>
      </c>
      <c r="I74" s="86" t="s">
        <v>368</v>
      </c>
      <c r="J74" s="86"/>
      <c r="K74" s="96">
        <v>6.2900000000215988</v>
      </c>
      <c r="L74" s="99" t="s">
        <v>171</v>
      </c>
      <c r="M74" s="100">
        <v>2.1499999999999998E-2</v>
      </c>
      <c r="N74" s="100">
        <v>2.2200000000014895E-2</v>
      </c>
      <c r="O74" s="96">
        <v>65708.236539999998</v>
      </c>
      <c r="P74" s="98">
        <v>102.17</v>
      </c>
      <c r="Q74" s="86"/>
      <c r="R74" s="96">
        <v>67.134107994999994</v>
      </c>
      <c r="S74" s="97">
        <v>8.2924870635496824E-5</v>
      </c>
      <c r="T74" s="97">
        <v>8.8386175290286126E-3</v>
      </c>
      <c r="U74" s="97">
        <f>R74/'סכום נכסי הקרן'!$C$42</f>
        <v>2.1273730365543222E-3</v>
      </c>
    </row>
    <row r="75" spans="2:21" s="141" customFormat="1">
      <c r="B75" s="89" t="s">
        <v>465</v>
      </c>
      <c r="C75" s="86" t="s">
        <v>466</v>
      </c>
      <c r="D75" s="99" t="s">
        <v>129</v>
      </c>
      <c r="E75" s="99" t="s">
        <v>316</v>
      </c>
      <c r="F75" s="86" t="s">
        <v>418</v>
      </c>
      <c r="G75" s="99" t="s">
        <v>318</v>
      </c>
      <c r="H75" s="86" t="s">
        <v>382</v>
      </c>
      <c r="I75" s="86" t="s">
        <v>169</v>
      </c>
      <c r="J75" s="86"/>
      <c r="K75" s="96">
        <v>0.92000000008328642</v>
      </c>
      <c r="L75" s="99" t="s">
        <v>171</v>
      </c>
      <c r="M75" s="100">
        <v>5.2499999999999998E-2</v>
      </c>
      <c r="N75" s="100">
        <v>-4.999999997160699E-4</v>
      </c>
      <c r="O75" s="96">
        <v>4048.2678240000005</v>
      </c>
      <c r="P75" s="98">
        <v>130.5</v>
      </c>
      <c r="Q75" s="86"/>
      <c r="R75" s="96">
        <v>5.2829893429999997</v>
      </c>
      <c r="S75" s="97">
        <v>3.3735565200000004E-5</v>
      </c>
      <c r="T75" s="97">
        <v>6.9553798519507914E-4</v>
      </c>
      <c r="U75" s="97">
        <f>R75/'סכום נכסי הקרן'!$C$42</f>
        <v>1.6740952425463198E-4</v>
      </c>
    </row>
    <row r="76" spans="2:21" s="141" customFormat="1">
      <c r="B76" s="89" t="s">
        <v>467</v>
      </c>
      <c r="C76" s="86" t="s">
        <v>468</v>
      </c>
      <c r="D76" s="99" t="s">
        <v>129</v>
      </c>
      <c r="E76" s="99" t="s">
        <v>316</v>
      </c>
      <c r="F76" s="86" t="s">
        <v>341</v>
      </c>
      <c r="G76" s="99" t="s">
        <v>318</v>
      </c>
      <c r="H76" s="86" t="s">
        <v>382</v>
      </c>
      <c r="I76" s="86" t="s">
        <v>368</v>
      </c>
      <c r="J76" s="86"/>
      <c r="K76" s="96">
        <v>1.4399999999923661</v>
      </c>
      <c r="L76" s="99" t="s">
        <v>171</v>
      </c>
      <c r="M76" s="100">
        <v>6.5000000000000002E-2</v>
      </c>
      <c r="N76" s="100">
        <v>6.2999999999557577E-3</v>
      </c>
      <c r="O76" s="96">
        <v>94102.32121899999</v>
      </c>
      <c r="P76" s="98">
        <v>121.26</v>
      </c>
      <c r="Q76" s="96">
        <v>1.16774</v>
      </c>
      <c r="R76" s="96">
        <v>115.27622267700001</v>
      </c>
      <c r="S76" s="97">
        <v>5.9747505535873013E-5</v>
      </c>
      <c r="T76" s="97">
        <v>1.5176822525280624E-2</v>
      </c>
      <c r="U76" s="97">
        <f>R76/'סכום נכסי הקרן'!$C$42</f>
        <v>3.6529200313072806E-3</v>
      </c>
    </row>
    <row r="77" spans="2:21" s="141" customFormat="1">
      <c r="B77" s="89" t="s">
        <v>469</v>
      </c>
      <c r="C77" s="86" t="s">
        <v>470</v>
      </c>
      <c r="D77" s="99" t="s">
        <v>129</v>
      </c>
      <c r="E77" s="99" t="s">
        <v>316</v>
      </c>
      <c r="F77" s="86" t="s">
        <v>471</v>
      </c>
      <c r="G77" s="99" t="s">
        <v>367</v>
      </c>
      <c r="H77" s="86" t="s">
        <v>382</v>
      </c>
      <c r="I77" s="86" t="s">
        <v>368</v>
      </c>
      <c r="J77" s="86"/>
      <c r="K77" s="96">
        <v>7.8700000002240031</v>
      </c>
      <c r="L77" s="99" t="s">
        <v>171</v>
      </c>
      <c r="M77" s="100">
        <v>3.5000000000000003E-2</v>
      </c>
      <c r="N77" s="100">
        <v>2.3800000000322091E-2</v>
      </c>
      <c r="O77" s="96">
        <v>6084.8704639999996</v>
      </c>
      <c r="P77" s="98">
        <v>112.25</v>
      </c>
      <c r="Q77" s="86"/>
      <c r="R77" s="96">
        <v>6.830267181</v>
      </c>
      <c r="S77" s="97">
        <v>2.2465226021229628E-5</v>
      </c>
      <c r="T77" s="97">
        <v>8.9924661303955491E-4</v>
      </c>
      <c r="U77" s="97">
        <f>R77/'סכום נכסי הקרן'!$C$42</f>
        <v>2.1644029640497352E-4</v>
      </c>
    </row>
    <row r="78" spans="2:21" s="141" customFormat="1">
      <c r="B78" s="89" t="s">
        <v>472</v>
      </c>
      <c r="C78" s="86" t="s">
        <v>473</v>
      </c>
      <c r="D78" s="99" t="s">
        <v>129</v>
      </c>
      <c r="E78" s="99" t="s">
        <v>316</v>
      </c>
      <c r="F78" s="86" t="s">
        <v>471</v>
      </c>
      <c r="G78" s="99" t="s">
        <v>367</v>
      </c>
      <c r="H78" s="86" t="s">
        <v>382</v>
      </c>
      <c r="I78" s="86" t="s">
        <v>368</v>
      </c>
      <c r="J78" s="86"/>
      <c r="K78" s="96">
        <v>3.8400000000032448</v>
      </c>
      <c r="L78" s="99" t="s">
        <v>171</v>
      </c>
      <c r="M78" s="100">
        <v>0.04</v>
      </c>
      <c r="N78" s="100">
        <v>9.4999999999594385E-3</v>
      </c>
      <c r="O78" s="96">
        <v>32577.874465999997</v>
      </c>
      <c r="P78" s="98">
        <v>113.52</v>
      </c>
      <c r="Q78" s="86"/>
      <c r="R78" s="96">
        <v>36.982403957000002</v>
      </c>
      <c r="S78" s="97">
        <v>4.7639804560992037E-5</v>
      </c>
      <c r="T78" s="97">
        <v>4.8689605573414667E-3</v>
      </c>
      <c r="U78" s="97">
        <f>R78/'סכום נכסי הקרן'!$C$42</f>
        <v>1.1719135228689009E-3</v>
      </c>
    </row>
    <row r="79" spans="2:21" s="141" customFormat="1">
      <c r="B79" s="89" t="s">
        <v>474</v>
      </c>
      <c r="C79" s="86" t="s">
        <v>475</v>
      </c>
      <c r="D79" s="99" t="s">
        <v>129</v>
      </c>
      <c r="E79" s="99" t="s">
        <v>316</v>
      </c>
      <c r="F79" s="86" t="s">
        <v>471</v>
      </c>
      <c r="G79" s="99" t="s">
        <v>367</v>
      </c>
      <c r="H79" s="86" t="s">
        <v>382</v>
      </c>
      <c r="I79" s="86" t="s">
        <v>368</v>
      </c>
      <c r="J79" s="86"/>
      <c r="K79" s="96">
        <v>6.5299999999758551</v>
      </c>
      <c r="L79" s="99" t="s">
        <v>171</v>
      </c>
      <c r="M79" s="100">
        <v>0.04</v>
      </c>
      <c r="N79" s="100">
        <v>1.8499999999967372E-2</v>
      </c>
      <c r="O79" s="96">
        <v>65475.472996999997</v>
      </c>
      <c r="P79" s="98">
        <v>117.02</v>
      </c>
      <c r="Q79" s="86"/>
      <c r="R79" s="96">
        <v>76.619396545000001</v>
      </c>
      <c r="S79" s="97">
        <v>9.0399404363421463E-5</v>
      </c>
      <c r="T79" s="97">
        <v>1.0087414007447131E-2</v>
      </c>
      <c r="U79" s="97">
        <f>R79/'סכום נכסי הקרן'!$C$42</f>
        <v>2.4279467346022703E-3</v>
      </c>
    </row>
    <row r="80" spans="2:21" s="141" customFormat="1">
      <c r="B80" s="89" t="s">
        <v>476</v>
      </c>
      <c r="C80" s="86" t="s">
        <v>477</v>
      </c>
      <c r="D80" s="99" t="s">
        <v>129</v>
      </c>
      <c r="E80" s="99" t="s">
        <v>316</v>
      </c>
      <c r="F80" s="86" t="s">
        <v>478</v>
      </c>
      <c r="G80" s="99" t="s">
        <v>160</v>
      </c>
      <c r="H80" s="86" t="s">
        <v>382</v>
      </c>
      <c r="I80" s="86" t="s">
        <v>368</v>
      </c>
      <c r="J80" s="86"/>
      <c r="K80" s="96">
        <v>0.2400008144939193</v>
      </c>
      <c r="L80" s="99" t="s">
        <v>171</v>
      </c>
      <c r="M80" s="100">
        <v>5.2000000000000005E-2</v>
      </c>
      <c r="N80" s="100">
        <v>2.3599961311538836E-2</v>
      </c>
      <c r="O80" s="96">
        <v>0.150922</v>
      </c>
      <c r="P80" s="98">
        <v>130.16</v>
      </c>
      <c r="Q80" s="86"/>
      <c r="R80" s="96">
        <v>1.96441E-4</v>
      </c>
      <c r="S80" s="97">
        <v>3.1871957017607418E-9</v>
      </c>
      <c r="T80" s="97">
        <v>2.5862663821335397E-8</v>
      </c>
      <c r="U80" s="97">
        <f>R80/'סכום נכסי הקרן'!$C$42</f>
        <v>6.2249026486639576E-9</v>
      </c>
    </row>
    <row r="81" spans="2:21" s="141" customFormat="1">
      <c r="B81" s="89" t="s">
        <v>479</v>
      </c>
      <c r="C81" s="86" t="s">
        <v>480</v>
      </c>
      <c r="D81" s="99" t="s">
        <v>129</v>
      </c>
      <c r="E81" s="99" t="s">
        <v>316</v>
      </c>
      <c r="F81" s="86" t="s">
        <v>481</v>
      </c>
      <c r="G81" s="99" t="s">
        <v>482</v>
      </c>
      <c r="H81" s="86" t="s">
        <v>483</v>
      </c>
      <c r="I81" s="86" t="s">
        <v>368</v>
      </c>
      <c r="J81" s="86"/>
      <c r="K81" s="96">
        <v>7.9299999999865269</v>
      </c>
      <c r="L81" s="99" t="s">
        <v>171</v>
      </c>
      <c r="M81" s="100">
        <v>5.1500000000000004E-2</v>
      </c>
      <c r="N81" s="100">
        <v>3.2099999999937998E-2</v>
      </c>
      <c r="O81" s="96">
        <v>152318.32595699999</v>
      </c>
      <c r="P81" s="98">
        <v>140.83000000000001</v>
      </c>
      <c r="Q81" s="86"/>
      <c r="R81" s="96">
        <v>214.509887373</v>
      </c>
      <c r="S81" s="97">
        <v>4.2894221989331519E-5</v>
      </c>
      <c r="T81" s="97">
        <v>2.8241543789129651E-2</v>
      </c>
      <c r="U81" s="97">
        <f>R81/'סכום נכסי הקרן'!$C$42</f>
        <v>6.7974769323755988E-3</v>
      </c>
    </row>
    <row r="82" spans="2:21" s="141" customFormat="1">
      <c r="B82" s="89" t="s">
        <v>484</v>
      </c>
      <c r="C82" s="86" t="s">
        <v>485</v>
      </c>
      <c r="D82" s="99" t="s">
        <v>129</v>
      </c>
      <c r="E82" s="99" t="s">
        <v>316</v>
      </c>
      <c r="F82" s="86" t="s">
        <v>404</v>
      </c>
      <c r="G82" s="99" t="s">
        <v>367</v>
      </c>
      <c r="H82" s="86" t="s">
        <v>483</v>
      </c>
      <c r="I82" s="86" t="s">
        <v>169</v>
      </c>
      <c r="J82" s="86"/>
      <c r="K82" s="96">
        <v>2.7299999999448175</v>
      </c>
      <c r="L82" s="99" t="s">
        <v>171</v>
      </c>
      <c r="M82" s="100">
        <v>2.8500000000000001E-2</v>
      </c>
      <c r="N82" s="100">
        <v>1.0499999999564349E-2</v>
      </c>
      <c r="O82" s="96">
        <v>19199.534841000001</v>
      </c>
      <c r="P82" s="98">
        <v>107.6</v>
      </c>
      <c r="Q82" s="86"/>
      <c r="R82" s="96">
        <v>20.658698617999999</v>
      </c>
      <c r="S82" s="97">
        <v>4.1858156491909015E-5</v>
      </c>
      <c r="T82" s="97">
        <v>2.719844519950622E-3</v>
      </c>
      <c r="U82" s="97">
        <f>R82/'סכום נכסי הקרן'!$C$42</f>
        <v>6.5464128030878809E-4</v>
      </c>
    </row>
    <row r="83" spans="2:21" s="141" customFormat="1">
      <c r="B83" s="89" t="s">
        <v>486</v>
      </c>
      <c r="C83" s="86" t="s">
        <v>487</v>
      </c>
      <c r="D83" s="99" t="s">
        <v>129</v>
      </c>
      <c r="E83" s="99" t="s">
        <v>316</v>
      </c>
      <c r="F83" s="86" t="s">
        <v>404</v>
      </c>
      <c r="G83" s="99" t="s">
        <v>367</v>
      </c>
      <c r="H83" s="86" t="s">
        <v>483</v>
      </c>
      <c r="I83" s="86" t="s">
        <v>169</v>
      </c>
      <c r="J83" s="86"/>
      <c r="K83" s="96">
        <v>0.24000000022610424</v>
      </c>
      <c r="L83" s="99" t="s">
        <v>171</v>
      </c>
      <c r="M83" s="100">
        <v>4.8499999999999995E-2</v>
      </c>
      <c r="N83" s="100">
        <v>3.5299999986151125E-2</v>
      </c>
      <c r="O83" s="96">
        <v>572.52299100000005</v>
      </c>
      <c r="P83" s="98">
        <v>123.6</v>
      </c>
      <c r="Q83" s="86"/>
      <c r="R83" s="96">
        <v>0.70763836599999985</v>
      </c>
      <c r="S83" s="97">
        <v>4.5716753817932279E-6</v>
      </c>
      <c r="T83" s="97">
        <v>9.3164935868464787E-5</v>
      </c>
      <c r="U83" s="97">
        <f>R83/'סכום נכסי הקרן'!$C$42</f>
        <v>2.2423933592323568E-5</v>
      </c>
    </row>
    <row r="84" spans="2:21" s="141" customFormat="1">
      <c r="B84" s="89" t="s">
        <v>488</v>
      </c>
      <c r="C84" s="86" t="s">
        <v>489</v>
      </c>
      <c r="D84" s="99" t="s">
        <v>129</v>
      </c>
      <c r="E84" s="99" t="s">
        <v>316</v>
      </c>
      <c r="F84" s="86" t="s">
        <v>404</v>
      </c>
      <c r="G84" s="99" t="s">
        <v>367</v>
      </c>
      <c r="H84" s="86" t="s">
        <v>483</v>
      </c>
      <c r="I84" s="86" t="s">
        <v>169</v>
      </c>
      <c r="J84" s="86"/>
      <c r="K84" s="96">
        <v>1.0200000000161347</v>
      </c>
      <c r="L84" s="99" t="s">
        <v>171</v>
      </c>
      <c r="M84" s="100">
        <v>3.7699999999999997E-2</v>
      </c>
      <c r="N84" s="100">
        <v>4.3000000003661368E-3</v>
      </c>
      <c r="O84" s="96">
        <v>13180.99668</v>
      </c>
      <c r="P84" s="98">
        <v>113</v>
      </c>
      <c r="Q84" s="96">
        <v>1.1896733910000001</v>
      </c>
      <c r="R84" s="96">
        <v>16.114147487</v>
      </c>
      <c r="S84" s="97">
        <v>4.1024348882195451E-5</v>
      </c>
      <c r="T84" s="97">
        <v>2.1215264594646615E-3</v>
      </c>
      <c r="U84" s="97">
        <f>R84/'סכום נכסי הקרן'!$C$42</f>
        <v>5.1063168774740481E-4</v>
      </c>
    </row>
    <row r="85" spans="2:21" s="141" customFormat="1">
      <c r="B85" s="89" t="s">
        <v>490</v>
      </c>
      <c r="C85" s="86" t="s">
        <v>491</v>
      </c>
      <c r="D85" s="99" t="s">
        <v>129</v>
      </c>
      <c r="E85" s="99" t="s">
        <v>316</v>
      </c>
      <c r="F85" s="86" t="s">
        <v>404</v>
      </c>
      <c r="G85" s="99" t="s">
        <v>367</v>
      </c>
      <c r="H85" s="86" t="s">
        <v>483</v>
      </c>
      <c r="I85" s="86" t="s">
        <v>169</v>
      </c>
      <c r="J85" s="86"/>
      <c r="K85" s="96">
        <v>4.6200000000324284</v>
      </c>
      <c r="L85" s="99" t="s">
        <v>171</v>
      </c>
      <c r="M85" s="100">
        <v>2.5000000000000001E-2</v>
      </c>
      <c r="N85" s="100">
        <v>1.7300000000030399E-2</v>
      </c>
      <c r="O85" s="96">
        <v>18891.645546</v>
      </c>
      <c r="P85" s="98">
        <v>104.47</v>
      </c>
      <c r="Q85" s="86"/>
      <c r="R85" s="96">
        <v>19.736102277999997</v>
      </c>
      <c r="S85" s="97">
        <v>4.0362654672206905E-5</v>
      </c>
      <c r="T85" s="97">
        <v>2.598379046937277E-3</v>
      </c>
      <c r="U85" s="97">
        <f>R85/'סכום נכסי הקרן'!$C$42</f>
        <v>6.2540567063202159E-4</v>
      </c>
    </row>
    <row r="86" spans="2:21" s="141" customFormat="1">
      <c r="B86" s="89" t="s">
        <v>492</v>
      </c>
      <c r="C86" s="86" t="s">
        <v>493</v>
      </c>
      <c r="D86" s="99" t="s">
        <v>129</v>
      </c>
      <c r="E86" s="99" t="s">
        <v>316</v>
      </c>
      <c r="F86" s="86" t="s">
        <v>404</v>
      </c>
      <c r="G86" s="99" t="s">
        <v>367</v>
      </c>
      <c r="H86" s="86" t="s">
        <v>483</v>
      </c>
      <c r="I86" s="86" t="s">
        <v>169</v>
      </c>
      <c r="J86" s="86"/>
      <c r="K86" s="96">
        <v>5.4700000000237861</v>
      </c>
      <c r="L86" s="99" t="s">
        <v>171</v>
      </c>
      <c r="M86" s="100">
        <v>1.34E-2</v>
      </c>
      <c r="N86" s="100">
        <v>1.6E-2</v>
      </c>
      <c r="O86" s="96">
        <v>16786.171695000001</v>
      </c>
      <c r="P86" s="98">
        <v>100.18</v>
      </c>
      <c r="Q86" s="86"/>
      <c r="R86" s="96">
        <v>16.816385880000002</v>
      </c>
      <c r="S86" s="97">
        <v>4.9030117593967837E-5</v>
      </c>
      <c r="T86" s="97">
        <v>2.213980455731194E-3</v>
      </c>
      <c r="U86" s="97">
        <f>R86/'סכום נכסי הקרן'!$C$42</f>
        <v>5.3288450478956634E-4</v>
      </c>
    </row>
    <row r="87" spans="2:21" s="141" customFormat="1">
      <c r="B87" s="89" t="s">
        <v>494</v>
      </c>
      <c r="C87" s="86" t="s">
        <v>495</v>
      </c>
      <c r="D87" s="99" t="s">
        <v>129</v>
      </c>
      <c r="E87" s="99" t="s">
        <v>316</v>
      </c>
      <c r="F87" s="86" t="s">
        <v>404</v>
      </c>
      <c r="G87" s="99" t="s">
        <v>367</v>
      </c>
      <c r="H87" s="86" t="s">
        <v>483</v>
      </c>
      <c r="I87" s="86" t="s">
        <v>169</v>
      </c>
      <c r="J87" s="86"/>
      <c r="K87" s="96">
        <v>5.6699999997698054</v>
      </c>
      <c r="L87" s="99" t="s">
        <v>171</v>
      </c>
      <c r="M87" s="100">
        <v>1.95E-2</v>
      </c>
      <c r="N87" s="100">
        <v>2.3599999999291708E-2</v>
      </c>
      <c r="O87" s="96">
        <v>11405.410574999998</v>
      </c>
      <c r="P87" s="98">
        <v>99.03</v>
      </c>
      <c r="Q87" s="86"/>
      <c r="R87" s="96">
        <v>11.29477878</v>
      </c>
      <c r="S87" s="97">
        <v>1.6701604161717133E-5</v>
      </c>
      <c r="T87" s="97">
        <v>1.4870269776853749E-3</v>
      </c>
      <c r="U87" s="97">
        <f>R87/'סכום נכסי הקרן'!$C$42</f>
        <v>3.5791356358242662E-4</v>
      </c>
    </row>
    <row r="88" spans="2:21" s="141" customFormat="1">
      <c r="B88" s="89" t="s">
        <v>496</v>
      </c>
      <c r="C88" s="86" t="s">
        <v>497</v>
      </c>
      <c r="D88" s="99" t="s">
        <v>129</v>
      </c>
      <c r="E88" s="99" t="s">
        <v>316</v>
      </c>
      <c r="F88" s="86" t="s">
        <v>404</v>
      </c>
      <c r="G88" s="99" t="s">
        <v>367</v>
      </c>
      <c r="H88" s="86" t="s">
        <v>483</v>
      </c>
      <c r="I88" s="86" t="s">
        <v>169</v>
      </c>
      <c r="J88" s="86"/>
      <c r="K88" s="96">
        <v>6.660000000109779</v>
      </c>
      <c r="L88" s="99" t="s">
        <v>171</v>
      </c>
      <c r="M88" s="100">
        <v>3.3500000000000002E-2</v>
      </c>
      <c r="N88" s="100">
        <v>3.0800000000548892E-2</v>
      </c>
      <c r="O88" s="96">
        <v>17854.276456</v>
      </c>
      <c r="P88" s="98">
        <v>102.04</v>
      </c>
      <c r="Q88" s="86"/>
      <c r="R88" s="96">
        <v>18.218503500000001</v>
      </c>
      <c r="S88" s="97">
        <v>6.6126949837037036E-5</v>
      </c>
      <c r="T88" s="97">
        <v>2.3985778495747949E-3</v>
      </c>
      <c r="U88" s="97">
        <f>R88/'סכום נכסי הקרן'!$C$42</f>
        <v>5.7731538065802757E-4</v>
      </c>
    </row>
    <row r="89" spans="2:21" s="141" customFormat="1">
      <c r="B89" s="89" t="s">
        <v>498</v>
      </c>
      <c r="C89" s="86" t="s">
        <v>499</v>
      </c>
      <c r="D89" s="99" t="s">
        <v>129</v>
      </c>
      <c r="E89" s="99" t="s">
        <v>316</v>
      </c>
      <c r="F89" s="86" t="s">
        <v>500</v>
      </c>
      <c r="G89" s="99" t="s">
        <v>367</v>
      </c>
      <c r="H89" s="86" t="s">
        <v>483</v>
      </c>
      <c r="I89" s="86" t="s">
        <v>169</v>
      </c>
      <c r="J89" s="86"/>
      <c r="K89" s="96">
        <v>0.72999999986404929</v>
      </c>
      <c r="L89" s="99" t="s">
        <v>171</v>
      </c>
      <c r="M89" s="100">
        <v>6.5000000000000002E-2</v>
      </c>
      <c r="N89" s="100">
        <v>-7.0000000050981473E-4</v>
      </c>
      <c r="O89" s="96">
        <v>1947.055562</v>
      </c>
      <c r="P89" s="98">
        <v>120.89</v>
      </c>
      <c r="Q89" s="86"/>
      <c r="R89" s="96">
        <v>2.3537954840000004</v>
      </c>
      <c r="S89" s="97">
        <v>1.04513635387335E-5</v>
      </c>
      <c r="T89" s="97">
        <v>3.0989162805559659E-4</v>
      </c>
      <c r="U89" s="97">
        <f>R89/'סכום נכסי הקרן'!$C$42</f>
        <v>7.4588032756730337E-5</v>
      </c>
    </row>
    <row r="90" spans="2:21" s="141" customFormat="1">
      <c r="B90" s="89" t="s">
        <v>501</v>
      </c>
      <c r="C90" s="86" t="s">
        <v>502</v>
      </c>
      <c r="D90" s="99" t="s">
        <v>129</v>
      </c>
      <c r="E90" s="99" t="s">
        <v>316</v>
      </c>
      <c r="F90" s="86" t="s">
        <v>500</v>
      </c>
      <c r="G90" s="99" t="s">
        <v>367</v>
      </c>
      <c r="H90" s="86" t="s">
        <v>483</v>
      </c>
      <c r="I90" s="86" t="s">
        <v>169</v>
      </c>
      <c r="J90" s="86"/>
      <c r="K90" s="96">
        <v>6.1899999999669006</v>
      </c>
      <c r="L90" s="99" t="s">
        <v>171</v>
      </c>
      <c r="M90" s="100">
        <v>0.04</v>
      </c>
      <c r="N90" s="100">
        <v>3.9699999999742559E-2</v>
      </c>
      <c r="O90" s="96">
        <v>27052.597023999999</v>
      </c>
      <c r="P90" s="98">
        <v>100.51</v>
      </c>
      <c r="Q90" s="86"/>
      <c r="R90" s="96">
        <v>27.190565409999994</v>
      </c>
      <c r="S90" s="97">
        <v>9.1461856372352288E-6</v>
      </c>
      <c r="T90" s="97">
        <v>3.5798048895640958E-3</v>
      </c>
      <c r="U90" s="97">
        <f>R90/'סכום נכסי הקרן'!$C$42</f>
        <v>8.6162574329890168E-4</v>
      </c>
    </row>
    <row r="91" spans="2:21" s="141" customFormat="1">
      <c r="B91" s="89" t="s">
        <v>503</v>
      </c>
      <c r="C91" s="86" t="s">
        <v>504</v>
      </c>
      <c r="D91" s="99" t="s">
        <v>129</v>
      </c>
      <c r="E91" s="99" t="s">
        <v>316</v>
      </c>
      <c r="F91" s="86" t="s">
        <v>500</v>
      </c>
      <c r="G91" s="99" t="s">
        <v>367</v>
      </c>
      <c r="H91" s="86" t="s">
        <v>483</v>
      </c>
      <c r="I91" s="86" t="s">
        <v>169</v>
      </c>
      <c r="J91" s="86"/>
      <c r="K91" s="96">
        <v>6.4400000000024908</v>
      </c>
      <c r="L91" s="99" t="s">
        <v>171</v>
      </c>
      <c r="M91" s="100">
        <v>2.7799999999999998E-2</v>
      </c>
      <c r="N91" s="100">
        <v>3.9900000000056043E-2</v>
      </c>
      <c r="O91" s="96">
        <v>51081.267438000003</v>
      </c>
      <c r="P91" s="98">
        <v>94.31</v>
      </c>
      <c r="Q91" s="86"/>
      <c r="R91" s="96">
        <v>48.174743427000003</v>
      </c>
      <c r="S91" s="97">
        <v>2.8360992631210755E-5</v>
      </c>
      <c r="T91" s="97">
        <v>6.3425007708756732E-3</v>
      </c>
      <c r="U91" s="97">
        <f>R91/'סכום נכסי הקרן'!$C$42</f>
        <v>1.5265809477524493E-3</v>
      </c>
    </row>
    <row r="92" spans="2:21" s="141" customFormat="1">
      <c r="B92" s="89" t="s">
        <v>505</v>
      </c>
      <c r="C92" s="86" t="s">
        <v>506</v>
      </c>
      <c r="D92" s="99" t="s">
        <v>129</v>
      </c>
      <c r="E92" s="99" t="s">
        <v>316</v>
      </c>
      <c r="F92" s="86" t="s">
        <v>500</v>
      </c>
      <c r="G92" s="99" t="s">
        <v>367</v>
      </c>
      <c r="H92" s="86" t="s">
        <v>483</v>
      </c>
      <c r="I92" s="86" t="s">
        <v>169</v>
      </c>
      <c r="J92" s="86"/>
      <c r="K92" s="96">
        <v>1.2999999999284646</v>
      </c>
      <c r="L92" s="99" t="s">
        <v>171</v>
      </c>
      <c r="M92" s="100">
        <v>5.0999999999999997E-2</v>
      </c>
      <c r="N92" s="100">
        <v>1.6799999999468594E-2</v>
      </c>
      <c r="O92" s="96">
        <v>7585.5445730000001</v>
      </c>
      <c r="P92" s="98">
        <v>129</v>
      </c>
      <c r="Q92" s="86"/>
      <c r="R92" s="96">
        <v>9.7853520889999999</v>
      </c>
      <c r="S92" s="97">
        <v>4.4659157872880942E-6</v>
      </c>
      <c r="T92" s="97">
        <v>1.2883016857540383E-3</v>
      </c>
      <c r="U92" s="97">
        <f>R92/'סכום נכסי הקרן'!$C$42</f>
        <v>3.1008223403935782E-4</v>
      </c>
    </row>
    <row r="93" spans="2:21" s="141" customFormat="1">
      <c r="B93" s="89" t="s">
        <v>507</v>
      </c>
      <c r="C93" s="86" t="s">
        <v>508</v>
      </c>
      <c r="D93" s="99" t="s">
        <v>129</v>
      </c>
      <c r="E93" s="99" t="s">
        <v>316</v>
      </c>
      <c r="F93" s="86" t="s">
        <v>418</v>
      </c>
      <c r="G93" s="99" t="s">
        <v>318</v>
      </c>
      <c r="H93" s="86" t="s">
        <v>483</v>
      </c>
      <c r="I93" s="86" t="s">
        <v>368</v>
      </c>
      <c r="J93" s="86"/>
      <c r="K93" s="96">
        <v>1.2499999999950906</v>
      </c>
      <c r="L93" s="99" t="s">
        <v>171</v>
      </c>
      <c r="M93" s="100">
        <v>6.4000000000000001E-2</v>
      </c>
      <c r="N93" s="100">
        <v>4.8999999999351966E-3</v>
      </c>
      <c r="O93" s="96">
        <v>82300.576188999999</v>
      </c>
      <c r="P93" s="98">
        <v>123.75</v>
      </c>
      <c r="Q93" s="86"/>
      <c r="R93" s="96">
        <v>101.846968034</v>
      </c>
      <c r="S93" s="97">
        <v>6.5736308344259355E-5</v>
      </c>
      <c r="T93" s="97">
        <v>1.3408778694293117E-2</v>
      </c>
      <c r="U93" s="97">
        <f>R93/'סכום נכסי הקרן'!$C$42</f>
        <v>3.2273683247043133E-3</v>
      </c>
    </row>
    <row r="94" spans="2:21" s="141" customFormat="1">
      <c r="B94" s="89" t="s">
        <v>509</v>
      </c>
      <c r="C94" s="86" t="s">
        <v>510</v>
      </c>
      <c r="D94" s="99" t="s">
        <v>129</v>
      </c>
      <c r="E94" s="99" t="s">
        <v>316</v>
      </c>
      <c r="F94" s="86" t="s">
        <v>423</v>
      </c>
      <c r="G94" s="99" t="s">
        <v>318</v>
      </c>
      <c r="H94" s="86" t="s">
        <v>483</v>
      </c>
      <c r="I94" s="86" t="s">
        <v>368</v>
      </c>
      <c r="J94" s="86"/>
      <c r="K94" s="96">
        <v>0</v>
      </c>
      <c r="L94" s="99" t="s">
        <v>171</v>
      </c>
      <c r="M94" s="100">
        <v>4.8499999999999995E-2</v>
      </c>
      <c r="N94" s="100">
        <v>0</v>
      </c>
      <c r="O94" s="96">
        <v>1399.1818499999999</v>
      </c>
      <c r="P94" s="98">
        <v>108.5</v>
      </c>
      <c r="Q94" s="86"/>
      <c r="R94" s="96">
        <v>1.5181122899999999</v>
      </c>
      <c r="S94" s="97">
        <v>9.3278790000000001E-6</v>
      </c>
      <c r="T94" s="97">
        <v>1.9986880437030777E-4</v>
      </c>
      <c r="U94" s="97">
        <f>R94/'סכום נכסי הקרן'!$C$42</f>
        <v>4.8106562352005467E-5</v>
      </c>
    </row>
    <row r="95" spans="2:21" s="141" customFormat="1">
      <c r="B95" s="89" t="s">
        <v>511</v>
      </c>
      <c r="C95" s="86" t="s">
        <v>512</v>
      </c>
      <c r="D95" s="99" t="s">
        <v>129</v>
      </c>
      <c r="E95" s="99" t="s">
        <v>316</v>
      </c>
      <c r="F95" s="86" t="s">
        <v>430</v>
      </c>
      <c r="G95" s="99" t="s">
        <v>431</v>
      </c>
      <c r="H95" s="86" t="s">
        <v>483</v>
      </c>
      <c r="I95" s="86" t="s">
        <v>368</v>
      </c>
      <c r="J95" s="86"/>
      <c r="K95" s="96">
        <v>4.1100000000128603</v>
      </c>
      <c r="L95" s="99" t="s">
        <v>171</v>
      </c>
      <c r="M95" s="100">
        <v>3.85E-2</v>
      </c>
      <c r="N95" s="100">
        <v>9.4000000002348334E-3</v>
      </c>
      <c r="O95" s="96">
        <v>15295.581378999999</v>
      </c>
      <c r="P95" s="98">
        <v>116.93</v>
      </c>
      <c r="Q95" s="86"/>
      <c r="R95" s="96">
        <v>17.885124106999999</v>
      </c>
      <c r="S95" s="97">
        <v>6.3852141923117516E-5</v>
      </c>
      <c r="T95" s="97">
        <v>2.3546864054968283E-3</v>
      </c>
      <c r="U95" s="97">
        <f>R95/'סכום נכסי הקרן'!$C$42</f>
        <v>5.6675111827646923E-4</v>
      </c>
    </row>
    <row r="96" spans="2:21" s="141" customFormat="1">
      <c r="B96" s="89" t="s">
        <v>513</v>
      </c>
      <c r="C96" s="86" t="s">
        <v>514</v>
      </c>
      <c r="D96" s="99" t="s">
        <v>129</v>
      </c>
      <c r="E96" s="99" t="s">
        <v>316</v>
      </c>
      <c r="F96" s="86" t="s">
        <v>430</v>
      </c>
      <c r="G96" s="99" t="s">
        <v>431</v>
      </c>
      <c r="H96" s="86" t="s">
        <v>483</v>
      </c>
      <c r="I96" s="86" t="s">
        <v>368</v>
      </c>
      <c r="J96" s="86"/>
      <c r="K96" s="96">
        <v>1.39000000005739</v>
      </c>
      <c r="L96" s="99" t="s">
        <v>171</v>
      </c>
      <c r="M96" s="100">
        <v>3.9E-2</v>
      </c>
      <c r="N96" s="100">
        <v>5.6000000003501782E-3</v>
      </c>
      <c r="O96" s="96">
        <v>9010.0950510000002</v>
      </c>
      <c r="P96" s="98">
        <v>114.1</v>
      </c>
      <c r="Q96" s="86"/>
      <c r="R96" s="96">
        <v>10.280518518999999</v>
      </c>
      <c r="S96" s="97">
        <v>4.5269466298217632E-5</v>
      </c>
      <c r="T96" s="97">
        <v>1.353493386644895E-3</v>
      </c>
      <c r="U96" s="97">
        <f>R96/'סכום נכסי הקרן'!$C$42</f>
        <v>3.2577327013485964E-4</v>
      </c>
    </row>
    <row r="97" spans="2:21" s="141" customFormat="1">
      <c r="B97" s="89" t="s">
        <v>515</v>
      </c>
      <c r="C97" s="86" t="s">
        <v>516</v>
      </c>
      <c r="D97" s="99" t="s">
        <v>129</v>
      </c>
      <c r="E97" s="99" t="s">
        <v>316</v>
      </c>
      <c r="F97" s="86" t="s">
        <v>430</v>
      </c>
      <c r="G97" s="99" t="s">
        <v>431</v>
      </c>
      <c r="H97" s="86" t="s">
        <v>483</v>
      </c>
      <c r="I97" s="86" t="s">
        <v>368</v>
      </c>
      <c r="J97" s="86"/>
      <c r="K97" s="96">
        <v>2.319999999979375</v>
      </c>
      <c r="L97" s="99" t="s">
        <v>171</v>
      </c>
      <c r="M97" s="100">
        <v>3.9E-2</v>
      </c>
      <c r="N97" s="100">
        <v>6.1000000001546935E-3</v>
      </c>
      <c r="O97" s="96">
        <v>16497.864072</v>
      </c>
      <c r="P97" s="98">
        <v>117.55</v>
      </c>
      <c r="Q97" s="86"/>
      <c r="R97" s="96">
        <v>19.393239269999999</v>
      </c>
      <c r="S97" s="97">
        <v>4.134466258262172E-5</v>
      </c>
      <c r="T97" s="97">
        <v>2.5532390267140252E-3</v>
      </c>
      <c r="U97" s="97">
        <f>R97/'סכום נכסי הקרן'!$C$42</f>
        <v>6.1454088758455144E-4</v>
      </c>
    </row>
    <row r="98" spans="2:21" s="141" customFormat="1">
      <c r="B98" s="89" t="s">
        <v>517</v>
      </c>
      <c r="C98" s="86" t="s">
        <v>518</v>
      </c>
      <c r="D98" s="99" t="s">
        <v>129</v>
      </c>
      <c r="E98" s="99" t="s">
        <v>316</v>
      </c>
      <c r="F98" s="86" t="s">
        <v>430</v>
      </c>
      <c r="G98" s="99" t="s">
        <v>431</v>
      </c>
      <c r="H98" s="86" t="s">
        <v>483</v>
      </c>
      <c r="I98" s="86" t="s">
        <v>368</v>
      </c>
      <c r="J98" s="86"/>
      <c r="K98" s="96">
        <v>4.9599999998354951</v>
      </c>
      <c r="L98" s="99" t="s">
        <v>171</v>
      </c>
      <c r="M98" s="100">
        <v>3.85E-2</v>
      </c>
      <c r="N98" s="100">
        <v>1.4099999999521218E-2</v>
      </c>
      <c r="O98" s="96">
        <v>13918.24733</v>
      </c>
      <c r="P98" s="98">
        <v>117.05</v>
      </c>
      <c r="Q98" s="86"/>
      <c r="R98" s="96">
        <v>16.291309257999998</v>
      </c>
      <c r="S98" s="97">
        <v>5.5672989319999998E-5</v>
      </c>
      <c r="T98" s="97">
        <v>2.1448508944113651E-3</v>
      </c>
      <c r="U98" s="97">
        <f>R98/'סכום נכסי הקרן'!$C$42</f>
        <v>5.1624566231248993E-4</v>
      </c>
    </row>
    <row r="99" spans="2:21" s="141" customFormat="1">
      <c r="B99" s="89" t="s">
        <v>519</v>
      </c>
      <c r="C99" s="86" t="s">
        <v>520</v>
      </c>
      <c r="D99" s="99" t="s">
        <v>129</v>
      </c>
      <c r="E99" s="99" t="s">
        <v>316</v>
      </c>
      <c r="F99" s="86" t="s">
        <v>521</v>
      </c>
      <c r="G99" s="99" t="s">
        <v>367</v>
      </c>
      <c r="H99" s="86" t="s">
        <v>483</v>
      </c>
      <c r="I99" s="86" t="s">
        <v>169</v>
      </c>
      <c r="J99" s="86"/>
      <c r="K99" s="96">
        <v>5.9999999999315952</v>
      </c>
      <c r="L99" s="99" t="s">
        <v>171</v>
      </c>
      <c r="M99" s="100">
        <v>1.5800000000000002E-2</v>
      </c>
      <c r="N99" s="100">
        <v>1.8399999999685338E-2</v>
      </c>
      <c r="O99" s="96">
        <v>29240.961955999999</v>
      </c>
      <c r="P99" s="98">
        <v>99.99</v>
      </c>
      <c r="Q99" s="86"/>
      <c r="R99" s="96">
        <v>29.238038913000004</v>
      </c>
      <c r="S99" s="97">
        <v>7.2334931269233429E-5</v>
      </c>
      <c r="T99" s="97">
        <v>3.8493673479672863E-3</v>
      </c>
      <c r="U99" s="97">
        <f>R99/'סכום נכסי הקרן'!$C$42</f>
        <v>9.2650691999772753E-4</v>
      </c>
    </row>
    <row r="100" spans="2:21" s="141" customFormat="1">
      <c r="B100" s="89" t="s">
        <v>522</v>
      </c>
      <c r="C100" s="86" t="s">
        <v>523</v>
      </c>
      <c r="D100" s="99" t="s">
        <v>129</v>
      </c>
      <c r="E100" s="99" t="s">
        <v>316</v>
      </c>
      <c r="F100" s="86" t="s">
        <v>521</v>
      </c>
      <c r="G100" s="99" t="s">
        <v>367</v>
      </c>
      <c r="H100" s="86" t="s">
        <v>483</v>
      </c>
      <c r="I100" s="86" t="s">
        <v>169</v>
      </c>
      <c r="J100" s="86"/>
      <c r="K100" s="96">
        <v>6.8599999999761279</v>
      </c>
      <c r="L100" s="99" t="s">
        <v>171</v>
      </c>
      <c r="M100" s="100">
        <v>2.4E-2</v>
      </c>
      <c r="N100" s="100">
        <v>2.5499999999801064E-2</v>
      </c>
      <c r="O100" s="96">
        <v>37231.595614999998</v>
      </c>
      <c r="P100" s="98">
        <v>101.26</v>
      </c>
      <c r="Q100" s="86"/>
      <c r="R100" s="96">
        <v>37.700714165000001</v>
      </c>
      <c r="S100" s="97">
        <v>8.0816617408484384E-5</v>
      </c>
      <c r="T100" s="97">
        <v>4.9635305067356229E-3</v>
      </c>
      <c r="U100" s="97">
        <f>R100/'סכום נכסי הקרן'!$C$42</f>
        <v>1.1946756301496699E-3</v>
      </c>
    </row>
    <row r="101" spans="2:21" s="141" customFormat="1">
      <c r="B101" s="89" t="s">
        <v>524</v>
      </c>
      <c r="C101" s="86" t="s">
        <v>525</v>
      </c>
      <c r="D101" s="99" t="s">
        <v>129</v>
      </c>
      <c r="E101" s="99" t="s">
        <v>316</v>
      </c>
      <c r="F101" s="86" t="s">
        <v>521</v>
      </c>
      <c r="G101" s="99" t="s">
        <v>367</v>
      </c>
      <c r="H101" s="86" t="s">
        <v>483</v>
      </c>
      <c r="I101" s="86" t="s">
        <v>169</v>
      </c>
      <c r="J101" s="86"/>
      <c r="K101" s="96">
        <v>3.2900000016390387</v>
      </c>
      <c r="L101" s="99" t="s">
        <v>171</v>
      </c>
      <c r="M101" s="100">
        <v>3.4799999999999998E-2</v>
      </c>
      <c r="N101" s="100">
        <v>1.2400000007284617E-2</v>
      </c>
      <c r="O101" s="96">
        <v>767.61731999999984</v>
      </c>
      <c r="P101" s="98">
        <v>107.3</v>
      </c>
      <c r="Q101" s="86"/>
      <c r="R101" s="96">
        <v>0.82365338499999996</v>
      </c>
      <c r="S101" s="97">
        <v>1.6506151406650392E-6</v>
      </c>
      <c r="T101" s="97">
        <v>1.0843902546596654E-4</v>
      </c>
      <c r="U101" s="97">
        <f>R101/'סכום נכסי הקרן'!$C$42</f>
        <v>2.6100264903291747E-5</v>
      </c>
    </row>
    <row r="102" spans="2:21" s="141" customFormat="1">
      <c r="B102" s="89" t="s">
        <v>526</v>
      </c>
      <c r="C102" s="86" t="s">
        <v>527</v>
      </c>
      <c r="D102" s="99" t="s">
        <v>129</v>
      </c>
      <c r="E102" s="99" t="s">
        <v>316</v>
      </c>
      <c r="F102" s="86" t="s">
        <v>445</v>
      </c>
      <c r="G102" s="99" t="s">
        <v>431</v>
      </c>
      <c r="H102" s="86" t="s">
        <v>483</v>
      </c>
      <c r="I102" s="86" t="s">
        <v>169</v>
      </c>
      <c r="J102" s="86"/>
      <c r="K102" s="96">
        <v>2.4600000000217492</v>
      </c>
      <c r="L102" s="99" t="s">
        <v>171</v>
      </c>
      <c r="M102" s="100">
        <v>3.7499999999999999E-2</v>
      </c>
      <c r="N102" s="100">
        <v>6.6000000000674989E-3</v>
      </c>
      <c r="O102" s="96">
        <v>45145.337177999994</v>
      </c>
      <c r="P102" s="98">
        <v>118.14</v>
      </c>
      <c r="Q102" s="86"/>
      <c r="R102" s="96">
        <v>53.334701953999996</v>
      </c>
      <c r="S102" s="97">
        <v>5.8274507718816857E-5</v>
      </c>
      <c r="T102" s="97">
        <v>7.0218409937203635E-3</v>
      </c>
      <c r="U102" s="97">
        <f>R102/'סכום נכסי הקרן'!$C$42</f>
        <v>1.6900918212550198E-3</v>
      </c>
    </row>
    <row r="103" spans="2:21" s="141" customFormat="1">
      <c r="B103" s="89" t="s">
        <v>528</v>
      </c>
      <c r="C103" s="86" t="s">
        <v>529</v>
      </c>
      <c r="D103" s="99" t="s">
        <v>129</v>
      </c>
      <c r="E103" s="99" t="s">
        <v>316</v>
      </c>
      <c r="F103" s="86" t="s">
        <v>445</v>
      </c>
      <c r="G103" s="99" t="s">
        <v>431</v>
      </c>
      <c r="H103" s="86" t="s">
        <v>483</v>
      </c>
      <c r="I103" s="86" t="s">
        <v>169</v>
      </c>
      <c r="J103" s="86"/>
      <c r="K103" s="96">
        <v>6.0699999998950611</v>
      </c>
      <c r="L103" s="99" t="s">
        <v>171</v>
      </c>
      <c r="M103" s="100">
        <v>2.4799999999999999E-2</v>
      </c>
      <c r="N103" s="100">
        <v>1.8799999999632912E-2</v>
      </c>
      <c r="O103" s="96">
        <v>23798.650450000001</v>
      </c>
      <c r="P103" s="98">
        <v>105.31</v>
      </c>
      <c r="Q103" s="86"/>
      <c r="R103" s="96">
        <v>25.062359909000001</v>
      </c>
      <c r="S103" s="97">
        <v>5.619699020141178E-5</v>
      </c>
      <c r="T103" s="97">
        <v>3.299613567920042E-3</v>
      </c>
      <c r="U103" s="97">
        <f>R103/'סכום נכסי הקרן'!$C$42</f>
        <v>7.9418629807068532E-4</v>
      </c>
    </row>
    <row r="104" spans="2:21" s="141" customFormat="1">
      <c r="B104" s="89" t="s">
        <v>530</v>
      </c>
      <c r="C104" s="86" t="s">
        <v>531</v>
      </c>
      <c r="D104" s="99" t="s">
        <v>129</v>
      </c>
      <c r="E104" s="99" t="s">
        <v>316</v>
      </c>
      <c r="F104" s="86" t="s">
        <v>532</v>
      </c>
      <c r="G104" s="99" t="s">
        <v>367</v>
      </c>
      <c r="H104" s="86" t="s">
        <v>483</v>
      </c>
      <c r="I104" s="86" t="s">
        <v>368</v>
      </c>
      <c r="J104" s="86"/>
      <c r="K104" s="96">
        <v>4.6900000000281645</v>
      </c>
      <c r="L104" s="99" t="s">
        <v>171</v>
      </c>
      <c r="M104" s="100">
        <v>2.8500000000000001E-2</v>
      </c>
      <c r="N104" s="100">
        <v>1.5200000000121791E-2</v>
      </c>
      <c r="O104" s="96">
        <v>60052.582964000001</v>
      </c>
      <c r="P104" s="98">
        <v>109.38</v>
      </c>
      <c r="Q104" s="86"/>
      <c r="R104" s="96">
        <v>65.685513135000008</v>
      </c>
      <c r="S104" s="97">
        <v>8.7924718834553439E-5</v>
      </c>
      <c r="T104" s="97">
        <v>8.647901121163178E-3</v>
      </c>
      <c r="U104" s="97">
        <f>R104/'סכום נכסי הקרן'!$C$42</f>
        <v>2.0814693709200866E-3</v>
      </c>
    </row>
    <row r="105" spans="2:21" s="141" customFormat="1">
      <c r="B105" s="89" t="s">
        <v>533</v>
      </c>
      <c r="C105" s="86" t="s">
        <v>534</v>
      </c>
      <c r="D105" s="99" t="s">
        <v>129</v>
      </c>
      <c r="E105" s="99" t="s">
        <v>316</v>
      </c>
      <c r="F105" s="86" t="s">
        <v>535</v>
      </c>
      <c r="G105" s="99" t="s">
        <v>367</v>
      </c>
      <c r="H105" s="86" t="s">
        <v>483</v>
      </c>
      <c r="I105" s="86" t="s">
        <v>368</v>
      </c>
      <c r="J105" s="86"/>
      <c r="K105" s="96">
        <v>6.6900000000860302</v>
      </c>
      <c r="L105" s="99" t="s">
        <v>171</v>
      </c>
      <c r="M105" s="100">
        <v>1.3999999999999999E-2</v>
      </c>
      <c r="N105" s="100">
        <v>2.0900000000419125E-2</v>
      </c>
      <c r="O105" s="96">
        <v>23447.22</v>
      </c>
      <c r="P105" s="98">
        <v>96.67</v>
      </c>
      <c r="Q105" s="86"/>
      <c r="R105" s="96">
        <v>22.666427944999999</v>
      </c>
      <c r="S105" s="97">
        <v>9.2457492113564674E-5</v>
      </c>
      <c r="T105" s="97">
        <v>2.984174413549397E-3</v>
      </c>
      <c r="U105" s="97">
        <f>R105/'סכום נכסי הקרן'!$C$42</f>
        <v>7.1826302732413928E-4</v>
      </c>
    </row>
    <row r="106" spans="2:21" s="141" customFormat="1">
      <c r="B106" s="89" t="s">
        <v>536</v>
      </c>
      <c r="C106" s="86" t="s">
        <v>537</v>
      </c>
      <c r="D106" s="99" t="s">
        <v>129</v>
      </c>
      <c r="E106" s="99" t="s">
        <v>316</v>
      </c>
      <c r="F106" s="86" t="s">
        <v>324</v>
      </c>
      <c r="G106" s="99" t="s">
        <v>318</v>
      </c>
      <c r="H106" s="86" t="s">
        <v>483</v>
      </c>
      <c r="I106" s="86" t="s">
        <v>169</v>
      </c>
      <c r="J106" s="86"/>
      <c r="K106" s="96">
        <v>4.6300000000239008</v>
      </c>
      <c r="L106" s="99" t="s">
        <v>171</v>
      </c>
      <c r="M106" s="100">
        <v>1.8200000000000001E-2</v>
      </c>
      <c r="N106" s="100">
        <v>2.4600000000049943E-2</v>
      </c>
      <c r="O106" s="96">
        <f>28756.00065/50000</f>
        <v>0.57512001300000004</v>
      </c>
      <c r="P106" s="98">
        <v>4874248</v>
      </c>
      <c r="Q106" s="86"/>
      <c r="R106" s="96">
        <v>28.032776690999999</v>
      </c>
      <c r="S106" s="97">
        <f>202.350296601224%/50000</f>
        <v>4.0470059320244792E-5</v>
      </c>
      <c r="T106" s="97">
        <v>3.6906871759861733E-3</v>
      </c>
      <c r="U106" s="97">
        <f>R106/'סכום נכסי הקרן'!$C$42</f>
        <v>8.88314078391024E-4</v>
      </c>
    </row>
    <row r="107" spans="2:21" s="141" customFormat="1">
      <c r="B107" s="89" t="s">
        <v>538</v>
      </c>
      <c r="C107" s="86" t="s">
        <v>539</v>
      </c>
      <c r="D107" s="99" t="s">
        <v>129</v>
      </c>
      <c r="E107" s="99" t="s">
        <v>316</v>
      </c>
      <c r="F107" s="86" t="s">
        <v>324</v>
      </c>
      <c r="G107" s="99" t="s">
        <v>318</v>
      </c>
      <c r="H107" s="86" t="s">
        <v>483</v>
      </c>
      <c r="I107" s="86" t="s">
        <v>169</v>
      </c>
      <c r="J107" s="86"/>
      <c r="K107" s="96">
        <v>3.9000000000285238</v>
      </c>
      <c r="L107" s="99" t="s">
        <v>171</v>
      </c>
      <c r="M107" s="100">
        <v>1.06E-2</v>
      </c>
      <c r="N107" s="100">
        <v>2.4600000000209173E-2</v>
      </c>
      <c r="O107" s="96">
        <f>32887.8498/50000</f>
        <v>0.65775699600000004</v>
      </c>
      <c r="P107" s="98">
        <v>4797066</v>
      </c>
      <c r="Q107" s="86"/>
      <c r="R107" s="96">
        <v>31.553039078999998</v>
      </c>
      <c r="S107" s="97">
        <f>242.196404742617%/50000</f>
        <v>4.8439280948523399E-5</v>
      </c>
      <c r="T107" s="97">
        <v>4.1541513342002699E-3</v>
      </c>
      <c r="U107" s="97">
        <f>R107/'סכום נכסי הקרן'!$C$42</f>
        <v>9.9986559087086933E-4</v>
      </c>
    </row>
    <row r="108" spans="2:21" s="141" customFormat="1">
      <c r="B108" s="89" t="s">
        <v>540</v>
      </c>
      <c r="C108" s="86" t="s">
        <v>541</v>
      </c>
      <c r="D108" s="99" t="s">
        <v>129</v>
      </c>
      <c r="E108" s="99" t="s">
        <v>316</v>
      </c>
      <c r="F108" s="86" t="s">
        <v>454</v>
      </c>
      <c r="G108" s="99" t="s">
        <v>367</v>
      </c>
      <c r="H108" s="86" t="s">
        <v>483</v>
      </c>
      <c r="I108" s="86" t="s">
        <v>368</v>
      </c>
      <c r="J108" s="86"/>
      <c r="K108" s="96">
        <v>2.6400000000122255</v>
      </c>
      <c r="L108" s="99" t="s">
        <v>171</v>
      </c>
      <c r="M108" s="100">
        <v>4.9000000000000002E-2</v>
      </c>
      <c r="N108" s="100">
        <v>1.0500000000152823E-2</v>
      </c>
      <c r="O108" s="96">
        <v>31200.299681</v>
      </c>
      <c r="P108" s="98">
        <v>115.35</v>
      </c>
      <c r="Q108" s="86"/>
      <c r="R108" s="96">
        <v>35.989544529</v>
      </c>
      <c r="S108" s="97">
        <v>4.6916807026645858E-5</v>
      </c>
      <c r="T108" s="97">
        <v>4.7382445173691215E-3</v>
      </c>
      <c r="U108" s="97">
        <f>R108/'סכום נכסי הקרן'!$C$42</f>
        <v>1.1404513877590805E-3</v>
      </c>
    </row>
    <row r="109" spans="2:21" s="141" customFormat="1">
      <c r="B109" s="89" t="s">
        <v>542</v>
      </c>
      <c r="C109" s="86" t="s">
        <v>543</v>
      </c>
      <c r="D109" s="99" t="s">
        <v>129</v>
      </c>
      <c r="E109" s="99" t="s">
        <v>316</v>
      </c>
      <c r="F109" s="86" t="s">
        <v>454</v>
      </c>
      <c r="G109" s="99" t="s">
        <v>367</v>
      </c>
      <c r="H109" s="86" t="s">
        <v>483</v>
      </c>
      <c r="I109" s="86" t="s">
        <v>368</v>
      </c>
      <c r="J109" s="86"/>
      <c r="K109" s="96">
        <v>5.7099999996781889</v>
      </c>
      <c r="L109" s="99" t="s">
        <v>171</v>
      </c>
      <c r="M109" s="100">
        <v>2.3E-2</v>
      </c>
      <c r="N109" s="100">
        <v>2.4599999999340455E-2</v>
      </c>
      <c r="O109" s="96">
        <v>8515.4620169999998</v>
      </c>
      <c r="P109" s="98">
        <v>101</v>
      </c>
      <c r="Q109" s="96">
        <v>0.19418855100000001</v>
      </c>
      <c r="R109" s="96">
        <v>8.7939699729999994</v>
      </c>
      <c r="S109" s="97">
        <v>6.1682876230400329E-6</v>
      </c>
      <c r="T109" s="97">
        <v>1.1577801429773667E-3</v>
      </c>
      <c r="U109" s="97">
        <f>R109/'סכום נכסי הקרן'!$C$42</f>
        <v>2.7866691259563437E-4</v>
      </c>
    </row>
    <row r="110" spans="2:21" s="141" customFormat="1">
      <c r="B110" s="89" t="s">
        <v>544</v>
      </c>
      <c r="C110" s="86" t="s">
        <v>545</v>
      </c>
      <c r="D110" s="99" t="s">
        <v>129</v>
      </c>
      <c r="E110" s="99" t="s">
        <v>316</v>
      </c>
      <c r="F110" s="86" t="s">
        <v>454</v>
      </c>
      <c r="G110" s="99" t="s">
        <v>367</v>
      </c>
      <c r="H110" s="86" t="s">
        <v>483</v>
      </c>
      <c r="I110" s="86" t="s">
        <v>368</v>
      </c>
      <c r="J110" s="86"/>
      <c r="K110" s="96">
        <v>2.3099999999615504</v>
      </c>
      <c r="L110" s="99" t="s">
        <v>171</v>
      </c>
      <c r="M110" s="100">
        <v>5.8499999999999996E-2</v>
      </c>
      <c r="N110" s="100">
        <v>9.5999999999870772E-3</v>
      </c>
      <c r="O110" s="96">
        <v>25405.807397000004</v>
      </c>
      <c r="P110" s="98">
        <v>121.82</v>
      </c>
      <c r="Q110" s="86"/>
      <c r="R110" s="96">
        <v>30.949354448999998</v>
      </c>
      <c r="S110" s="97">
        <v>2.3963738486657375E-5</v>
      </c>
      <c r="T110" s="97">
        <v>4.0746725459646299E-3</v>
      </c>
      <c r="U110" s="97">
        <f>R110/'סכום נכסי הקרן'!$C$42</f>
        <v>9.8073578572711265E-4</v>
      </c>
    </row>
    <row r="111" spans="2:21" s="141" customFormat="1">
      <c r="B111" s="89" t="s">
        <v>546</v>
      </c>
      <c r="C111" s="86" t="s">
        <v>547</v>
      </c>
      <c r="D111" s="99" t="s">
        <v>129</v>
      </c>
      <c r="E111" s="99" t="s">
        <v>316</v>
      </c>
      <c r="F111" s="86" t="s">
        <v>454</v>
      </c>
      <c r="G111" s="99" t="s">
        <v>367</v>
      </c>
      <c r="H111" s="86" t="s">
        <v>483</v>
      </c>
      <c r="I111" s="86" t="s">
        <v>368</v>
      </c>
      <c r="J111" s="86"/>
      <c r="K111" s="96">
        <v>7.0899999998779943</v>
      </c>
      <c r="L111" s="99" t="s">
        <v>171</v>
      </c>
      <c r="M111" s="100">
        <v>2.2499999999999999E-2</v>
      </c>
      <c r="N111" s="100">
        <v>3.3199999999535219E-2</v>
      </c>
      <c r="O111" s="96">
        <v>17752.365067999999</v>
      </c>
      <c r="P111" s="98">
        <v>94.36</v>
      </c>
      <c r="Q111" s="96">
        <v>0.48067338399999998</v>
      </c>
      <c r="R111" s="96">
        <v>17.212227889999998</v>
      </c>
      <c r="S111" s="97">
        <v>9.7308254931274764E-5</v>
      </c>
      <c r="T111" s="97">
        <v>2.2660954868651811E-3</v>
      </c>
      <c r="U111" s="97">
        <f>R111/'סכום נכסי הקרן'!$C$42</f>
        <v>5.4542810809285556E-4</v>
      </c>
    </row>
    <row r="112" spans="2:21" s="141" customFormat="1">
      <c r="B112" s="89" t="s">
        <v>548</v>
      </c>
      <c r="C112" s="86" t="s">
        <v>549</v>
      </c>
      <c r="D112" s="99" t="s">
        <v>129</v>
      </c>
      <c r="E112" s="99" t="s">
        <v>316</v>
      </c>
      <c r="F112" s="86" t="s">
        <v>550</v>
      </c>
      <c r="G112" s="99" t="s">
        <v>431</v>
      </c>
      <c r="H112" s="86" t="s">
        <v>483</v>
      </c>
      <c r="I112" s="86" t="s">
        <v>169</v>
      </c>
      <c r="J112" s="86"/>
      <c r="K112" s="96">
        <v>1.9400000001238633</v>
      </c>
      <c r="L112" s="99" t="s">
        <v>171</v>
      </c>
      <c r="M112" s="100">
        <v>4.0500000000000001E-2</v>
      </c>
      <c r="N112" s="100">
        <v>8.100000000731921E-3</v>
      </c>
      <c r="O112" s="96">
        <v>6779.1996319999998</v>
      </c>
      <c r="P112" s="98">
        <v>131</v>
      </c>
      <c r="Q112" s="86"/>
      <c r="R112" s="96">
        <v>8.8807521349999998</v>
      </c>
      <c r="S112" s="97">
        <v>4.6606915907897161E-5</v>
      </c>
      <c r="T112" s="97">
        <v>1.1692055474575652E-3</v>
      </c>
      <c r="U112" s="97">
        <f>R112/'סכום נכסי הקרן'!$C$42</f>
        <v>2.8141690119318062E-4</v>
      </c>
    </row>
    <row r="113" spans="2:21" s="141" customFormat="1">
      <c r="B113" s="89" t="s">
        <v>551</v>
      </c>
      <c r="C113" s="86" t="s">
        <v>552</v>
      </c>
      <c r="D113" s="99" t="s">
        <v>129</v>
      </c>
      <c r="E113" s="99" t="s">
        <v>316</v>
      </c>
      <c r="F113" s="86" t="s">
        <v>550</v>
      </c>
      <c r="G113" s="99" t="s">
        <v>431</v>
      </c>
      <c r="H113" s="86" t="s">
        <v>483</v>
      </c>
      <c r="I113" s="86" t="s">
        <v>169</v>
      </c>
      <c r="J113" s="86"/>
      <c r="K113" s="96">
        <v>0.53000000008276671</v>
      </c>
      <c r="L113" s="99" t="s">
        <v>171</v>
      </c>
      <c r="M113" s="100">
        <v>4.2800000000000005E-2</v>
      </c>
      <c r="N113" s="100">
        <v>1.3999999992642964E-3</v>
      </c>
      <c r="O113" s="96">
        <v>1727.119498</v>
      </c>
      <c r="P113" s="98">
        <v>125.92</v>
      </c>
      <c r="Q113" s="86"/>
      <c r="R113" s="96">
        <v>2.1747888939999998</v>
      </c>
      <c r="S113" s="97">
        <v>2.414594147809017E-5</v>
      </c>
      <c r="T113" s="97">
        <v>2.8632431136013263E-4</v>
      </c>
      <c r="U113" s="97">
        <f>R113/'סכום נכסי הקרן'!$C$42</f>
        <v>6.8915598813616084E-5</v>
      </c>
    </row>
    <row r="114" spans="2:21" s="141" customFormat="1">
      <c r="B114" s="89" t="s">
        <v>553</v>
      </c>
      <c r="C114" s="86" t="s">
        <v>554</v>
      </c>
      <c r="D114" s="99" t="s">
        <v>129</v>
      </c>
      <c r="E114" s="99" t="s">
        <v>316</v>
      </c>
      <c r="F114" s="86" t="s">
        <v>555</v>
      </c>
      <c r="G114" s="99" t="s">
        <v>367</v>
      </c>
      <c r="H114" s="86" t="s">
        <v>483</v>
      </c>
      <c r="I114" s="86" t="s">
        <v>169</v>
      </c>
      <c r="J114" s="86"/>
      <c r="K114" s="96">
        <v>6.6499999998601327</v>
      </c>
      <c r="L114" s="99" t="s">
        <v>171</v>
      </c>
      <c r="M114" s="100">
        <v>1.9599999999999999E-2</v>
      </c>
      <c r="N114" s="100">
        <v>2.2999999999573296E-2</v>
      </c>
      <c r="O114" s="96">
        <v>21278.691977999999</v>
      </c>
      <c r="P114" s="98">
        <v>99.12</v>
      </c>
      <c r="Q114" s="86"/>
      <c r="R114" s="96">
        <v>21.091440483</v>
      </c>
      <c r="S114" s="97">
        <v>3.3036696863152903E-5</v>
      </c>
      <c r="T114" s="97">
        <v>2.7768176435649015E-3</v>
      </c>
      <c r="U114" s="97">
        <f>R114/'סכום נכסי הקרן'!$C$42</f>
        <v>6.6835418128987798E-4</v>
      </c>
    </row>
    <row r="115" spans="2:21" s="141" customFormat="1">
      <c r="B115" s="89" t="s">
        <v>556</v>
      </c>
      <c r="C115" s="86" t="s">
        <v>557</v>
      </c>
      <c r="D115" s="99" t="s">
        <v>129</v>
      </c>
      <c r="E115" s="99" t="s">
        <v>316</v>
      </c>
      <c r="F115" s="86" t="s">
        <v>555</v>
      </c>
      <c r="G115" s="99" t="s">
        <v>367</v>
      </c>
      <c r="H115" s="86" t="s">
        <v>483</v>
      </c>
      <c r="I115" s="86" t="s">
        <v>169</v>
      </c>
      <c r="J115" s="86"/>
      <c r="K115" s="96">
        <v>3.8399999999957277</v>
      </c>
      <c r="L115" s="99" t="s">
        <v>171</v>
      </c>
      <c r="M115" s="100">
        <v>2.75E-2</v>
      </c>
      <c r="N115" s="100">
        <v>1.3500000000160215E-2</v>
      </c>
      <c r="O115" s="96">
        <v>8758.1484469999996</v>
      </c>
      <c r="P115" s="98">
        <v>106.9</v>
      </c>
      <c r="Q115" s="86"/>
      <c r="R115" s="96">
        <v>9.3624613310000004</v>
      </c>
      <c r="S115" s="97">
        <v>1.882760165651796E-5</v>
      </c>
      <c r="T115" s="97">
        <v>1.2326255208632889E-3</v>
      </c>
      <c r="U115" s="97">
        <f>R115/'סכום נכסי הקרן'!$C$42</f>
        <v>2.9668149896078613E-4</v>
      </c>
    </row>
    <row r="116" spans="2:21" s="141" customFormat="1">
      <c r="B116" s="89" t="s">
        <v>558</v>
      </c>
      <c r="C116" s="86" t="s">
        <v>559</v>
      </c>
      <c r="D116" s="99" t="s">
        <v>129</v>
      </c>
      <c r="E116" s="99" t="s">
        <v>316</v>
      </c>
      <c r="F116" s="86" t="s">
        <v>341</v>
      </c>
      <c r="G116" s="99" t="s">
        <v>318</v>
      </c>
      <c r="H116" s="86" t="s">
        <v>483</v>
      </c>
      <c r="I116" s="86" t="s">
        <v>169</v>
      </c>
      <c r="J116" s="86"/>
      <c r="K116" s="96">
        <v>4.1899999999582356</v>
      </c>
      <c r="L116" s="99" t="s">
        <v>171</v>
      </c>
      <c r="M116" s="100">
        <v>1.4199999999999999E-2</v>
      </c>
      <c r="N116" s="100">
        <v>2.4999999999728805E-2</v>
      </c>
      <c r="O116" s="96">
        <f>56705.1082/50000</f>
        <v>1.134102164</v>
      </c>
      <c r="P116" s="98">
        <v>4877094</v>
      </c>
      <c r="Q116" s="86"/>
      <c r="R116" s="96">
        <v>55.311231149000008</v>
      </c>
      <c r="S116" s="97">
        <f>267.565272495635%/50000</f>
        <v>5.3513054499127E-5</v>
      </c>
      <c r="T116" s="97">
        <v>7.2820631983687824E-3</v>
      </c>
      <c r="U116" s="97">
        <f>R116/'סכום נכסי הקרן'!$C$42</f>
        <v>1.7527248857431726E-3</v>
      </c>
    </row>
    <row r="117" spans="2:21" s="141" customFormat="1">
      <c r="B117" s="89" t="s">
        <v>560</v>
      </c>
      <c r="C117" s="86" t="s">
        <v>561</v>
      </c>
      <c r="D117" s="99" t="s">
        <v>129</v>
      </c>
      <c r="E117" s="99" t="s">
        <v>316</v>
      </c>
      <c r="F117" s="86" t="s">
        <v>341</v>
      </c>
      <c r="G117" s="99" t="s">
        <v>318</v>
      </c>
      <c r="H117" s="86" t="s">
        <v>483</v>
      </c>
      <c r="I117" s="86" t="s">
        <v>169</v>
      </c>
      <c r="J117" s="86"/>
      <c r="K117" s="96">
        <v>4.8400000000419432</v>
      </c>
      <c r="L117" s="99" t="s">
        <v>171</v>
      </c>
      <c r="M117" s="100">
        <v>1.5900000000000001E-2</v>
      </c>
      <c r="N117" s="100">
        <v>2.2500000000262147E-2</v>
      </c>
      <c r="O117" s="96">
        <f>39245.61095/50000</f>
        <v>0.78491221900000008</v>
      </c>
      <c r="P117" s="98">
        <v>4860000</v>
      </c>
      <c r="Q117" s="86"/>
      <c r="R117" s="96">
        <v>38.146733959999999</v>
      </c>
      <c r="S117" s="97">
        <f>262.161729792919%/50000</f>
        <v>5.2432345958583797E-5</v>
      </c>
      <c r="T117" s="97">
        <v>5.0222517513624871E-3</v>
      </c>
      <c r="U117" s="97">
        <f>R117/'סכום נכסי הקרן'!$C$42</f>
        <v>1.2088092876002634E-3</v>
      </c>
    </row>
    <row r="118" spans="2:21" s="141" customFormat="1">
      <c r="B118" s="89" t="s">
        <v>562</v>
      </c>
      <c r="C118" s="86" t="s">
        <v>563</v>
      </c>
      <c r="D118" s="99" t="s">
        <v>129</v>
      </c>
      <c r="E118" s="99" t="s">
        <v>316</v>
      </c>
      <c r="F118" s="86" t="s">
        <v>564</v>
      </c>
      <c r="G118" s="99" t="s">
        <v>565</v>
      </c>
      <c r="H118" s="86" t="s">
        <v>483</v>
      </c>
      <c r="I118" s="86" t="s">
        <v>368</v>
      </c>
      <c r="J118" s="86"/>
      <c r="K118" s="96">
        <v>5.130000000000809</v>
      </c>
      <c r="L118" s="99" t="s">
        <v>171</v>
      </c>
      <c r="M118" s="100">
        <v>1.9400000000000001E-2</v>
      </c>
      <c r="N118" s="100">
        <v>1.4399999999902912E-2</v>
      </c>
      <c r="O118" s="96">
        <v>35688.941462000003</v>
      </c>
      <c r="P118" s="98">
        <v>103.9</v>
      </c>
      <c r="Q118" s="86"/>
      <c r="R118" s="96">
        <v>37.080809669000004</v>
      </c>
      <c r="S118" s="97">
        <v>5.9262478387546105E-5</v>
      </c>
      <c r="T118" s="97">
        <v>4.8819162735491582E-3</v>
      </c>
      <c r="U118" s="97">
        <f>R118/'סכום נכסי הקרן'!$C$42</f>
        <v>1.1750318432667427E-3</v>
      </c>
    </row>
    <row r="119" spans="2:21" s="141" customFormat="1">
      <c r="B119" s="89" t="s">
        <v>566</v>
      </c>
      <c r="C119" s="86" t="s">
        <v>567</v>
      </c>
      <c r="D119" s="99" t="s">
        <v>129</v>
      </c>
      <c r="E119" s="99" t="s">
        <v>316</v>
      </c>
      <c r="F119" s="86" t="s">
        <v>564</v>
      </c>
      <c r="G119" s="99" t="s">
        <v>565</v>
      </c>
      <c r="H119" s="86" t="s">
        <v>483</v>
      </c>
      <c r="I119" s="86" t="s">
        <v>368</v>
      </c>
      <c r="J119" s="86"/>
      <c r="K119" s="96">
        <v>6.5800000000306955</v>
      </c>
      <c r="L119" s="99" t="s">
        <v>171</v>
      </c>
      <c r="M119" s="100">
        <v>1.23E-2</v>
      </c>
      <c r="N119" s="100">
        <v>1.7599999999999998E-2</v>
      </c>
      <c r="O119" s="96">
        <v>50078.129714000002</v>
      </c>
      <c r="P119" s="98">
        <v>97.58</v>
      </c>
      <c r="Q119" s="86"/>
      <c r="R119" s="96">
        <v>48.866237474999998</v>
      </c>
      <c r="S119" s="97">
        <v>4.7262200543422352E-5</v>
      </c>
      <c r="T119" s="97">
        <v>6.4335402081513856E-3</v>
      </c>
      <c r="U119" s="97">
        <f>R119/'סכום נכסי הקרן'!$C$42</f>
        <v>1.5484932936014855E-3</v>
      </c>
    </row>
    <row r="120" spans="2:21" s="141" customFormat="1">
      <c r="B120" s="89" t="s">
        <v>568</v>
      </c>
      <c r="C120" s="86" t="s">
        <v>569</v>
      </c>
      <c r="D120" s="99" t="s">
        <v>129</v>
      </c>
      <c r="E120" s="99" t="s">
        <v>316</v>
      </c>
      <c r="F120" s="86" t="s">
        <v>570</v>
      </c>
      <c r="G120" s="99" t="s">
        <v>431</v>
      </c>
      <c r="H120" s="86" t="s">
        <v>483</v>
      </c>
      <c r="I120" s="86" t="s">
        <v>169</v>
      </c>
      <c r="J120" s="86"/>
      <c r="K120" s="96">
        <v>0.74000000000646726</v>
      </c>
      <c r="L120" s="99" t="s">
        <v>171</v>
      </c>
      <c r="M120" s="100">
        <v>3.6000000000000004E-2</v>
      </c>
      <c r="N120" s="100">
        <v>-2.8000000000754526E-3</v>
      </c>
      <c r="O120" s="96">
        <v>33434.838245999999</v>
      </c>
      <c r="P120" s="98">
        <v>110.99</v>
      </c>
      <c r="Q120" s="86"/>
      <c r="R120" s="96">
        <v>37.109325173999999</v>
      </c>
      <c r="S120" s="97">
        <v>8.0816699167536834E-5</v>
      </c>
      <c r="T120" s="97">
        <v>4.8856705148710329E-3</v>
      </c>
      <c r="U120" s="97">
        <f>R120/'סכום נכסי הקרן'!$C$42</f>
        <v>1.1759354542369702E-3</v>
      </c>
    </row>
    <row r="121" spans="2:21" s="141" customFormat="1">
      <c r="B121" s="89" t="s">
        <v>571</v>
      </c>
      <c r="C121" s="86" t="s">
        <v>572</v>
      </c>
      <c r="D121" s="99" t="s">
        <v>129</v>
      </c>
      <c r="E121" s="99" t="s">
        <v>316</v>
      </c>
      <c r="F121" s="86" t="s">
        <v>570</v>
      </c>
      <c r="G121" s="99" t="s">
        <v>431</v>
      </c>
      <c r="H121" s="86" t="s">
        <v>483</v>
      </c>
      <c r="I121" s="86" t="s">
        <v>169</v>
      </c>
      <c r="J121" s="86"/>
      <c r="K121" s="96">
        <v>7.2000000001397879</v>
      </c>
      <c r="L121" s="99" t="s">
        <v>171</v>
      </c>
      <c r="M121" s="100">
        <v>2.2499999999999999E-2</v>
      </c>
      <c r="N121" s="100">
        <v>2.3300000000287344E-2</v>
      </c>
      <c r="O121" s="96">
        <v>12685.102334999998</v>
      </c>
      <c r="P121" s="98">
        <v>101.51</v>
      </c>
      <c r="Q121" s="86"/>
      <c r="R121" s="96">
        <v>12.876647411</v>
      </c>
      <c r="S121" s="97">
        <v>3.1006115989534357E-5</v>
      </c>
      <c r="T121" s="97">
        <v>1.6952896958199247E-3</v>
      </c>
      <c r="U121" s="97">
        <f>R121/'סכום נכסי הקרן'!$C$42</f>
        <v>4.0804046291072535E-4</v>
      </c>
    </row>
    <row r="122" spans="2:21" s="141" customFormat="1">
      <c r="B122" s="89" t="s">
        <v>573</v>
      </c>
      <c r="C122" s="86" t="s">
        <v>574</v>
      </c>
      <c r="D122" s="99" t="s">
        <v>129</v>
      </c>
      <c r="E122" s="99" t="s">
        <v>316</v>
      </c>
      <c r="F122" s="86" t="s">
        <v>575</v>
      </c>
      <c r="G122" s="99" t="s">
        <v>576</v>
      </c>
      <c r="H122" s="86" t="s">
        <v>483</v>
      </c>
      <c r="I122" s="86" t="s">
        <v>368</v>
      </c>
      <c r="J122" s="86"/>
      <c r="K122" s="96">
        <v>3.679999999972309</v>
      </c>
      <c r="L122" s="99" t="s">
        <v>171</v>
      </c>
      <c r="M122" s="100">
        <v>1.8000000000000002E-2</v>
      </c>
      <c r="N122" s="100">
        <v>1.7699999999680773E-2</v>
      </c>
      <c r="O122" s="96">
        <v>25743.202256</v>
      </c>
      <c r="P122" s="98">
        <v>101</v>
      </c>
      <c r="Q122" s="86"/>
      <c r="R122" s="96">
        <v>26.000252179</v>
      </c>
      <c r="S122" s="97">
        <v>3.0829788275053582E-5</v>
      </c>
      <c r="T122" s="97">
        <v>3.4230928440367341E-3</v>
      </c>
      <c r="U122" s="97">
        <f>R122/'סכום נכסי הקרן'!$C$42</f>
        <v>8.2390661142525202E-4</v>
      </c>
    </row>
    <row r="123" spans="2:21" s="141" customFormat="1">
      <c r="B123" s="89" t="s">
        <v>577</v>
      </c>
      <c r="C123" s="86" t="s">
        <v>578</v>
      </c>
      <c r="D123" s="99" t="s">
        <v>129</v>
      </c>
      <c r="E123" s="99" t="s">
        <v>316</v>
      </c>
      <c r="F123" s="86" t="s">
        <v>579</v>
      </c>
      <c r="G123" s="99" t="s">
        <v>318</v>
      </c>
      <c r="H123" s="86" t="s">
        <v>580</v>
      </c>
      <c r="I123" s="86" t="s">
        <v>169</v>
      </c>
      <c r="J123" s="86"/>
      <c r="K123" s="96">
        <v>1.4799999995818374</v>
      </c>
      <c r="L123" s="99" t="s">
        <v>171</v>
      </c>
      <c r="M123" s="100">
        <v>4.1500000000000002E-2</v>
      </c>
      <c r="N123" s="100">
        <v>6.6999999997799141E-3</v>
      </c>
      <c r="O123" s="96">
        <v>1630.022837</v>
      </c>
      <c r="P123" s="98">
        <v>111.5</v>
      </c>
      <c r="Q123" s="86"/>
      <c r="R123" s="96">
        <v>1.8174754120000001</v>
      </c>
      <c r="S123" s="97">
        <v>5.4172480001329368E-6</v>
      </c>
      <c r="T123" s="97">
        <v>2.392817975071347E-4</v>
      </c>
      <c r="U123" s="97">
        <f>R123/'סכום נכסי הקרן'!$C$42</f>
        <v>5.7592903243418726E-5</v>
      </c>
    </row>
    <row r="124" spans="2:21" s="141" customFormat="1">
      <c r="B124" s="89" t="s">
        <v>581</v>
      </c>
      <c r="C124" s="86" t="s">
        <v>582</v>
      </c>
      <c r="D124" s="99" t="s">
        <v>129</v>
      </c>
      <c r="E124" s="99" t="s">
        <v>316</v>
      </c>
      <c r="F124" s="86" t="s">
        <v>583</v>
      </c>
      <c r="G124" s="99" t="s">
        <v>576</v>
      </c>
      <c r="H124" s="86" t="s">
        <v>580</v>
      </c>
      <c r="I124" s="86" t="s">
        <v>368</v>
      </c>
      <c r="J124" s="86"/>
      <c r="K124" s="96">
        <v>2.2499999999766729</v>
      </c>
      <c r="L124" s="99" t="s">
        <v>171</v>
      </c>
      <c r="M124" s="100">
        <v>2.8500000000000001E-2</v>
      </c>
      <c r="N124" s="100">
        <v>2.5499999998926954E-2</v>
      </c>
      <c r="O124" s="96">
        <v>10445.594654</v>
      </c>
      <c r="P124" s="98">
        <v>102.6</v>
      </c>
      <c r="Q124" s="86"/>
      <c r="R124" s="96">
        <v>10.717180193000001</v>
      </c>
      <c r="S124" s="97">
        <v>3.5817557545542801E-5</v>
      </c>
      <c r="T124" s="97">
        <v>1.4109825771821229E-3</v>
      </c>
      <c r="U124" s="97">
        <f>R124/'סכום נכסי הקרן'!$C$42</f>
        <v>3.3961038362467414E-4</v>
      </c>
    </row>
    <row r="125" spans="2:21" s="141" customFormat="1">
      <c r="B125" s="89" t="s">
        <v>584</v>
      </c>
      <c r="C125" s="86" t="s">
        <v>585</v>
      </c>
      <c r="D125" s="99" t="s">
        <v>129</v>
      </c>
      <c r="E125" s="99" t="s">
        <v>316</v>
      </c>
      <c r="F125" s="86" t="s">
        <v>352</v>
      </c>
      <c r="G125" s="99" t="s">
        <v>318</v>
      </c>
      <c r="H125" s="86" t="s">
        <v>580</v>
      </c>
      <c r="I125" s="86" t="s">
        <v>169</v>
      </c>
      <c r="J125" s="86"/>
      <c r="K125" s="96">
        <v>2.4100000000112241</v>
      </c>
      <c r="L125" s="99" t="s">
        <v>171</v>
      </c>
      <c r="M125" s="100">
        <v>2.7999999999999997E-2</v>
      </c>
      <c r="N125" s="100">
        <v>1.8699999999954274E-2</v>
      </c>
      <c r="O125" s="96">
        <f>45672.93185/50000</f>
        <v>0.91345863699999996</v>
      </c>
      <c r="P125" s="98">
        <v>5266854</v>
      </c>
      <c r="Q125" s="86"/>
      <c r="R125" s="96">
        <v>48.110533005999997</v>
      </c>
      <c r="S125" s="97">
        <f>258.228822581557%/50000</f>
        <v>5.1645764516311401E-5</v>
      </c>
      <c r="T125" s="97">
        <v>6.3340470746913249E-3</v>
      </c>
      <c r="U125" s="97">
        <f>R125/'סכום נכסי הקרן'!$C$42</f>
        <v>1.5245462217036369E-3</v>
      </c>
    </row>
    <row r="126" spans="2:21" s="141" customFormat="1">
      <c r="B126" s="89" t="s">
        <v>586</v>
      </c>
      <c r="C126" s="86" t="s">
        <v>587</v>
      </c>
      <c r="D126" s="99" t="s">
        <v>129</v>
      </c>
      <c r="E126" s="99" t="s">
        <v>316</v>
      </c>
      <c r="F126" s="86" t="s">
        <v>352</v>
      </c>
      <c r="G126" s="99" t="s">
        <v>318</v>
      </c>
      <c r="H126" s="86" t="s">
        <v>580</v>
      </c>
      <c r="I126" s="86" t="s">
        <v>169</v>
      </c>
      <c r="J126" s="86"/>
      <c r="K126" s="96">
        <v>3.6600000002936981</v>
      </c>
      <c r="L126" s="99" t="s">
        <v>171</v>
      </c>
      <c r="M126" s="100">
        <v>1.49E-2</v>
      </c>
      <c r="N126" s="100">
        <v>2.4000000002635753E-2</v>
      </c>
      <c r="O126" s="96">
        <f>5397.8366/50000</f>
        <v>0.10795673199999999</v>
      </c>
      <c r="P126" s="98">
        <v>4920095</v>
      </c>
      <c r="Q126" s="86"/>
      <c r="R126" s="96">
        <v>5.3115737840000001</v>
      </c>
      <c r="S126" s="97">
        <f>89.2499437830688%/50000</f>
        <v>1.784998875661376E-5</v>
      </c>
      <c r="T126" s="97">
        <v>6.9930130236463034E-4</v>
      </c>
      <c r="U126" s="97">
        <f>R126/'סכום נכסי הקרן'!$C$42</f>
        <v>1.6831531969698608E-4</v>
      </c>
    </row>
    <row r="127" spans="2:21" s="141" customFormat="1">
      <c r="B127" s="89" t="s">
        <v>588</v>
      </c>
      <c r="C127" s="86" t="s">
        <v>589</v>
      </c>
      <c r="D127" s="99" t="s">
        <v>129</v>
      </c>
      <c r="E127" s="99" t="s">
        <v>316</v>
      </c>
      <c r="F127" s="86" t="s">
        <v>352</v>
      </c>
      <c r="G127" s="99" t="s">
        <v>318</v>
      </c>
      <c r="H127" s="86" t="s">
        <v>580</v>
      </c>
      <c r="I127" s="86" t="s">
        <v>169</v>
      </c>
      <c r="J127" s="86"/>
      <c r="K127" s="96">
        <v>5.2200000002230365</v>
      </c>
      <c r="L127" s="99" t="s">
        <v>171</v>
      </c>
      <c r="M127" s="100">
        <v>2.2000000000000002E-2</v>
      </c>
      <c r="N127" s="100">
        <v>1.6900000001004587E-2</v>
      </c>
      <c r="O127" s="96">
        <f>10433.9625/50000</f>
        <v>0.20867924999999998</v>
      </c>
      <c r="P127" s="98">
        <v>5199480</v>
      </c>
      <c r="Q127" s="86"/>
      <c r="R127" s="96">
        <v>10.850235439</v>
      </c>
      <c r="S127" s="97">
        <f>207.269815256257%/50000</f>
        <v>4.1453963051251401E-5</v>
      </c>
      <c r="T127" s="97">
        <v>1.4285001172932152E-3</v>
      </c>
      <c r="U127" s="97">
        <f>R127/'סכום נכסי הקרן'!$C$42</f>
        <v>3.4382669260927525E-4</v>
      </c>
    </row>
    <row r="128" spans="2:21" s="141" customFormat="1">
      <c r="B128" s="89" t="s">
        <v>590</v>
      </c>
      <c r="C128" s="86" t="s">
        <v>591</v>
      </c>
      <c r="D128" s="99" t="s">
        <v>129</v>
      </c>
      <c r="E128" s="99" t="s">
        <v>316</v>
      </c>
      <c r="F128" s="86" t="s">
        <v>592</v>
      </c>
      <c r="G128" s="99" t="s">
        <v>367</v>
      </c>
      <c r="H128" s="86" t="s">
        <v>580</v>
      </c>
      <c r="I128" s="86" t="s">
        <v>169</v>
      </c>
      <c r="J128" s="86"/>
      <c r="K128" s="96">
        <v>5.419999999927458</v>
      </c>
      <c r="L128" s="99" t="s">
        <v>171</v>
      </c>
      <c r="M128" s="100">
        <v>2.5000000000000001E-2</v>
      </c>
      <c r="N128" s="100">
        <v>2.549999999919398E-2</v>
      </c>
      <c r="O128" s="96">
        <v>4899.4435940000003</v>
      </c>
      <c r="P128" s="98">
        <v>101.29</v>
      </c>
      <c r="Q128" s="86"/>
      <c r="R128" s="96">
        <v>4.9626464079999995</v>
      </c>
      <c r="S128" s="97">
        <v>2.0491538053790976E-5</v>
      </c>
      <c r="T128" s="97">
        <v>6.5336287085823047E-4</v>
      </c>
      <c r="U128" s="97">
        <f>R128/'סכום נכסי הקרן'!$C$42</f>
        <v>1.5725836647920684E-4</v>
      </c>
    </row>
    <row r="129" spans="2:21" s="141" customFormat="1">
      <c r="B129" s="89" t="s">
        <v>593</v>
      </c>
      <c r="C129" s="86" t="s">
        <v>594</v>
      </c>
      <c r="D129" s="99" t="s">
        <v>129</v>
      </c>
      <c r="E129" s="99" t="s">
        <v>316</v>
      </c>
      <c r="F129" s="86" t="s">
        <v>592</v>
      </c>
      <c r="G129" s="99" t="s">
        <v>367</v>
      </c>
      <c r="H129" s="86" t="s">
        <v>580</v>
      </c>
      <c r="I129" s="86" t="s">
        <v>169</v>
      </c>
      <c r="J129" s="86"/>
      <c r="K129" s="96">
        <v>7.3100000001407945</v>
      </c>
      <c r="L129" s="99" t="s">
        <v>171</v>
      </c>
      <c r="M129" s="100">
        <v>1.9E-2</v>
      </c>
      <c r="N129" s="100">
        <v>3.1800000000772995E-2</v>
      </c>
      <c r="O129" s="96">
        <v>23623.621619000001</v>
      </c>
      <c r="P129" s="98">
        <v>92</v>
      </c>
      <c r="Q129" s="86"/>
      <c r="R129" s="96">
        <v>21.733731773999999</v>
      </c>
      <c r="S129" s="97">
        <v>9.5354045988155635E-5</v>
      </c>
      <c r="T129" s="97">
        <v>2.8613792357707266E-3</v>
      </c>
      <c r="U129" s="97">
        <f>R129/'סכום נכסי הקרן'!$C$42</f>
        <v>6.8870737007714589E-4</v>
      </c>
    </row>
    <row r="130" spans="2:21" s="141" customFormat="1">
      <c r="B130" s="89" t="s">
        <v>595</v>
      </c>
      <c r="C130" s="86" t="s">
        <v>596</v>
      </c>
      <c r="D130" s="99" t="s">
        <v>129</v>
      </c>
      <c r="E130" s="99" t="s">
        <v>316</v>
      </c>
      <c r="F130" s="86" t="s">
        <v>597</v>
      </c>
      <c r="G130" s="99" t="s">
        <v>367</v>
      </c>
      <c r="H130" s="86" t="s">
        <v>580</v>
      </c>
      <c r="I130" s="86" t="s">
        <v>169</v>
      </c>
      <c r="J130" s="86"/>
      <c r="K130" s="96">
        <v>1.4800000000668614</v>
      </c>
      <c r="L130" s="99" t="s">
        <v>171</v>
      </c>
      <c r="M130" s="100">
        <v>4.5999999999999999E-2</v>
      </c>
      <c r="N130" s="100">
        <v>1.0100000000362168E-2</v>
      </c>
      <c r="O130" s="96">
        <v>8282.8465909999995</v>
      </c>
      <c r="P130" s="98">
        <v>130.01</v>
      </c>
      <c r="Q130" s="86"/>
      <c r="R130" s="96">
        <v>10.768529061000001</v>
      </c>
      <c r="S130" s="97">
        <v>2.8750423010972154E-5</v>
      </c>
      <c r="T130" s="97">
        <v>1.4177429709425402E-3</v>
      </c>
      <c r="U130" s="97">
        <f>R130/'סכום נכסי הקרן'!$C$42</f>
        <v>3.4123754752843707E-4</v>
      </c>
    </row>
    <row r="131" spans="2:21" s="141" customFormat="1">
      <c r="B131" s="89" t="s">
        <v>598</v>
      </c>
      <c r="C131" s="86" t="s">
        <v>599</v>
      </c>
      <c r="D131" s="99" t="s">
        <v>129</v>
      </c>
      <c r="E131" s="99" t="s">
        <v>316</v>
      </c>
      <c r="F131" s="86" t="s">
        <v>600</v>
      </c>
      <c r="G131" s="99" t="s">
        <v>318</v>
      </c>
      <c r="H131" s="86" t="s">
        <v>580</v>
      </c>
      <c r="I131" s="86" t="s">
        <v>368</v>
      </c>
      <c r="J131" s="86"/>
      <c r="K131" s="96">
        <v>1.9900000000347151</v>
      </c>
      <c r="L131" s="99" t="s">
        <v>171</v>
      </c>
      <c r="M131" s="100">
        <v>0.02</v>
      </c>
      <c r="N131" s="100">
        <v>3.9000000000452804E-3</v>
      </c>
      <c r="O131" s="96">
        <v>12575.36537754133</v>
      </c>
      <c r="P131" s="98">
        <v>105.37</v>
      </c>
      <c r="Q131" s="96"/>
      <c r="R131" s="96">
        <v>13.250662446</v>
      </c>
      <c r="S131" s="97">
        <v>2.946871012583418E-5</v>
      </c>
      <c r="T131" s="97">
        <v>1.744531071674914E-3</v>
      </c>
      <c r="U131" s="97">
        <f>R131/'סכום נכסי הקרן'!$C$42</f>
        <v>4.1989240411450477E-4</v>
      </c>
    </row>
    <row r="132" spans="2:21" s="141" customFormat="1">
      <c r="B132" s="89" t="s">
        <v>601</v>
      </c>
      <c r="C132" s="86" t="s">
        <v>602</v>
      </c>
      <c r="D132" s="99" t="s">
        <v>129</v>
      </c>
      <c r="E132" s="99" t="s">
        <v>316</v>
      </c>
      <c r="F132" s="86" t="s">
        <v>532</v>
      </c>
      <c r="G132" s="99" t="s">
        <v>367</v>
      </c>
      <c r="H132" s="86" t="s">
        <v>580</v>
      </c>
      <c r="I132" s="86" t="s">
        <v>368</v>
      </c>
      <c r="J132" s="86"/>
      <c r="K132" s="96">
        <v>6.8100000003707457</v>
      </c>
      <c r="L132" s="99" t="s">
        <v>171</v>
      </c>
      <c r="M132" s="100">
        <v>2.81E-2</v>
      </c>
      <c r="N132" s="100">
        <v>3.1800000001164321E-2</v>
      </c>
      <c r="O132" s="96">
        <v>3290.3448659999999</v>
      </c>
      <c r="P132" s="98">
        <v>99.19</v>
      </c>
      <c r="Q132" s="86"/>
      <c r="R132" s="96">
        <v>3.2636930590000004</v>
      </c>
      <c r="S132" s="97">
        <v>6.2850293799102613E-6</v>
      </c>
      <c r="T132" s="97">
        <v>4.2968523068474888E-4</v>
      </c>
      <c r="U132" s="97">
        <f>R132/'סכום נכסי הקרן'!$C$42</f>
        <v>1.034212387810858E-4</v>
      </c>
    </row>
    <row r="133" spans="2:21" s="141" customFormat="1">
      <c r="B133" s="89" t="s">
        <v>603</v>
      </c>
      <c r="C133" s="86" t="s">
        <v>604</v>
      </c>
      <c r="D133" s="99" t="s">
        <v>129</v>
      </c>
      <c r="E133" s="99" t="s">
        <v>316</v>
      </c>
      <c r="F133" s="86" t="s">
        <v>532</v>
      </c>
      <c r="G133" s="99" t="s">
        <v>367</v>
      </c>
      <c r="H133" s="86" t="s">
        <v>580</v>
      </c>
      <c r="I133" s="86" t="s">
        <v>368</v>
      </c>
      <c r="J133" s="86"/>
      <c r="K133" s="96">
        <v>4.9699999999184197</v>
      </c>
      <c r="L133" s="99" t="s">
        <v>171</v>
      </c>
      <c r="M133" s="100">
        <v>3.7000000000000005E-2</v>
      </c>
      <c r="N133" s="100">
        <v>2.3499999999710239E-2</v>
      </c>
      <c r="O133" s="96">
        <v>20915.51254</v>
      </c>
      <c r="P133" s="98">
        <v>107.25</v>
      </c>
      <c r="Q133" s="86"/>
      <c r="R133" s="96">
        <v>22.431887138999997</v>
      </c>
      <c r="S133" s="97">
        <v>3.0909211584595017E-5</v>
      </c>
      <c r="T133" s="97">
        <v>2.953295676330776E-3</v>
      </c>
      <c r="U133" s="97">
        <f>R133/'סכום נכסי הקרן'!$C$42</f>
        <v>7.1083080246024026E-4</v>
      </c>
    </row>
    <row r="134" spans="2:21" s="141" customFormat="1">
      <c r="B134" s="89" t="s">
        <v>605</v>
      </c>
      <c r="C134" s="86" t="s">
        <v>606</v>
      </c>
      <c r="D134" s="99" t="s">
        <v>129</v>
      </c>
      <c r="E134" s="99" t="s">
        <v>316</v>
      </c>
      <c r="F134" s="86" t="s">
        <v>324</v>
      </c>
      <c r="G134" s="99" t="s">
        <v>318</v>
      </c>
      <c r="H134" s="86" t="s">
        <v>580</v>
      </c>
      <c r="I134" s="86" t="s">
        <v>368</v>
      </c>
      <c r="J134" s="86"/>
      <c r="K134" s="96">
        <v>2.8400000000142507</v>
      </c>
      <c r="L134" s="99" t="s">
        <v>171</v>
      </c>
      <c r="M134" s="100">
        <v>4.4999999999999998E-2</v>
      </c>
      <c r="N134" s="100">
        <v>1.0500000000005744E-2</v>
      </c>
      <c r="O134" s="96">
        <v>64813.35158799999</v>
      </c>
      <c r="P134" s="98">
        <v>133.24</v>
      </c>
      <c r="Q134" s="96">
        <v>0.65674999999999994</v>
      </c>
      <c r="R134" s="96">
        <v>87.014062139000004</v>
      </c>
      <c r="S134" s="97">
        <v>3.8081051342152735E-5</v>
      </c>
      <c r="T134" s="97">
        <v>1.1455935557392527E-2</v>
      </c>
      <c r="U134" s="97">
        <f>R134/'סכום נכסי הקרן'!$C$42</f>
        <v>2.7573371438756231E-3</v>
      </c>
    </row>
    <row r="135" spans="2:21" s="141" customFormat="1">
      <c r="B135" s="89" t="s">
        <v>607</v>
      </c>
      <c r="C135" s="86" t="s">
        <v>608</v>
      </c>
      <c r="D135" s="99" t="s">
        <v>129</v>
      </c>
      <c r="E135" s="99" t="s">
        <v>316</v>
      </c>
      <c r="F135" s="86" t="s">
        <v>609</v>
      </c>
      <c r="G135" s="99" t="s">
        <v>367</v>
      </c>
      <c r="H135" s="86" t="s">
        <v>580</v>
      </c>
      <c r="I135" s="86" t="s">
        <v>169</v>
      </c>
      <c r="J135" s="86"/>
      <c r="K135" s="96">
        <v>2.8600002621687257</v>
      </c>
      <c r="L135" s="99" t="s">
        <v>171</v>
      </c>
      <c r="M135" s="100">
        <v>4.9500000000000002E-2</v>
      </c>
      <c r="N135" s="100">
        <v>1.0599997706023654E-2</v>
      </c>
      <c r="O135" s="96">
        <v>1.0730459999999999</v>
      </c>
      <c r="P135" s="98">
        <v>113.75</v>
      </c>
      <c r="Q135" s="86"/>
      <c r="R135" s="96">
        <v>1.2205880000000001E-3</v>
      </c>
      <c r="S135" s="97">
        <v>1.7354070896511053E-9</v>
      </c>
      <c r="T135" s="97">
        <v>1.6069790475693024E-7</v>
      </c>
      <c r="U135" s="97">
        <f>R135/'סכום נכסי הקרן'!$C$42</f>
        <v>3.8678491120119746E-8</v>
      </c>
    </row>
    <row r="136" spans="2:21" s="141" customFormat="1">
      <c r="B136" s="89" t="s">
        <v>610</v>
      </c>
      <c r="C136" s="86" t="s">
        <v>611</v>
      </c>
      <c r="D136" s="99" t="s">
        <v>129</v>
      </c>
      <c r="E136" s="99" t="s">
        <v>316</v>
      </c>
      <c r="F136" s="86" t="s">
        <v>612</v>
      </c>
      <c r="G136" s="99" t="s">
        <v>399</v>
      </c>
      <c r="H136" s="86" t="s">
        <v>580</v>
      </c>
      <c r="I136" s="86" t="s">
        <v>368</v>
      </c>
      <c r="J136" s="86"/>
      <c r="K136" s="96">
        <v>1</v>
      </c>
      <c r="L136" s="99" t="s">
        <v>171</v>
      </c>
      <c r="M136" s="100">
        <v>4.5999999999999999E-2</v>
      </c>
      <c r="N136" s="100">
        <v>4.0999999999342916E-3</v>
      </c>
      <c r="O136" s="96">
        <v>1379.9813367077199</v>
      </c>
      <c r="P136" s="98">
        <v>107.9</v>
      </c>
      <c r="Q136" s="145">
        <v>1.4950294919465599</v>
      </c>
      <c r="R136" s="96">
        <v>3.043739022</v>
      </c>
      <c r="S136" s="97">
        <v>1.2870490079770343E-5</v>
      </c>
      <c r="T136" s="97">
        <v>4.00726931169492E-4</v>
      </c>
      <c r="U136" s="97">
        <f>R136/'סכום נכסי הקרן'!$C$42</f>
        <v>9.6451245411546691E-5</v>
      </c>
    </row>
    <row r="137" spans="2:21" s="141" customFormat="1">
      <c r="B137" s="89" t="s">
        <v>613</v>
      </c>
      <c r="C137" s="86" t="s">
        <v>614</v>
      </c>
      <c r="D137" s="99" t="s">
        <v>129</v>
      </c>
      <c r="E137" s="99" t="s">
        <v>316</v>
      </c>
      <c r="F137" s="86" t="s">
        <v>612</v>
      </c>
      <c r="G137" s="99" t="s">
        <v>399</v>
      </c>
      <c r="H137" s="86" t="s">
        <v>580</v>
      </c>
      <c r="I137" s="86" t="s">
        <v>368</v>
      </c>
      <c r="J137" s="86"/>
      <c r="K137" s="96">
        <v>3.1100000000257806</v>
      </c>
      <c r="L137" s="99" t="s">
        <v>171</v>
      </c>
      <c r="M137" s="100">
        <v>1.9799999999999998E-2</v>
      </c>
      <c r="N137" s="100">
        <v>1.1500000000124742E-2</v>
      </c>
      <c r="O137" s="96">
        <v>46273.701580000001</v>
      </c>
      <c r="P137" s="98">
        <v>102.95</v>
      </c>
      <c r="Q137" s="86">
        <v>0.45986780578551989</v>
      </c>
      <c r="R137" s="96">
        <v>48.098644715999995</v>
      </c>
      <c r="S137" s="97">
        <v>5.537325211085649E-5</v>
      </c>
      <c r="T137" s="97">
        <v>6.3324819083172964E-3</v>
      </c>
      <c r="U137" s="97">
        <f>R137/'סכום נכסי הקרן'!$C$42</f>
        <v>1.5241695007140823E-3</v>
      </c>
    </row>
    <row r="138" spans="2:21" s="141" customFormat="1">
      <c r="B138" s="89" t="s">
        <v>615</v>
      </c>
      <c r="C138" s="86" t="s">
        <v>616</v>
      </c>
      <c r="D138" s="99" t="s">
        <v>129</v>
      </c>
      <c r="E138" s="99" t="s">
        <v>316</v>
      </c>
      <c r="F138" s="86" t="s">
        <v>570</v>
      </c>
      <c r="G138" s="99" t="s">
        <v>431</v>
      </c>
      <c r="H138" s="86" t="s">
        <v>580</v>
      </c>
      <c r="I138" s="86" t="s">
        <v>368</v>
      </c>
      <c r="J138" s="86"/>
      <c r="K138" s="96">
        <v>0.22999999985627118</v>
      </c>
      <c r="L138" s="99" t="s">
        <v>171</v>
      </c>
      <c r="M138" s="100">
        <v>4.4999999999999998E-2</v>
      </c>
      <c r="N138" s="100">
        <v>2.6199999996646323E-2</v>
      </c>
      <c r="O138" s="96">
        <v>1320.843623</v>
      </c>
      <c r="P138" s="98">
        <v>126.42</v>
      </c>
      <c r="Q138" s="86"/>
      <c r="R138" s="96">
        <v>1.669810588</v>
      </c>
      <c r="S138" s="97">
        <v>2.5319968870962215E-5</v>
      </c>
      <c r="T138" s="97">
        <v>2.1984081674777866E-4</v>
      </c>
      <c r="U138" s="97">
        <f>R138/'סכום נכסי הקרן'!$C$42</f>
        <v>5.2913639983548855E-5</v>
      </c>
    </row>
    <row r="139" spans="2:21" s="141" customFormat="1">
      <c r="B139" s="89" t="s">
        <v>617</v>
      </c>
      <c r="C139" s="86" t="s">
        <v>618</v>
      </c>
      <c r="D139" s="99" t="s">
        <v>129</v>
      </c>
      <c r="E139" s="99" t="s">
        <v>316</v>
      </c>
      <c r="F139" s="86" t="s">
        <v>619</v>
      </c>
      <c r="G139" s="99" t="s">
        <v>367</v>
      </c>
      <c r="H139" s="86" t="s">
        <v>580</v>
      </c>
      <c r="I139" s="86" t="s">
        <v>169</v>
      </c>
      <c r="J139" s="86"/>
      <c r="K139" s="96">
        <v>0.98999999999112387</v>
      </c>
      <c r="L139" s="99" t="s">
        <v>171</v>
      </c>
      <c r="M139" s="100">
        <v>4.4999999999999998E-2</v>
      </c>
      <c r="N139" s="100">
        <v>5.900000000164842E-3</v>
      </c>
      <c r="O139" s="96">
        <v>14027.634254000001</v>
      </c>
      <c r="P139" s="98">
        <v>112.44</v>
      </c>
      <c r="Q139" s="86"/>
      <c r="R139" s="96">
        <v>15.772671885999999</v>
      </c>
      <c r="S139" s="97">
        <v>4.0367292817266191E-5</v>
      </c>
      <c r="T139" s="97">
        <v>2.0765690998918052E-3</v>
      </c>
      <c r="U139" s="97">
        <f>R139/'סכום נכסי הקרן'!$C$42</f>
        <v>4.9981086941966772E-4</v>
      </c>
    </row>
    <row r="140" spans="2:21" s="141" customFormat="1">
      <c r="B140" s="89" t="s">
        <v>620</v>
      </c>
      <c r="C140" s="86" t="s">
        <v>621</v>
      </c>
      <c r="D140" s="99" t="s">
        <v>129</v>
      </c>
      <c r="E140" s="99" t="s">
        <v>316</v>
      </c>
      <c r="F140" s="86" t="s">
        <v>619</v>
      </c>
      <c r="G140" s="99" t="s">
        <v>367</v>
      </c>
      <c r="H140" s="86" t="s">
        <v>580</v>
      </c>
      <c r="I140" s="86" t="s">
        <v>169</v>
      </c>
      <c r="J140" s="86"/>
      <c r="K140" s="96">
        <v>3.1600000125418153</v>
      </c>
      <c r="L140" s="99" t="s">
        <v>171</v>
      </c>
      <c r="M140" s="100">
        <v>3.3000000000000002E-2</v>
      </c>
      <c r="N140" s="100">
        <v>1.5199999908786798E-2</v>
      </c>
      <c r="O140" s="96">
        <v>33.068752000000003</v>
      </c>
      <c r="P140" s="98">
        <v>106.09</v>
      </c>
      <c r="Q140" s="86"/>
      <c r="R140" s="96">
        <v>3.5082641000000005E-2</v>
      </c>
      <c r="S140" s="97">
        <v>5.5112687575307307E-8</v>
      </c>
      <c r="T140" s="97">
        <v>4.6188450992796716E-6</v>
      </c>
      <c r="U140" s="97">
        <f>R140/'סכום נכסי הקרן'!$C$42</f>
        <v>1.1117130582873574E-6</v>
      </c>
    </row>
    <row r="141" spans="2:21" s="141" customFormat="1">
      <c r="B141" s="89" t="s">
        <v>622</v>
      </c>
      <c r="C141" s="86" t="s">
        <v>623</v>
      </c>
      <c r="D141" s="99" t="s">
        <v>129</v>
      </c>
      <c r="E141" s="99" t="s">
        <v>316</v>
      </c>
      <c r="F141" s="86" t="s">
        <v>619</v>
      </c>
      <c r="G141" s="99" t="s">
        <v>367</v>
      </c>
      <c r="H141" s="86" t="s">
        <v>580</v>
      </c>
      <c r="I141" s="86" t="s">
        <v>169</v>
      </c>
      <c r="J141" s="86"/>
      <c r="K141" s="96">
        <v>5.2499999995183968</v>
      </c>
      <c r="L141" s="99" t="s">
        <v>171</v>
      </c>
      <c r="M141" s="100">
        <v>1.6E-2</v>
      </c>
      <c r="N141" s="100">
        <v>1.9399999999272242E-2</v>
      </c>
      <c r="O141" s="96">
        <v>4666.7604170000004</v>
      </c>
      <c r="P141" s="98">
        <v>100.11</v>
      </c>
      <c r="Q141" s="86"/>
      <c r="R141" s="96">
        <v>4.6718940609999997</v>
      </c>
      <c r="S141" s="97">
        <v>2.8984257417467471E-5</v>
      </c>
      <c r="T141" s="97">
        <v>6.150835391213463E-4</v>
      </c>
      <c r="U141" s="97">
        <f>R141/'סכום נכסי הקרן'!$C$42</f>
        <v>1.4804488734325476E-4</v>
      </c>
    </row>
    <row r="142" spans="2:21" s="141" customFormat="1">
      <c r="B142" s="89" t="s">
        <v>624</v>
      </c>
      <c r="C142" s="86" t="s">
        <v>625</v>
      </c>
      <c r="D142" s="99" t="s">
        <v>129</v>
      </c>
      <c r="E142" s="99" t="s">
        <v>316</v>
      </c>
      <c r="F142" s="86" t="s">
        <v>579</v>
      </c>
      <c r="G142" s="99" t="s">
        <v>318</v>
      </c>
      <c r="H142" s="86" t="s">
        <v>626</v>
      </c>
      <c r="I142" s="86" t="s">
        <v>169</v>
      </c>
      <c r="J142" s="86"/>
      <c r="K142" s="96">
        <v>1.6299999999354369</v>
      </c>
      <c r="L142" s="99" t="s">
        <v>171</v>
      </c>
      <c r="M142" s="100">
        <v>5.2999999999999999E-2</v>
      </c>
      <c r="N142" s="100">
        <v>7.49999999981011E-3</v>
      </c>
      <c r="O142" s="96">
        <v>11150.5203</v>
      </c>
      <c r="P142" s="98">
        <v>118.07</v>
      </c>
      <c r="Q142" s="86"/>
      <c r="R142" s="96">
        <v>13.165420295000001</v>
      </c>
      <c r="S142" s="97">
        <v>4.2885626870149153E-5</v>
      </c>
      <c r="T142" s="97">
        <v>1.7333084190987182E-3</v>
      </c>
      <c r="U142" s="97">
        <f>R142/'סכום נכסי הקרן'!$C$42</f>
        <v>4.1719121601457805E-4</v>
      </c>
    </row>
    <row r="143" spans="2:21" s="141" customFormat="1">
      <c r="B143" s="89" t="s">
        <v>627</v>
      </c>
      <c r="C143" s="86" t="s">
        <v>628</v>
      </c>
      <c r="D143" s="99" t="s">
        <v>129</v>
      </c>
      <c r="E143" s="99" t="s">
        <v>316</v>
      </c>
      <c r="F143" s="86" t="s">
        <v>629</v>
      </c>
      <c r="G143" s="99" t="s">
        <v>367</v>
      </c>
      <c r="H143" s="86" t="s">
        <v>626</v>
      </c>
      <c r="I143" s="86" t="s">
        <v>169</v>
      </c>
      <c r="J143" s="86"/>
      <c r="K143" s="96">
        <v>1.9299999999211033</v>
      </c>
      <c r="L143" s="99" t="s">
        <v>171</v>
      </c>
      <c r="M143" s="100">
        <v>5.3499999999999999E-2</v>
      </c>
      <c r="N143" s="100">
        <v>2.3500000003944824E-2</v>
      </c>
      <c r="O143" s="96">
        <v>234.610468</v>
      </c>
      <c r="P143" s="98">
        <v>108.05</v>
      </c>
      <c r="Q143" s="86"/>
      <c r="R143" s="96">
        <v>0.25349661400000001</v>
      </c>
      <c r="S143" s="97">
        <v>1.3314716716644284E-6</v>
      </c>
      <c r="T143" s="97">
        <v>3.3374385732758563E-5</v>
      </c>
      <c r="U143" s="97">
        <f>R143/'סכום נכסי הקרן'!$C$42</f>
        <v>8.0329042507213101E-6</v>
      </c>
    </row>
    <row r="144" spans="2:21" s="141" customFormat="1">
      <c r="B144" s="89" t="s">
        <v>630</v>
      </c>
      <c r="C144" s="86" t="s">
        <v>631</v>
      </c>
      <c r="D144" s="99" t="s">
        <v>129</v>
      </c>
      <c r="E144" s="99" t="s">
        <v>316</v>
      </c>
      <c r="F144" s="86" t="s">
        <v>632</v>
      </c>
      <c r="G144" s="99" t="s">
        <v>367</v>
      </c>
      <c r="H144" s="86" t="s">
        <v>626</v>
      </c>
      <c r="I144" s="86" t="s">
        <v>368</v>
      </c>
      <c r="J144" s="86"/>
      <c r="K144" s="96">
        <v>0.89999999975296796</v>
      </c>
      <c r="L144" s="99" t="s">
        <v>171</v>
      </c>
      <c r="M144" s="100">
        <v>4.8499999999999995E-2</v>
      </c>
      <c r="N144" s="100">
        <v>7.40000000345845E-3</v>
      </c>
      <c r="O144" s="96">
        <v>640.00871299999994</v>
      </c>
      <c r="P144" s="98">
        <v>126.5</v>
      </c>
      <c r="Q144" s="86"/>
      <c r="R144" s="96">
        <v>0.80961097800000004</v>
      </c>
      <c r="S144" s="97">
        <v>4.7055604939577233E-6</v>
      </c>
      <c r="T144" s="97">
        <v>1.0659025636235087E-4</v>
      </c>
      <c r="U144" s="97">
        <f>R144/'סכום נכסי הקרן'!$C$42</f>
        <v>2.5655283374344549E-5</v>
      </c>
    </row>
    <row r="145" spans="2:21" s="141" customFormat="1">
      <c r="B145" s="89" t="s">
        <v>633</v>
      </c>
      <c r="C145" s="86" t="s">
        <v>634</v>
      </c>
      <c r="D145" s="99" t="s">
        <v>129</v>
      </c>
      <c r="E145" s="99" t="s">
        <v>316</v>
      </c>
      <c r="F145" s="86" t="s">
        <v>635</v>
      </c>
      <c r="G145" s="99" t="s">
        <v>367</v>
      </c>
      <c r="H145" s="86" t="s">
        <v>626</v>
      </c>
      <c r="I145" s="86" t="s">
        <v>368</v>
      </c>
      <c r="J145" s="86"/>
      <c r="K145" s="96">
        <v>1.4699999982410665</v>
      </c>
      <c r="L145" s="99" t="s">
        <v>171</v>
      </c>
      <c r="M145" s="100">
        <v>4.2500000000000003E-2</v>
      </c>
      <c r="N145" s="100">
        <v>1.0499999995674754E-2</v>
      </c>
      <c r="O145" s="96">
        <v>250.55719199999999</v>
      </c>
      <c r="P145" s="98">
        <v>113.05</v>
      </c>
      <c r="Q145" s="96">
        <v>6.0974952999999998E-2</v>
      </c>
      <c r="R145" s="96">
        <v>0.34680106300000002</v>
      </c>
      <c r="S145" s="97">
        <v>2.3436734490001883E-6</v>
      </c>
      <c r="T145" s="97">
        <v>4.5658489344132634E-5</v>
      </c>
      <c r="U145" s="97">
        <f>R145/'סכום נכסי הקרן'!$C$42</f>
        <v>1.098957374289571E-5</v>
      </c>
    </row>
    <row r="146" spans="2:21" s="141" customFormat="1">
      <c r="B146" s="89" t="s">
        <v>636</v>
      </c>
      <c r="C146" s="86" t="s">
        <v>637</v>
      </c>
      <c r="D146" s="99" t="s">
        <v>129</v>
      </c>
      <c r="E146" s="99" t="s">
        <v>316</v>
      </c>
      <c r="F146" s="86" t="s">
        <v>418</v>
      </c>
      <c r="G146" s="99" t="s">
        <v>318</v>
      </c>
      <c r="H146" s="86" t="s">
        <v>626</v>
      </c>
      <c r="I146" s="86" t="s">
        <v>368</v>
      </c>
      <c r="J146" s="86"/>
      <c r="K146" s="96">
        <v>2.8200000000097019</v>
      </c>
      <c r="L146" s="99" t="s">
        <v>171</v>
      </c>
      <c r="M146" s="100">
        <v>5.0999999999999997E-2</v>
      </c>
      <c r="N146" s="100">
        <v>1.0999999999999999E-2</v>
      </c>
      <c r="O146" s="96">
        <v>60873.555239000001</v>
      </c>
      <c r="P146" s="98">
        <v>135.46</v>
      </c>
      <c r="Q146" s="86"/>
      <c r="R146" s="96">
        <v>82.459321160000002</v>
      </c>
      <c r="S146" s="97">
        <v>5.3060761895366123E-5</v>
      </c>
      <c r="T146" s="97">
        <v>1.0856275940850476E-2</v>
      </c>
      <c r="U146" s="97">
        <f>R146/'סכום נכסי הקרן'!$C$42</f>
        <v>2.6130046512485476E-3</v>
      </c>
    </row>
    <row r="147" spans="2:21" s="141" customFormat="1">
      <c r="B147" s="89" t="s">
        <v>638</v>
      </c>
      <c r="C147" s="86" t="s">
        <v>639</v>
      </c>
      <c r="D147" s="99" t="s">
        <v>129</v>
      </c>
      <c r="E147" s="99" t="s">
        <v>316</v>
      </c>
      <c r="F147" s="86" t="s">
        <v>640</v>
      </c>
      <c r="G147" s="99" t="s">
        <v>367</v>
      </c>
      <c r="H147" s="86" t="s">
        <v>626</v>
      </c>
      <c r="I147" s="86" t="s">
        <v>368</v>
      </c>
      <c r="J147" s="86"/>
      <c r="K147" s="96">
        <v>1.4800000000113935</v>
      </c>
      <c r="L147" s="99" t="s">
        <v>171</v>
      </c>
      <c r="M147" s="100">
        <v>5.4000000000000006E-2</v>
      </c>
      <c r="N147" s="100">
        <v>4.1999999999810123E-3</v>
      </c>
      <c r="O147" s="96">
        <v>5277.1898639999999</v>
      </c>
      <c r="P147" s="98">
        <v>129.80000000000001</v>
      </c>
      <c r="Q147" s="96">
        <v>3.4457310500000009</v>
      </c>
      <c r="R147" s="96">
        <v>10.532633880999997</v>
      </c>
      <c r="S147" s="97">
        <v>7.7685522024884202E-5</v>
      </c>
      <c r="T147" s="97">
        <v>1.3866859220708001E-3</v>
      </c>
      <c r="U147" s="97">
        <f>R147/'סכום נכסי הקרן'!$C$42</f>
        <v>3.3376240470800201E-4</v>
      </c>
    </row>
    <row r="148" spans="2:21" s="141" customFormat="1">
      <c r="B148" s="89" t="s">
        <v>641</v>
      </c>
      <c r="C148" s="86" t="s">
        <v>642</v>
      </c>
      <c r="D148" s="99" t="s">
        <v>129</v>
      </c>
      <c r="E148" s="99" t="s">
        <v>316</v>
      </c>
      <c r="F148" s="86" t="s">
        <v>643</v>
      </c>
      <c r="G148" s="99" t="s">
        <v>367</v>
      </c>
      <c r="H148" s="86" t="s">
        <v>626</v>
      </c>
      <c r="I148" s="86" t="s">
        <v>169</v>
      </c>
      <c r="J148" s="86"/>
      <c r="K148" s="96">
        <v>6.7900000000264047</v>
      </c>
      <c r="L148" s="99" t="s">
        <v>171</v>
      </c>
      <c r="M148" s="100">
        <v>2.6000000000000002E-2</v>
      </c>
      <c r="N148" s="100">
        <v>3.1200000000037718E-2</v>
      </c>
      <c r="O148" s="96">
        <v>54396.378039000003</v>
      </c>
      <c r="P148" s="98">
        <v>97.47</v>
      </c>
      <c r="Q148" s="86"/>
      <c r="R148" s="96">
        <v>53.020149440000004</v>
      </c>
      <c r="S148" s="97">
        <v>8.8765486919273518E-5</v>
      </c>
      <c r="T148" s="97">
        <v>6.9804282238620464E-3</v>
      </c>
      <c r="U148" s="97">
        <f>R148/'סכום נכסי הקרן'!$C$42</f>
        <v>1.6801241527054681E-3</v>
      </c>
    </row>
    <row r="149" spans="2:21" s="141" customFormat="1">
      <c r="B149" s="89" t="s">
        <v>644</v>
      </c>
      <c r="C149" s="86" t="s">
        <v>645</v>
      </c>
      <c r="D149" s="99" t="s">
        <v>129</v>
      </c>
      <c r="E149" s="99" t="s">
        <v>316</v>
      </c>
      <c r="F149" s="86" t="s">
        <v>643</v>
      </c>
      <c r="G149" s="99" t="s">
        <v>367</v>
      </c>
      <c r="H149" s="86" t="s">
        <v>626</v>
      </c>
      <c r="I149" s="86" t="s">
        <v>169</v>
      </c>
      <c r="J149" s="86"/>
      <c r="K149" s="96">
        <v>3.6499999996629686</v>
      </c>
      <c r="L149" s="99" t="s">
        <v>171</v>
      </c>
      <c r="M149" s="100">
        <v>4.4000000000000004E-2</v>
      </c>
      <c r="N149" s="100">
        <v>1.989999999797781E-2</v>
      </c>
      <c r="O149" s="96">
        <v>813.49285699999996</v>
      </c>
      <c r="P149" s="98">
        <v>109.42</v>
      </c>
      <c r="Q149" s="86"/>
      <c r="R149" s="96">
        <v>0.89012388200000003</v>
      </c>
      <c r="S149" s="97">
        <v>5.9594799932602704E-6</v>
      </c>
      <c r="T149" s="97">
        <v>1.171902745328522E-4</v>
      </c>
      <c r="U149" s="97">
        <f>R149/'סכום נכסי הקרן'!$C$42</f>
        <v>2.820660916356995E-5</v>
      </c>
    </row>
    <row r="150" spans="2:21" s="141" customFormat="1">
      <c r="B150" s="89" t="s">
        <v>646</v>
      </c>
      <c r="C150" s="86" t="s">
        <v>647</v>
      </c>
      <c r="D150" s="99" t="s">
        <v>129</v>
      </c>
      <c r="E150" s="99" t="s">
        <v>316</v>
      </c>
      <c r="F150" s="86" t="s">
        <v>535</v>
      </c>
      <c r="G150" s="99" t="s">
        <v>367</v>
      </c>
      <c r="H150" s="86" t="s">
        <v>626</v>
      </c>
      <c r="I150" s="86" t="s">
        <v>368</v>
      </c>
      <c r="J150" s="86"/>
      <c r="K150" s="96">
        <v>4.6399999990600467</v>
      </c>
      <c r="L150" s="99" t="s">
        <v>171</v>
      </c>
      <c r="M150" s="100">
        <v>2.0499999999999997E-2</v>
      </c>
      <c r="N150" s="100">
        <v>1.9399999992838451E-2</v>
      </c>
      <c r="O150" s="96">
        <v>1749.1899669999998</v>
      </c>
      <c r="P150" s="98">
        <v>102.18</v>
      </c>
      <c r="Q150" s="86"/>
      <c r="R150" s="96">
        <v>1.787322412</v>
      </c>
      <c r="S150" s="97">
        <v>3.7483097301895805E-6</v>
      </c>
      <c r="T150" s="97">
        <v>2.3531196991409287E-4</v>
      </c>
      <c r="U150" s="97">
        <f>R150/'סכום נכסי הקרן'!$C$42</f>
        <v>5.6637402662760082E-5</v>
      </c>
    </row>
    <row r="151" spans="2:21" s="141" customFormat="1">
      <c r="B151" s="89" t="s">
        <v>648</v>
      </c>
      <c r="C151" s="86" t="s">
        <v>649</v>
      </c>
      <c r="D151" s="99" t="s">
        <v>129</v>
      </c>
      <c r="E151" s="99" t="s">
        <v>316</v>
      </c>
      <c r="F151" s="86" t="s">
        <v>650</v>
      </c>
      <c r="G151" s="99" t="s">
        <v>367</v>
      </c>
      <c r="H151" s="86" t="s">
        <v>626</v>
      </c>
      <c r="I151" s="86" t="s">
        <v>169</v>
      </c>
      <c r="J151" s="86"/>
      <c r="K151" s="96">
        <v>3.8199977488691097</v>
      </c>
      <c r="L151" s="99" t="s">
        <v>171</v>
      </c>
      <c r="M151" s="100">
        <v>4.3400000000000001E-2</v>
      </c>
      <c r="N151" s="100">
        <v>3.429998448544927E-2</v>
      </c>
      <c r="O151" s="96">
        <v>0.93920599999999999</v>
      </c>
      <c r="P151" s="98">
        <v>105</v>
      </c>
      <c r="Q151" s="86"/>
      <c r="R151" s="96">
        <v>9.861710000000001E-4</v>
      </c>
      <c r="S151" s="97">
        <v>5.829098242053263E-10</v>
      </c>
      <c r="T151" s="97">
        <v>1.2983546735839338E-7</v>
      </c>
      <c r="U151" s="97">
        <f>R151/'סכום נכסי הקרן'!$C$42</f>
        <v>3.1250189471320064E-8</v>
      </c>
    </row>
    <row r="152" spans="2:21" s="141" customFormat="1">
      <c r="B152" s="89" t="s">
        <v>651</v>
      </c>
      <c r="C152" s="86" t="s">
        <v>652</v>
      </c>
      <c r="D152" s="99" t="s">
        <v>129</v>
      </c>
      <c r="E152" s="99" t="s">
        <v>316</v>
      </c>
      <c r="F152" s="86" t="s">
        <v>653</v>
      </c>
      <c r="G152" s="99" t="s">
        <v>367</v>
      </c>
      <c r="H152" s="86" t="s">
        <v>654</v>
      </c>
      <c r="I152" s="86" t="s">
        <v>169</v>
      </c>
      <c r="J152" s="86"/>
      <c r="K152" s="96">
        <v>4.1138211382113825</v>
      </c>
      <c r="L152" s="99" t="s">
        <v>171</v>
      </c>
      <c r="M152" s="100">
        <v>4.6500000000000007E-2</v>
      </c>
      <c r="N152" s="100">
        <v>3.2621951219512196E-2</v>
      </c>
      <c r="O152" s="96">
        <v>4.4900000000000002E-4</v>
      </c>
      <c r="P152" s="98">
        <v>106.7</v>
      </c>
      <c r="Q152" s="96">
        <v>1.2E-8</v>
      </c>
      <c r="R152" s="96">
        <v>4.9200000000000001E-7</v>
      </c>
      <c r="S152" s="97">
        <v>6.265506780422594E-13</v>
      </c>
      <c r="T152" s="97">
        <v>6.4774820939096292E-11</v>
      </c>
      <c r="U152" s="97">
        <f>R152/'סכום נכסי הקרן'!$C$42</f>
        <v>1.5590696968263587E-11</v>
      </c>
    </row>
    <row r="153" spans="2:21" s="141" customFormat="1">
      <c r="B153" s="89" t="s">
        <v>655</v>
      </c>
      <c r="C153" s="86" t="s">
        <v>656</v>
      </c>
      <c r="D153" s="99" t="s">
        <v>129</v>
      </c>
      <c r="E153" s="99" t="s">
        <v>316</v>
      </c>
      <c r="F153" s="86" t="s">
        <v>653</v>
      </c>
      <c r="G153" s="99" t="s">
        <v>367</v>
      </c>
      <c r="H153" s="86" t="s">
        <v>654</v>
      </c>
      <c r="I153" s="86" t="s">
        <v>169</v>
      </c>
      <c r="J153" s="86"/>
      <c r="K153" s="96">
        <v>0.98999999989144127</v>
      </c>
      <c r="L153" s="99" t="s">
        <v>171</v>
      </c>
      <c r="M153" s="100">
        <v>5.5999999999999994E-2</v>
      </c>
      <c r="N153" s="100">
        <v>1.4099999999377921E-2</v>
      </c>
      <c r="O153" s="96">
        <v>3608.607305</v>
      </c>
      <c r="P153" s="98">
        <v>110.62</v>
      </c>
      <c r="Q153" s="96">
        <v>4.0474837710000005</v>
      </c>
      <c r="R153" s="96">
        <v>8.198322611</v>
      </c>
      <c r="S153" s="97">
        <v>1.1400162085360461E-4</v>
      </c>
      <c r="T153" s="97">
        <v>1.0793595104237183E-3</v>
      </c>
      <c r="U153" s="97">
        <f>R153/'סכום נכסי הקרן'!$C$42</f>
        <v>2.5979179568326119E-4</v>
      </c>
    </row>
    <row r="154" spans="2:21" s="141" customFormat="1">
      <c r="B154" s="89" t="s">
        <v>657</v>
      </c>
      <c r="C154" s="86" t="s">
        <v>658</v>
      </c>
      <c r="D154" s="99" t="s">
        <v>129</v>
      </c>
      <c r="E154" s="99" t="s">
        <v>316</v>
      </c>
      <c r="F154" s="86" t="s">
        <v>659</v>
      </c>
      <c r="G154" s="99" t="s">
        <v>576</v>
      </c>
      <c r="H154" s="86" t="s">
        <v>654</v>
      </c>
      <c r="I154" s="86" t="s">
        <v>169</v>
      </c>
      <c r="J154" s="86"/>
      <c r="K154" s="96">
        <v>0.16000000031175673</v>
      </c>
      <c r="L154" s="99" t="s">
        <v>171</v>
      </c>
      <c r="M154" s="100">
        <v>4.2000000000000003E-2</v>
      </c>
      <c r="N154" s="100">
        <v>3.3400000005875417E-2</v>
      </c>
      <c r="O154" s="96">
        <v>1619.7001389999998</v>
      </c>
      <c r="P154" s="98">
        <v>102.98</v>
      </c>
      <c r="Q154" s="86"/>
      <c r="R154" s="96">
        <v>1.6679672529999998</v>
      </c>
      <c r="S154" s="97">
        <v>1.8036208389556589E-5</v>
      </c>
      <c r="T154" s="97">
        <v>2.1959813037673032E-4</v>
      </c>
      <c r="U154" s="97">
        <f>R154/'סכום נכסי הקרן'!$C$42</f>
        <v>5.2855227631117963E-5</v>
      </c>
    </row>
    <row r="155" spans="2:21" s="141" customFormat="1">
      <c r="B155" s="89" t="s">
        <v>660</v>
      </c>
      <c r="C155" s="86" t="s">
        <v>661</v>
      </c>
      <c r="D155" s="99" t="s">
        <v>129</v>
      </c>
      <c r="E155" s="99" t="s">
        <v>316</v>
      </c>
      <c r="F155" s="86" t="s">
        <v>662</v>
      </c>
      <c r="G155" s="99" t="s">
        <v>367</v>
      </c>
      <c r="H155" s="86" t="s">
        <v>654</v>
      </c>
      <c r="I155" s="86" t="s">
        <v>169</v>
      </c>
      <c r="J155" s="86"/>
      <c r="K155" s="96">
        <v>1.530000000012983</v>
      </c>
      <c r="L155" s="99" t="s">
        <v>171</v>
      </c>
      <c r="M155" s="100">
        <v>4.8000000000000001E-2</v>
      </c>
      <c r="N155" s="100">
        <v>1.5900000000389491E-2</v>
      </c>
      <c r="O155" s="96">
        <v>5946.5784280000007</v>
      </c>
      <c r="P155" s="98">
        <v>105.2</v>
      </c>
      <c r="Q155" s="96">
        <v>2.8571976530000001</v>
      </c>
      <c r="R155" s="96">
        <v>9.242892595999999</v>
      </c>
      <c r="S155" s="97">
        <v>6.1301393213777987E-5</v>
      </c>
      <c r="T155" s="97">
        <v>1.216883562734144E-3</v>
      </c>
      <c r="U155" s="97">
        <f>R155/'סכום נכסי הקרן'!$C$42</f>
        <v>2.9289255604561613E-4</v>
      </c>
    </row>
    <row r="156" spans="2:21" s="141" customFormat="1">
      <c r="B156" s="89" t="s">
        <v>663</v>
      </c>
      <c r="C156" s="86" t="s">
        <v>664</v>
      </c>
      <c r="D156" s="99" t="s">
        <v>129</v>
      </c>
      <c r="E156" s="99" t="s">
        <v>316</v>
      </c>
      <c r="F156" s="86" t="s">
        <v>665</v>
      </c>
      <c r="G156" s="99" t="s">
        <v>482</v>
      </c>
      <c r="H156" s="86" t="s">
        <v>654</v>
      </c>
      <c r="I156" s="86" t="s">
        <v>368</v>
      </c>
      <c r="J156" s="86"/>
      <c r="K156" s="96">
        <v>0.99000000000218036</v>
      </c>
      <c r="L156" s="99" t="s">
        <v>171</v>
      </c>
      <c r="M156" s="100">
        <v>4.8000000000000001E-2</v>
      </c>
      <c r="N156" s="100">
        <v>3.6999999999200433E-3</v>
      </c>
      <c r="O156" s="96">
        <v>11133.376668000001</v>
      </c>
      <c r="P156" s="98">
        <v>123.57</v>
      </c>
      <c r="Q156" s="86"/>
      <c r="R156" s="96">
        <v>13.757514503000003</v>
      </c>
      <c r="S156" s="97">
        <v>3.6279403898693397E-5</v>
      </c>
      <c r="T156" s="97">
        <v>1.8112612571114747E-3</v>
      </c>
      <c r="U156" s="97">
        <f>R156/'סכום נכסי הקרן'!$C$42</f>
        <v>4.3595373913163512E-4</v>
      </c>
    </row>
    <row r="157" spans="2:21" s="141" customFormat="1">
      <c r="B157" s="89" t="s">
        <v>666</v>
      </c>
      <c r="C157" s="86" t="s">
        <v>667</v>
      </c>
      <c r="D157" s="99" t="s">
        <v>129</v>
      </c>
      <c r="E157" s="99" t="s">
        <v>316</v>
      </c>
      <c r="F157" s="86" t="s">
        <v>668</v>
      </c>
      <c r="G157" s="99" t="s">
        <v>367</v>
      </c>
      <c r="H157" s="86" t="s">
        <v>654</v>
      </c>
      <c r="I157" s="86" t="s">
        <v>368</v>
      </c>
      <c r="J157" s="86"/>
      <c r="K157" s="96">
        <v>1.3000000001782455</v>
      </c>
      <c r="L157" s="99" t="s">
        <v>171</v>
      </c>
      <c r="M157" s="100">
        <v>5.4000000000000006E-2</v>
      </c>
      <c r="N157" s="100">
        <v>4.7900000003590383E-2</v>
      </c>
      <c r="O157" s="96">
        <v>3758.056051</v>
      </c>
      <c r="P157" s="98">
        <v>104.5</v>
      </c>
      <c r="Q157" s="86"/>
      <c r="R157" s="96">
        <v>3.9271686209999999</v>
      </c>
      <c r="S157" s="97">
        <v>7.5920324262626263E-5</v>
      </c>
      <c r="T157" s="97">
        <v>5.1703586224169254E-4</v>
      </c>
      <c r="U157" s="97">
        <f>R157/'סכום נכסי הקרן'!$C$42</f>
        <v>1.2444572340098494E-4</v>
      </c>
    </row>
    <row r="158" spans="2:21" s="141" customFormat="1">
      <c r="B158" s="89" t="s">
        <v>669</v>
      </c>
      <c r="C158" s="86" t="s">
        <v>670</v>
      </c>
      <c r="D158" s="99" t="s">
        <v>129</v>
      </c>
      <c r="E158" s="99" t="s">
        <v>316</v>
      </c>
      <c r="F158" s="86" t="s">
        <v>668</v>
      </c>
      <c r="G158" s="99" t="s">
        <v>367</v>
      </c>
      <c r="H158" s="86" t="s">
        <v>654</v>
      </c>
      <c r="I158" s="86" t="s">
        <v>368</v>
      </c>
      <c r="J158" s="86"/>
      <c r="K158" s="96">
        <v>0.42000000022607215</v>
      </c>
      <c r="L158" s="99" t="s">
        <v>171</v>
      </c>
      <c r="M158" s="100">
        <v>6.4000000000000001E-2</v>
      </c>
      <c r="N158" s="100">
        <v>2.2200000000586105E-2</v>
      </c>
      <c r="O158" s="96">
        <v>2130.031598</v>
      </c>
      <c r="P158" s="98">
        <v>112.14</v>
      </c>
      <c r="Q158" s="86"/>
      <c r="R158" s="96">
        <v>2.3886175130000002</v>
      </c>
      <c r="S158" s="97">
        <v>6.2073262790399481E-5</v>
      </c>
      <c r="T158" s="97">
        <v>3.1447616198488726E-4</v>
      </c>
      <c r="U158" s="97">
        <f>R158/'סכום נכסי הקרן'!$C$42</f>
        <v>7.5691487435508966E-5</v>
      </c>
    </row>
    <row r="159" spans="2:21" s="141" customFormat="1">
      <c r="B159" s="89" t="s">
        <v>671</v>
      </c>
      <c r="C159" s="86" t="s">
        <v>672</v>
      </c>
      <c r="D159" s="99" t="s">
        <v>129</v>
      </c>
      <c r="E159" s="99" t="s">
        <v>316</v>
      </c>
      <c r="F159" s="86" t="s">
        <v>668</v>
      </c>
      <c r="G159" s="99" t="s">
        <v>367</v>
      </c>
      <c r="H159" s="86" t="s">
        <v>654</v>
      </c>
      <c r="I159" s="86" t="s">
        <v>368</v>
      </c>
      <c r="J159" s="86"/>
      <c r="K159" s="96">
        <v>2.1800000000651356</v>
      </c>
      <c r="L159" s="99" t="s">
        <v>171</v>
      </c>
      <c r="M159" s="100">
        <v>2.5000000000000001E-2</v>
      </c>
      <c r="N159" s="100">
        <v>5.9900000000416148E-2</v>
      </c>
      <c r="O159" s="96">
        <v>11780.701073</v>
      </c>
      <c r="P159" s="98">
        <v>93.83</v>
      </c>
      <c r="Q159" s="86"/>
      <c r="R159" s="96">
        <v>11.053831446</v>
      </c>
      <c r="S159" s="97">
        <v>2.4196562889717605E-5</v>
      </c>
      <c r="T159" s="97">
        <v>1.4553047817187029E-3</v>
      </c>
      <c r="U159" s="97">
        <f>R159/'סכום נכסי הקרן'!$C$42</f>
        <v>3.5027832604237581E-4</v>
      </c>
    </row>
    <row r="160" spans="2:21" s="141" customFormat="1">
      <c r="B160" s="89" t="s">
        <v>673</v>
      </c>
      <c r="C160" s="86" t="s">
        <v>674</v>
      </c>
      <c r="D160" s="99" t="s">
        <v>129</v>
      </c>
      <c r="E160" s="99" t="s">
        <v>316</v>
      </c>
      <c r="F160" s="86" t="s">
        <v>675</v>
      </c>
      <c r="G160" s="99" t="s">
        <v>565</v>
      </c>
      <c r="H160" s="86" t="s">
        <v>654</v>
      </c>
      <c r="I160" s="86" t="s">
        <v>368</v>
      </c>
      <c r="J160" s="86"/>
      <c r="K160" s="96">
        <v>1.22000002436806</v>
      </c>
      <c r="L160" s="99" t="s">
        <v>171</v>
      </c>
      <c r="M160" s="100">
        <v>0.05</v>
      </c>
      <c r="N160" s="100">
        <v>1.91999996344791E-2</v>
      </c>
      <c r="O160" s="96">
        <v>6.3140430000000007</v>
      </c>
      <c r="P160" s="98">
        <v>103.99</v>
      </c>
      <c r="Q160" s="86"/>
      <c r="R160" s="96">
        <v>6.5659720000000006E-3</v>
      </c>
      <c r="S160" s="97">
        <v>4.0917447958434795E-8</v>
      </c>
      <c r="T160" s="97">
        <v>8.64450529656748E-7</v>
      </c>
      <c r="U160" s="97">
        <f>R160/'סכום נכסי הקרן'!$C$42</f>
        <v>2.080652027522431E-7</v>
      </c>
    </row>
    <row r="161" spans="2:21" s="141" customFormat="1">
      <c r="B161" s="89" t="s">
        <v>676</v>
      </c>
      <c r="C161" s="86" t="s">
        <v>677</v>
      </c>
      <c r="D161" s="99" t="s">
        <v>129</v>
      </c>
      <c r="E161" s="99" t="s">
        <v>316</v>
      </c>
      <c r="F161" s="86" t="s">
        <v>600</v>
      </c>
      <c r="G161" s="99" t="s">
        <v>318</v>
      </c>
      <c r="H161" s="86" t="s">
        <v>654</v>
      </c>
      <c r="I161" s="86" t="s">
        <v>368</v>
      </c>
      <c r="J161" s="86"/>
      <c r="K161" s="96">
        <v>1.4800000000444298</v>
      </c>
      <c r="L161" s="99" t="s">
        <v>171</v>
      </c>
      <c r="M161" s="100">
        <v>2.4E-2</v>
      </c>
      <c r="N161" s="100">
        <v>8.8000000004442979E-3</v>
      </c>
      <c r="O161" s="96">
        <v>4311.3564319999996</v>
      </c>
      <c r="P161" s="98">
        <v>104.41</v>
      </c>
      <c r="Q161" s="86"/>
      <c r="R161" s="96">
        <v>4.5014872600000002</v>
      </c>
      <c r="S161" s="97">
        <v>3.302430798691699E-5</v>
      </c>
      <c r="T161" s="97">
        <v>5.9264843745146999E-4</v>
      </c>
      <c r="U161" s="97">
        <f>R161/'סכום נכסי הקרן'!$C$42</f>
        <v>1.4264496702674626E-4</v>
      </c>
    </row>
    <row r="162" spans="2:21" s="141" customFormat="1">
      <c r="B162" s="89" t="s">
        <v>678</v>
      </c>
      <c r="C162" s="86" t="s">
        <v>679</v>
      </c>
      <c r="D162" s="99" t="s">
        <v>129</v>
      </c>
      <c r="E162" s="99" t="s">
        <v>316</v>
      </c>
      <c r="F162" s="86" t="s">
        <v>680</v>
      </c>
      <c r="G162" s="99" t="s">
        <v>431</v>
      </c>
      <c r="H162" s="86" t="s">
        <v>681</v>
      </c>
      <c r="I162" s="86" t="s">
        <v>169</v>
      </c>
      <c r="J162" s="86"/>
      <c r="K162" s="96">
        <v>0.15999999985230584</v>
      </c>
      <c r="L162" s="99" t="s">
        <v>171</v>
      </c>
      <c r="M162" s="100">
        <v>3.85E-2</v>
      </c>
      <c r="N162" s="100">
        <v>3.4999999987692154E-2</v>
      </c>
      <c r="O162" s="96">
        <v>800.48262</v>
      </c>
      <c r="P162" s="98">
        <v>101.5</v>
      </c>
      <c r="Q162" s="86"/>
      <c r="R162" s="96">
        <v>0.81248983200000002</v>
      </c>
      <c r="S162" s="97">
        <v>2.00120655E-5</v>
      </c>
      <c r="T162" s="97">
        <v>1.0696927516796022E-4</v>
      </c>
      <c r="U162" s="97">
        <f>R162/'סכום נכסי הקרן'!$C$42</f>
        <v>2.5746509675828032E-5</v>
      </c>
    </row>
    <row r="163" spans="2:21" s="141" customFormat="1">
      <c r="B163" s="89" t="s">
        <v>682</v>
      </c>
      <c r="C163" s="86" t="s">
        <v>683</v>
      </c>
      <c r="D163" s="99" t="s">
        <v>129</v>
      </c>
      <c r="E163" s="99" t="s">
        <v>316</v>
      </c>
      <c r="F163" s="86" t="s">
        <v>684</v>
      </c>
      <c r="G163" s="99" t="s">
        <v>565</v>
      </c>
      <c r="H163" s="86" t="s">
        <v>685</v>
      </c>
      <c r="I163" s="86" t="s">
        <v>368</v>
      </c>
      <c r="J163" s="86"/>
      <c r="K163" s="96">
        <v>0.24999999995961356</v>
      </c>
      <c r="L163" s="99" t="s">
        <v>171</v>
      </c>
      <c r="M163" s="100">
        <v>4.9000000000000002E-2</v>
      </c>
      <c r="N163" s="100">
        <v>0</v>
      </c>
      <c r="O163" s="96">
        <v>15394.669991000001</v>
      </c>
      <c r="P163" s="98">
        <v>40.21</v>
      </c>
      <c r="Q163" s="86"/>
      <c r="R163" s="96">
        <v>6.1901965170000004</v>
      </c>
      <c r="S163" s="97">
        <v>2.0195890471792188E-5</v>
      </c>
      <c r="T163" s="97">
        <v>8.149773800131963E-4</v>
      </c>
      <c r="U163" s="97">
        <f>R163/'סכום נכסי הקרן'!$C$42</f>
        <v>1.9615747575314578E-4</v>
      </c>
    </row>
    <row r="164" spans="2:21" s="141" customFormat="1"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96"/>
      <c r="P164" s="98"/>
      <c r="Q164" s="86"/>
      <c r="R164" s="86"/>
      <c r="S164" s="86"/>
      <c r="T164" s="97"/>
      <c r="U164" s="86"/>
    </row>
    <row r="165" spans="2:21" s="141" customFormat="1">
      <c r="B165" s="104" t="s">
        <v>47</v>
      </c>
      <c r="C165" s="84"/>
      <c r="D165" s="84"/>
      <c r="E165" s="84"/>
      <c r="F165" s="84"/>
      <c r="G165" s="84"/>
      <c r="H165" s="84"/>
      <c r="I165" s="84"/>
      <c r="J165" s="84"/>
      <c r="K165" s="93">
        <v>4.0072594980720906</v>
      </c>
      <c r="L165" s="84"/>
      <c r="M165" s="84"/>
      <c r="N165" s="106">
        <v>2.8384062511836148E-2</v>
      </c>
      <c r="O165" s="93"/>
      <c r="P165" s="95"/>
      <c r="Q165" s="93">
        <f>SUM(Q166:Q250)</f>
        <v>2.6290604879486805</v>
      </c>
      <c r="R165" s="93">
        <v>1600.7411359020007</v>
      </c>
      <c r="S165" s="84"/>
      <c r="T165" s="94">
        <v>0.21074739928434491</v>
      </c>
      <c r="U165" s="94">
        <f>R165/'סכום נכסי הקרן'!$C$42</f>
        <v>5.0724938972524655E-2</v>
      </c>
    </row>
    <row r="166" spans="2:21" s="141" customFormat="1">
      <c r="B166" s="89" t="s">
        <v>686</v>
      </c>
      <c r="C166" s="86" t="s">
        <v>687</v>
      </c>
      <c r="D166" s="99" t="s">
        <v>129</v>
      </c>
      <c r="E166" s="99" t="s">
        <v>316</v>
      </c>
      <c r="F166" s="86" t="s">
        <v>324</v>
      </c>
      <c r="G166" s="99" t="s">
        <v>318</v>
      </c>
      <c r="H166" s="86" t="s">
        <v>319</v>
      </c>
      <c r="I166" s="86" t="s">
        <v>169</v>
      </c>
      <c r="J166" s="86"/>
      <c r="K166" s="96">
        <v>5.8700000000893215</v>
      </c>
      <c r="L166" s="99" t="s">
        <v>171</v>
      </c>
      <c r="M166" s="100">
        <v>2.98E-2</v>
      </c>
      <c r="N166" s="100">
        <v>2.5200000000533879E-2</v>
      </c>
      <c r="O166" s="96">
        <v>28002.092603000001</v>
      </c>
      <c r="P166" s="98">
        <v>104.35</v>
      </c>
      <c r="Q166" s="86"/>
      <c r="R166" s="96">
        <v>29.220182696999998</v>
      </c>
      <c r="S166" s="97">
        <v>1.1015291072262385E-5</v>
      </c>
      <c r="T166" s="97">
        <v>3.8470164674915745E-3</v>
      </c>
      <c r="U166" s="97">
        <f>R166/'סכום נכסי הקרן'!$C$42</f>
        <v>9.2594108493135362E-4</v>
      </c>
    </row>
    <row r="167" spans="2:21" s="141" customFormat="1">
      <c r="B167" s="89" t="s">
        <v>688</v>
      </c>
      <c r="C167" s="86" t="s">
        <v>689</v>
      </c>
      <c r="D167" s="99" t="s">
        <v>129</v>
      </c>
      <c r="E167" s="99" t="s">
        <v>316</v>
      </c>
      <c r="F167" s="86" t="s">
        <v>324</v>
      </c>
      <c r="G167" s="99" t="s">
        <v>318</v>
      </c>
      <c r="H167" s="86" t="s">
        <v>319</v>
      </c>
      <c r="I167" s="86" t="s">
        <v>169</v>
      </c>
      <c r="J167" s="86"/>
      <c r="K167" s="96">
        <v>3.2899999999813976</v>
      </c>
      <c r="L167" s="99" t="s">
        <v>171</v>
      </c>
      <c r="M167" s="100">
        <v>2.4700000000000003E-2</v>
      </c>
      <c r="N167" s="100">
        <v>1.7499999999659704E-2</v>
      </c>
      <c r="O167" s="96">
        <v>21239.042960999999</v>
      </c>
      <c r="P167" s="98">
        <v>103.77</v>
      </c>
      <c r="Q167" s="86"/>
      <c r="R167" s="96">
        <v>22.039755228999997</v>
      </c>
      <c r="S167" s="97">
        <v>6.3757359777019296E-6</v>
      </c>
      <c r="T167" s="97">
        <v>2.9016691026422479E-3</v>
      </c>
      <c r="U167" s="97">
        <f>R167/'סכום נכסי הקרן'!$C$42</f>
        <v>6.9840476632122307E-4</v>
      </c>
    </row>
    <row r="168" spans="2:21" s="141" customFormat="1">
      <c r="B168" s="89" t="s">
        <v>690</v>
      </c>
      <c r="C168" s="86" t="s">
        <v>691</v>
      </c>
      <c r="D168" s="99" t="s">
        <v>129</v>
      </c>
      <c r="E168" s="99" t="s">
        <v>316</v>
      </c>
      <c r="F168" s="86" t="s">
        <v>692</v>
      </c>
      <c r="G168" s="99" t="s">
        <v>367</v>
      </c>
      <c r="H168" s="86" t="s">
        <v>319</v>
      </c>
      <c r="I168" s="86" t="s">
        <v>169</v>
      </c>
      <c r="J168" s="86"/>
      <c r="K168" s="96">
        <v>4.4899999999546587</v>
      </c>
      <c r="L168" s="99" t="s">
        <v>171</v>
      </c>
      <c r="M168" s="100">
        <v>1.44E-2</v>
      </c>
      <c r="N168" s="100">
        <v>2.089999999973292E-2</v>
      </c>
      <c r="O168" s="96">
        <v>33022.478468000001</v>
      </c>
      <c r="P168" s="98">
        <v>97.51</v>
      </c>
      <c r="Q168" s="86"/>
      <c r="R168" s="96">
        <v>32.200218753999998</v>
      </c>
      <c r="S168" s="97">
        <v>3.476050365052632E-5</v>
      </c>
      <c r="T168" s="97">
        <v>4.2393565121749601E-3</v>
      </c>
      <c r="U168" s="97">
        <f>R168/'סכום נכסי הקרן'!$C$42</f>
        <v>1.0203736847670976E-3</v>
      </c>
    </row>
    <row r="169" spans="2:21" s="141" customFormat="1">
      <c r="B169" s="89" t="s">
        <v>693</v>
      </c>
      <c r="C169" s="86" t="s">
        <v>694</v>
      </c>
      <c r="D169" s="99" t="s">
        <v>129</v>
      </c>
      <c r="E169" s="99" t="s">
        <v>316</v>
      </c>
      <c r="F169" s="86" t="s">
        <v>341</v>
      </c>
      <c r="G169" s="99" t="s">
        <v>318</v>
      </c>
      <c r="H169" s="86" t="s">
        <v>319</v>
      </c>
      <c r="I169" s="86" t="s">
        <v>169</v>
      </c>
      <c r="J169" s="86"/>
      <c r="K169" s="96">
        <v>0.41000000004677545</v>
      </c>
      <c r="L169" s="99" t="s">
        <v>171</v>
      </c>
      <c r="M169" s="100">
        <v>5.9000000000000004E-2</v>
      </c>
      <c r="N169" s="100">
        <v>4.7999999997327108E-3</v>
      </c>
      <c r="O169" s="96">
        <v>10195.204916000001</v>
      </c>
      <c r="P169" s="98">
        <v>102.75</v>
      </c>
      <c r="Q169" s="86"/>
      <c r="R169" s="96">
        <v>10.475572711</v>
      </c>
      <c r="S169" s="97">
        <v>1.8900037052967911E-5</v>
      </c>
      <c r="T169" s="97">
        <v>1.3791734686778628E-3</v>
      </c>
      <c r="U169" s="97">
        <f>R169/'סכום נכסי הקרן'!$C$42</f>
        <v>3.3195422704514725E-4</v>
      </c>
    </row>
    <row r="170" spans="2:21" s="141" customFormat="1">
      <c r="B170" s="89" t="s">
        <v>695</v>
      </c>
      <c r="C170" s="86" t="s">
        <v>696</v>
      </c>
      <c r="D170" s="99" t="s">
        <v>129</v>
      </c>
      <c r="E170" s="99" t="s">
        <v>316</v>
      </c>
      <c r="F170" s="86" t="s">
        <v>697</v>
      </c>
      <c r="G170" s="99" t="s">
        <v>698</v>
      </c>
      <c r="H170" s="86" t="s">
        <v>353</v>
      </c>
      <c r="I170" s="86" t="s">
        <v>169</v>
      </c>
      <c r="J170" s="86"/>
      <c r="K170" s="96">
        <v>0.98999999999816324</v>
      </c>
      <c r="L170" s="99" t="s">
        <v>171</v>
      </c>
      <c r="M170" s="100">
        <v>4.8399999999999999E-2</v>
      </c>
      <c r="N170" s="100">
        <v>9.2999999998714163E-3</v>
      </c>
      <c r="O170" s="96">
        <v>5240.0842860000002</v>
      </c>
      <c r="P170" s="98">
        <v>103.89</v>
      </c>
      <c r="Q170" s="86"/>
      <c r="R170" s="96">
        <v>5.4439237990000002</v>
      </c>
      <c r="S170" s="97">
        <v>1.2476391157142859E-5</v>
      </c>
      <c r="T170" s="97">
        <v>7.1672599448436962E-4</v>
      </c>
      <c r="U170" s="97">
        <f>R170/'סכום נכסי הקרן'!$C$42</f>
        <v>1.7250928103359204E-4</v>
      </c>
    </row>
    <row r="171" spans="2:21" s="141" customFormat="1">
      <c r="B171" s="89" t="s">
        <v>699</v>
      </c>
      <c r="C171" s="86" t="s">
        <v>700</v>
      </c>
      <c r="D171" s="99" t="s">
        <v>129</v>
      </c>
      <c r="E171" s="99" t="s">
        <v>316</v>
      </c>
      <c r="F171" s="86" t="s">
        <v>352</v>
      </c>
      <c r="G171" s="99" t="s">
        <v>318</v>
      </c>
      <c r="H171" s="86" t="s">
        <v>353</v>
      </c>
      <c r="I171" s="86" t="s">
        <v>169</v>
      </c>
      <c r="J171" s="86"/>
      <c r="K171" s="96">
        <v>1.010000000007454</v>
      </c>
      <c r="L171" s="99" t="s">
        <v>171</v>
      </c>
      <c r="M171" s="100">
        <v>1.95E-2</v>
      </c>
      <c r="N171" s="100">
        <v>1.269999999997967E-2</v>
      </c>
      <c r="O171" s="96">
        <v>14386.218744999998</v>
      </c>
      <c r="P171" s="98">
        <v>102.58</v>
      </c>
      <c r="Q171" s="86"/>
      <c r="R171" s="96">
        <v>14.757383189</v>
      </c>
      <c r="S171" s="97">
        <v>2.100177918978102E-5</v>
      </c>
      <c r="T171" s="97">
        <v>1.942900108937205E-3</v>
      </c>
      <c r="U171" s="97">
        <f>R171/'סכום נכסי הקרן'!$C$42</f>
        <v>4.6763798647204535E-4</v>
      </c>
    </row>
    <row r="172" spans="2:21" s="141" customFormat="1">
      <c r="B172" s="89" t="s">
        <v>701</v>
      </c>
      <c r="C172" s="86" t="s">
        <v>702</v>
      </c>
      <c r="D172" s="99" t="s">
        <v>129</v>
      </c>
      <c r="E172" s="99" t="s">
        <v>316</v>
      </c>
      <c r="F172" s="86" t="s">
        <v>418</v>
      </c>
      <c r="G172" s="99" t="s">
        <v>318</v>
      </c>
      <c r="H172" s="86" t="s">
        <v>353</v>
      </c>
      <c r="I172" s="86" t="s">
        <v>169</v>
      </c>
      <c r="J172" s="86"/>
      <c r="K172" s="96">
        <v>3.3299999999083023</v>
      </c>
      <c r="L172" s="99" t="s">
        <v>171</v>
      </c>
      <c r="M172" s="100">
        <v>1.8700000000000001E-2</v>
      </c>
      <c r="N172" s="100">
        <v>1.8699999999617321E-2</v>
      </c>
      <c r="O172" s="96">
        <v>13842.946728000001</v>
      </c>
      <c r="P172" s="98">
        <v>100.05</v>
      </c>
      <c r="Q172" s="86"/>
      <c r="R172" s="96">
        <v>13.849868619</v>
      </c>
      <c r="S172" s="97">
        <v>1.9096353604635124E-5</v>
      </c>
      <c r="T172" s="97">
        <v>1.8234202435482396E-3</v>
      </c>
      <c r="U172" s="97">
        <f>R172/'סכום נכסי הקרן'!$C$42</f>
        <v>4.3888029408352094E-4</v>
      </c>
    </row>
    <row r="173" spans="2:21" s="141" customFormat="1">
      <c r="B173" s="89" t="s">
        <v>703</v>
      </c>
      <c r="C173" s="86" t="s">
        <v>704</v>
      </c>
      <c r="D173" s="99" t="s">
        <v>129</v>
      </c>
      <c r="E173" s="99" t="s">
        <v>316</v>
      </c>
      <c r="F173" s="86" t="s">
        <v>418</v>
      </c>
      <c r="G173" s="99" t="s">
        <v>318</v>
      </c>
      <c r="H173" s="86" t="s">
        <v>353</v>
      </c>
      <c r="I173" s="86" t="s">
        <v>169</v>
      </c>
      <c r="J173" s="86"/>
      <c r="K173" s="96">
        <v>5.8599999998857033</v>
      </c>
      <c r="L173" s="99" t="s">
        <v>171</v>
      </c>
      <c r="M173" s="100">
        <v>2.6800000000000001E-2</v>
      </c>
      <c r="N173" s="100">
        <v>2.619999999929885E-2</v>
      </c>
      <c r="O173" s="96">
        <v>20739.93506</v>
      </c>
      <c r="P173" s="98">
        <v>100.4</v>
      </c>
      <c r="Q173" s="86"/>
      <c r="R173" s="96">
        <v>20.822894233</v>
      </c>
      <c r="S173" s="97">
        <v>2.6986640738244379E-5</v>
      </c>
      <c r="T173" s="97">
        <v>2.7414618808461705E-3</v>
      </c>
      <c r="U173" s="97">
        <f>R173/'סכום נכסי הקרן'!$C$42</f>
        <v>6.5984437802623253E-4</v>
      </c>
    </row>
    <row r="174" spans="2:21" s="141" customFormat="1">
      <c r="B174" s="89" t="s">
        <v>705</v>
      </c>
      <c r="C174" s="86" t="s">
        <v>706</v>
      </c>
      <c r="D174" s="99" t="s">
        <v>129</v>
      </c>
      <c r="E174" s="99" t="s">
        <v>316</v>
      </c>
      <c r="F174" s="86" t="s">
        <v>707</v>
      </c>
      <c r="G174" s="99" t="s">
        <v>318</v>
      </c>
      <c r="H174" s="86" t="s">
        <v>353</v>
      </c>
      <c r="I174" s="86" t="s">
        <v>368</v>
      </c>
      <c r="J174" s="86"/>
      <c r="K174" s="96">
        <v>3.1300000001186743</v>
      </c>
      <c r="L174" s="99" t="s">
        <v>171</v>
      </c>
      <c r="M174" s="100">
        <v>2.07E-2</v>
      </c>
      <c r="N174" s="100">
        <v>1.6700000000209426E-2</v>
      </c>
      <c r="O174" s="96">
        <v>8360.0268680000008</v>
      </c>
      <c r="P174" s="98">
        <v>102.81</v>
      </c>
      <c r="Q174" s="86"/>
      <c r="R174" s="96">
        <v>8.594943645999999</v>
      </c>
      <c r="S174" s="97">
        <v>3.2983223855158347E-5</v>
      </c>
      <c r="T174" s="97">
        <v>1.131577104982263E-3</v>
      </c>
      <c r="U174" s="97">
        <f>R174/'סכום נכסי הקרן'!$C$42</f>
        <v>2.7236008504896047E-4</v>
      </c>
    </row>
    <row r="175" spans="2:21" s="141" customFormat="1">
      <c r="B175" s="89" t="s">
        <v>708</v>
      </c>
      <c r="C175" s="86" t="s">
        <v>709</v>
      </c>
      <c r="D175" s="99" t="s">
        <v>129</v>
      </c>
      <c r="E175" s="99" t="s">
        <v>316</v>
      </c>
      <c r="F175" s="86" t="s">
        <v>360</v>
      </c>
      <c r="G175" s="99" t="s">
        <v>361</v>
      </c>
      <c r="H175" s="86" t="s">
        <v>353</v>
      </c>
      <c r="I175" s="86" t="s">
        <v>169</v>
      </c>
      <c r="J175" s="86"/>
      <c r="K175" s="96">
        <v>4.339999999955312</v>
      </c>
      <c r="L175" s="99" t="s">
        <v>171</v>
      </c>
      <c r="M175" s="100">
        <v>1.6299999999999999E-2</v>
      </c>
      <c r="N175" s="100">
        <v>1.9799999999834304E-2</v>
      </c>
      <c r="O175" s="96">
        <v>40426.153115000001</v>
      </c>
      <c r="P175" s="98">
        <v>98.53</v>
      </c>
      <c r="Q175" s="86"/>
      <c r="R175" s="96">
        <v>39.831888667000001</v>
      </c>
      <c r="S175" s="97">
        <v>7.4168942794763834E-5</v>
      </c>
      <c r="T175" s="97">
        <v>5.2441127155913496E-3</v>
      </c>
      <c r="U175" s="97">
        <f>R175/'סכום נכסי הקרן'!$C$42</f>
        <v>1.2622091582943284E-3</v>
      </c>
    </row>
    <row r="176" spans="2:21" s="141" customFormat="1">
      <c r="B176" s="89" t="s">
        <v>710</v>
      </c>
      <c r="C176" s="86" t="s">
        <v>711</v>
      </c>
      <c r="D176" s="99" t="s">
        <v>129</v>
      </c>
      <c r="E176" s="99" t="s">
        <v>316</v>
      </c>
      <c r="F176" s="86" t="s">
        <v>341</v>
      </c>
      <c r="G176" s="99" t="s">
        <v>318</v>
      </c>
      <c r="H176" s="86" t="s">
        <v>353</v>
      </c>
      <c r="I176" s="86" t="s">
        <v>169</v>
      </c>
      <c r="J176" s="86"/>
      <c r="K176" s="96">
        <v>1.2000000000122448</v>
      </c>
      <c r="L176" s="99" t="s">
        <v>171</v>
      </c>
      <c r="M176" s="100">
        <v>6.0999999999999999E-2</v>
      </c>
      <c r="N176" s="100">
        <v>8.999999999938774E-3</v>
      </c>
      <c r="O176" s="96">
        <v>29429.400100999999</v>
      </c>
      <c r="P176" s="98">
        <v>111</v>
      </c>
      <c r="Q176" s="86"/>
      <c r="R176" s="96">
        <v>32.666633347999998</v>
      </c>
      <c r="S176" s="97">
        <v>2.8633229670756292E-5</v>
      </c>
      <c r="T176" s="97">
        <v>4.3007628573166904E-3</v>
      </c>
      <c r="U176" s="97">
        <f>R176/'סכום נכסי הקרן'!$C$42</f>
        <v>1.0351536209391092E-3</v>
      </c>
    </row>
    <row r="177" spans="2:21" s="141" customFormat="1">
      <c r="B177" s="89" t="s">
        <v>712</v>
      </c>
      <c r="C177" s="86" t="s">
        <v>713</v>
      </c>
      <c r="D177" s="99" t="s">
        <v>129</v>
      </c>
      <c r="E177" s="99" t="s">
        <v>316</v>
      </c>
      <c r="F177" s="86" t="s">
        <v>389</v>
      </c>
      <c r="G177" s="99" t="s">
        <v>367</v>
      </c>
      <c r="H177" s="86" t="s">
        <v>382</v>
      </c>
      <c r="I177" s="86" t="s">
        <v>169</v>
      </c>
      <c r="J177" s="86"/>
      <c r="K177" s="96">
        <v>4.589999999954955</v>
      </c>
      <c r="L177" s="99" t="s">
        <v>171</v>
      </c>
      <c r="M177" s="100">
        <v>3.39E-2</v>
      </c>
      <c r="N177" s="100">
        <v>2.779999999982654E-2</v>
      </c>
      <c r="O177" s="96">
        <v>33693.838027999998</v>
      </c>
      <c r="P177" s="98">
        <v>102.69</v>
      </c>
      <c r="Q177" s="96">
        <v>1.142221111</v>
      </c>
      <c r="R177" s="96">
        <v>35.742423379000002</v>
      </c>
      <c r="S177" s="97">
        <v>3.1048136294730735E-5</v>
      </c>
      <c r="T177" s="97">
        <v>4.705709500618078E-3</v>
      </c>
      <c r="U177" s="97">
        <f>R177/'סכום נכסי הקרן'!$C$42</f>
        <v>1.1326205118157903E-3</v>
      </c>
    </row>
    <row r="178" spans="2:21" s="141" customFormat="1">
      <c r="B178" s="89" t="s">
        <v>714</v>
      </c>
      <c r="C178" s="86" t="s">
        <v>715</v>
      </c>
      <c r="D178" s="99" t="s">
        <v>129</v>
      </c>
      <c r="E178" s="99" t="s">
        <v>316</v>
      </c>
      <c r="F178" s="86" t="s">
        <v>398</v>
      </c>
      <c r="G178" s="99" t="s">
        <v>399</v>
      </c>
      <c r="H178" s="86" t="s">
        <v>382</v>
      </c>
      <c r="I178" s="86" t="s">
        <v>169</v>
      </c>
      <c r="J178" s="86"/>
      <c r="K178" s="96">
        <v>2.3599999999097294</v>
      </c>
      <c r="L178" s="99" t="s">
        <v>171</v>
      </c>
      <c r="M178" s="100">
        <v>1.7299999999999999E-2</v>
      </c>
      <c r="N178" s="100">
        <v>1.1499999999734499E-2</v>
      </c>
      <c r="O178" s="96">
        <v>7391.013852</v>
      </c>
      <c r="P178" s="98">
        <v>101.92</v>
      </c>
      <c r="Q178" s="86"/>
      <c r="R178" s="96">
        <v>7.5329211880000004</v>
      </c>
      <c r="S178" s="97">
        <v>1.2591010556599647E-5</v>
      </c>
      <c r="T178" s="97">
        <v>9.9175532744110676E-4</v>
      </c>
      <c r="U178" s="97">
        <f>R178/'סכום נכסי הקרן'!$C$42</f>
        <v>2.3870628359333362E-4</v>
      </c>
    </row>
    <row r="179" spans="2:21" s="141" customFormat="1">
      <c r="B179" s="89" t="s">
        <v>716</v>
      </c>
      <c r="C179" s="86" t="s">
        <v>717</v>
      </c>
      <c r="D179" s="99" t="s">
        <v>129</v>
      </c>
      <c r="E179" s="99" t="s">
        <v>316</v>
      </c>
      <c r="F179" s="86" t="s">
        <v>398</v>
      </c>
      <c r="G179" s="99" t="s">
        <v>399</v>
      </c>
      <c r="H179" s="86" t="s">
        <v>382</v>
      </c>
      <c r="I179" s="86" t="s">
        <v>169</v>
      </c>
      <c r="J179" s="86"/>
      <c r="K179" s="96">
        <v>5.1999999999631346</v>
      </c>
      <c r="L179" s="99" t="s">
        <v>171</v>
      </c>
      <c r="M179" s="100">
        <v>3.6499999999999998E-2</v>
      </c>
      <c r="N179" s="100">
        <v>3.1099999999731405E-2</v>
      </c>
      <c r="O179" s="96">
        <v>36797.935764000002</v>
      </c>
      <c r="P179" s="98">
        <v>103.2</v>
      </c>
      <c r="Q179" s="86"/>
      <c r="R179" s="96">
        <v>37.975468481999997</v>
      </c>
      <c r="S179" s="97">
        <v>1.7155470740822242E-5</v>
      </c>
      <c r="T179" s="97">
        <v>4.9997035995931801E-3</v>
      </c>
      <c r="U179" s="97">
        <f>R179/'סכום נכסי הקרן'!$C$42</f>
        <v>1.2033821571762332E-3</v>
      </c>
    </row>
    <row r="180" spans="2:21" s="141" customFormat="1">
      <c r="B180" s="89" t="s">
        <v>718</v>
      </c>
      <c r="C180" s="86" t="s">
        <v>719</v>
      </c>
      <c r="D180" s="99" t="s">
        <v>129</v>
      </c>
      <c r="E180" s="99" t="s">
        <v>316</v>
      </c>
      <c r="F180" s="86" t="s">
        <v>317</v>
      </c>
      <c r="G180" s="99" t="s">
        <v>318</v>
      </c>
      <c r="H180" s="86" t="s">
        <v>382</v>
      </c>
      <c r="I180" s="86" t="s">
        <v>169</v>
      </c>
      <c r="J180" s="86"/>
      <c r="K180" s="96">
        <v>2.0600000000021703</v>
      </c>
      <c r="L180" s="99" t="s">
        <v>171</v>
      </c>
      <c r="M180" s="100">
        <v>1.66E-2</v>
      </c>
      <c r="N180" s="100">
        <v>9.799999999902333E-3</v>
      </c>
      <c r="O180" s="96">
        <v>36077.019786999997</v>
      </c>
      <c r="P180" s="98">
        <v>102.17</v>
      </c>
      <c r="Q180" s="86"/>
      <c r="R180" s="96">
        <v>36.859891682000004</v>
      </c>
      <c r="S180" s="97">
        <v>3.7975810302105262E-5</v>
      </c>
      <c r="T180" s="97">
        <v>4.8528310640976327E-3</v>
      </c>
      <c r="U180" s="97">
        <f>R180/'סכום נכסי הקרן'!$C$42</f>
        <v>1.1680313038558571E-3</v>
      </c>
    </row>
    <row r="181" spans="2:21" s="141" customFormat="1">
      <c r="B181" s="89" t="s">
        <v>720</v>
      </c>
      <c r="C181" s="86" t="s">
        <v>721</v>
      </c>
      <c r="D181" s="99" t="s">
        <v>129</v>
      </c>
      <c r="E181" s="99" t="s">
        <v>316</v>
      </c>
      <c r="F181" s="86" t="s">
        <v>415</v>
      </c>
      <c r="G181" s="99" t="s">
        <v>367</v>
      </c>
      <c r="H181" s="86" t="s">
        <v>382</v>
      </c>
      <c r="I181" s="86" t="s">
        <v>368</v>
      </c>
      <c r="J181" s="86"/>
      <c r="K181" s="96">
        <v>5.7699999999886957</v>
      </c>
      <c r="L181" s="99" t="s">
        <v>171</v>
      </c>
      <c r="M181" s="100">
        <v>2.5499999999999998E-2</v>
      </c>
      <c r="N181" s="100">
        <v>3.1899999999895817E-2</v>
      </c>
      <c r="O181" s="96">
        <v>93498.012545999998</v>
      </c>
      <c r="P181" s="98">
        <v>96.5</v>
      </c>
      <c r="Q181" s="86"/>
      <c r="R181" s="96">
        <v>90.225585225999993</v>
      </c>
      <c r="S181" s="97">
        <v>8.9573613395898871E-5</v>
      </c>
      <c r="T181" s="97">
        <v>1.187875229093358E-2</v>
      </c>
      <c r="U181" s="97">
        <f>R181/'סכום נכסי הקרן'!$C$42</f>
        <v>2.8591051992739955E-3</v>
      </c>
    </row>
    <row r="182" spans="2:21" s="141" customFormat="1">
      <c r="B182" s="89" t="s">
        <v>722</v>
      </c>
      <c r="C182" s="86" t="s">
        <v>723</v>
      </c>
      <c r="D182" s="99" t="s">
        <v>129</v>
      </c>
      <c r="E182" s="99" t="s">
        <v>316</v>
      </c>
      <c r="F182" s="86" t="s">
        <v>724</v>
      </c>
      <c r="G182" s="99" t="s">
        <v>367</v>
      </c>
      <c r="H182" s="86" t="s">
        <v>382</v>
      </c>
      <c r="I182" s="86" t="s">
        <v>368</v>
      </c>
      <c r="J182" s="86"/>
      <c r="K182" s="96">
        <v>4.7100000005262377</v>
      </c>
      <c r="L182" s="99" t="s">
        <v>171</v>
      </c>
      <c r="M182" s="100">
        <v>3.15E-2</v>
      </c>
      <c r="N182" s="100">
        <v>3.9000000004266795E-2</v>
      </c>
      <c r="O182" s="96">
        <v>3622.0052220000002</v>
      </c>
      <c r="P182" s="98">
        <v>97.06</v>
      </c>
      <c r="Q182" s="86"/>
      <c r="R182" s="96">
        <v>3.5155182650000003</v>
      </c>
      <c r="S182" s="97">
        <v>1.5279846363095962E-5</v>
      </c>
      <c r="T182" s="97">
        <v>4.6283956529166156E-4</v>
      </c>
      <c r="U182" s="97">
        <f>R182/'סכום נכסי הקרן'!$C$42</f>
        <v>1.114011787723796E-4</v>
      </c>
    </row>
    <row r="183" spans="2:21" s="141" customFormat="1">
      <c r="B183" s="89" t="s">
        <v>725</v>
      </c>
      <c r="C183" s="86" t="s">
        <v>726</v>
      </c>
      <c r="D183" s="99" t="s">
        <v>129</v>
      </c>
      <c r="E183" s="99" t="s">
        <v>316</v>
      </c>
      <c r="F183" s="86" t="s">
        <v>418</v>
      </c>
      <c r="G183" s="99" t="s">
        <v>318</v>
      </c>
      <c r="H183" s="86" t="s">
        <v>382</v>
      </c>
      <c r="I183" s="86" t="s">
        <v>169</v>
      </c>
      <c r="J183" s="86"/>
      <c r="K183" s="96">
        <v>1.8800000000467851</v>
      </c>
      <c r="L183" s="99" t="s">
        <v>171</v>
      </c>
      <c r="M183" s="100">
        <v>6.4000000000000001E-2</v>
      </c>
      <c r="N183" s="100">
        <v>1.2600000000545833E-2</v>
      </c>
      <c r="O183" s="96">
        <v>11640.605141</v>
      </c>
      <c r="P183" s="98">
        <v>110.17</v>
      </c>
      <c r="Q183" s="86"/>
      <c r="R183" s="96">
        <v>12.824455055</v>
      </c>
      <c r="S183" s="97">
        <v>3.5771459120018683E-5</v>
      </c>
      <c r="T183" s="97">
        <v>1.6884182516851895E-3</v>
      </c>
      <c r="U183" s="97">
        <f>R183/'סכום נכסי הקרן'!$C$42</f>
        <v>4.0638657021467708E-4</v>
      </c>
    </row>
    <row r="184" spans="2:21" s="141" customFormat="1">
      <c r="B184" s="89" t="s">
        <v>727</v>
      </c>
      <c r="C184" s="86" t="s">
        <v>728</v>
      </c>
      <c r="D184" s="99" t="s">
        <v>129</v>
      </c>
      <c r="E184" s="99" t="s">
        <v>316</v>
      </c>
      <c r="F184" s="86" t="s">
        <v>423</v>
      </c>
      <c r="G184" s="99" t="s">
        <v>318</v>
      </c>
      <c r="H184" s="86" t="s">
        <v>382</v>
      </c>
      <c r="I184" s="86" t="s">
        <v>368</v>
      </c>
      <c r="J184" s="86"/>
      <c r="K184" s="96">
        <v>1.2399999999495221</v>
      </c>
      <c r="L184" s="99" t="s">
        <v>171</v>
      </c>
      <c r="M184" s="100">
        <v>1.1000000000000001E-2</v>
      </c>
      <c r="N184" s="100">
        <v>8.7999999993509971E-3</v>
      </c>
      <c r="O184" s="96">
        <v>5524.8722079999998</v>
      </c>
      <c r="P184" s="98">
        <v>100.4</v>
      </c>
      <c r="Q184" s="86"/>
      <c r="R184" s="96">
        <v>5.546971697</v>
      </c>
      <c r="S184" s="97">
        <v>1.8416240693333331E-5</v>
      </c>
      <c r="T184" s="97">
        <v>7.3029288298254082E-4</v>
      </c>
      <c r="U184" s="97">
        <f>R184/'סכום נכסי הקרן'!$C$42</f>
        <v>1.7577470491760534E-4</v>
      </c>
    </row>
    <row r="185" spans="2:21" s="141" customFormat="1">
      <c r="B185" s="89" t="s">
        <v>729</v>
      </c>
      <c r="C185" s="86" t="s">
        <v>730</v>
      </c>
      <c r="D185" s="99" t="s">
        <v>129</v>
      </c>
      <c r="E185" s="99" t="s">
        <v>316</v>
      </c>
      <c r="F185" s="86" t="s">
        <v>437</v>
      </c>
      <c r="G185" s="99" t="s">
        <v>438</v>
      </c>
      <c r="H185" s="86" t="s">
        <v>382</v>
      </c>
      <c r="I185" s="86" t="s">
        <v>169</v>
      </c>
      <c r="J185" s="86"/>
      <c r="K185" s="96">
        <v>3.4000000000035717</v>
      </c>
      <c r="L185" s="99" t="s">
        <v>171</v>
      </c>
      <c r="M185" s="100">
        <v>4.8000000000000001E-2</v>
      </c>
      <c r="N185" s="100">
        <v>1.9400000000039285E-2</v>
      </c>
      <c r="O185" s="96">
        <v>50389.184146</v>
      </c>
      <c r="P185" s="98">
        <v>111.14</v>
      </c>
      <c r="Q185" s="86"/>
      <c r="R185" s="96">
        <v>56.002540936999999</v>
      </c>
      <c r="S185" s="97">
        <v>2.4507736044662185E-5</v>
      </c>
      <c r="T185" s="97">
        <v>7.3730783766841161E-3</v>
      </c>
      <c r="U185" s="97">
        <f>R185/'סכום נכסי הקרן'!$C$42</f>
        <v>1.7746313926860636E-3</v>
      </c>
    </row>
    <row r="186" spans="2:21" s="141" customFormat="1">
      <c r="B186" s="89" t="s">
        <v>731</v>
      </c>
      <c r="C186" s="86" t="s">
        <v>732</v>
      </c>
      <c r="D186" s="99" t="s">
        <v>129</v>
      </c>
      <c r="E186" s="99" t="s">
        <v>316</v>
      </c>
      <c r="F186" s="86" t="s">
        <v>437</v>
      </c>
      <c r="G186" s="99" t="s">
        <v>438</v>
      </c>
      <c r="H186" s="86" t="s">
        <v>382</v>
      </c>
      <c r="I186" s="86" t="s">
        <v>169</v>
      </c>
      <c r="J186" s="86"/>
      <c r="K186" s="96">
        <v>2.0600000004360268</v>
      </c>
      <c r="L186" s="99" t="s">
        <v>171</v>
      </c>
      <c r="M186" s="100">
        <v>4.4999999999999998E-2</v>
      </c>
      <c r="N186" s="100">
        <v>1.5300000002180134E-2</v>
      </c>
      <c r="O186" s="96">
        <v>1616.5943749999999</v>
      </c>
      <c r="P186" s="98">
        <v>107.82</v>
      </c>
      <c r="Q186" s="86"/>
      <c r="R186" s="96">
        <v>1.743012054</v>
      </c>
      <c r="S186" s="97">
        <v>2.692044693825894E-6</v>
      </c>
      <c r="T186" s="97">
        <v>2.2947823921247245E-4</v>
      </c>
      <c r="U186" s="97">
        <f>R186/'סכום נכסי הקרן'!$C$42</f>
        <v>5.5233277938911962E-5</v>
      </c>
    </row>
    <row r="187" spans="2:21" s="141" customFormat="1">
      <c r="B187" s="89" t="s">
        <v>733</v>
      </c>
      <c r="C187" s="86" t="s">
        <v>734</v>
      </c>
      <c r="D187" s="99" t="s">
        <v>129</v>
      </c>
      <c r="E187" s="99" t="s">
        <v>316</v>
      </c>
      <c r="F187" s="86" t="s">
        <v>735</v>
      </c>
      <c r="G187" s="99" t="s">
        <v>482</v>
      </c>
      <c r="H187" s="86" t="s">
        <v>382</v>
      </c>
      <c r="I187" s="86" t="s">
        <v>368</v>
      </c>
      <c r="J187" s="86"/>
      <c r="K187" s="96">
        <v>3.5699999998119178</v>
      </c>
      <c r="L187" s="99" t="s">
        <v>171</v>
      </c>
      <c r="M187" s="100">
        <v>2.4500000000000001E-2</v>
      </c>
      <c r="N187" s="100">
        <v>2.0799999998864407E-2</v>
      </c>
      <c r="O187" s="96">
        <v>5526.9587680000004</v>
      </c>
      <c r="P187" s="98">
        <v>101.97</v>
      </c>
      <c r="Q187" s="86"/>
      <c r="R187" s="96">
        <v>5.6358398580000006</v>
      </c>
      <c r="S187" s="97">
        <v>3.5233586126265573E-6</v>
      </c>
      <c r="T187" s="97">
        <v>7.419929220393738E-4</v>
      </c>
      <c r="U187" s="97">
        <f>R187/'סכום נכסי הקרן'!$C$42</f>
        <v>1.7859079550353596E-4</v>
      </c>
    </row>
    <row r="188" spans="2:21" s="141" customFormat="1">
      <c r="B188" s="89" t="s">
        <v>736</v>
      </c>
      <c r="C188" s="86" t="s">
        <v>737</v>
      </c>
      <c r="D188" s="99" t="s">
        <v>129</v>
      </c>
      <c r="E188" s="99" t="s">
        <v>316</v>
      </c>
      <c r="F188" s="86" t="s">
        <v>418</v>
      </c>
      <c r="G188" s="99" t="s">
        <v>318</v>
      </c>
      <c r="H188" s="86" t="s">
        <v>382</v>
      </c>
      <c r="I188" s="86" t="s">
        <v>169</v>
      </c>
      <c r="J188" s="86"/>
      <c r="K188" s="96">
        <v>0.18000000006824227</v>
      </c>
      <c r="L188" s="99" t="s">
        <v>171</v>
      </c>
      <c r="M188" s="100">
        <v>6.0999999999999999E-2</v>
      </c>
      <c r="N188" s="100">
        <v>4.8000000004817106E-3</v>
      </c>
      <c r="O188" s="96">
        <v>4699.790661</v>
      </c>
      <c r="P188" s="98">
        <v>106.01</v>
      </c>
      <c r="Q188" s="86"/>
      <c r="R188" s="96">
        <v>4.9822481869999997</v>
      </c>
      <c r="S188" s="97">
        <v>3.1331937739999999E-5</v>
      </c>
      <c r="T188" s="97">
        <v>6.5594356542085801E-4</v>
      </c>
      <c r="U188" s="97">
        <f>R188/'סכום נכסי הקרן'!$C$42</f>
        <v>1.578795156589383E-4</v>
      </c>
    </row>
    <row r="189" spans="2:21" s="141" customFormat="1">
      <c r="B189" s="89" t="s">
        <v>738</v>
      </c>
      <c r="C189" s="86" t="s">
        <v>739</v>
      </c>
      <c r="D189" s="99" t="s">
        <v>129</v>
      </c>
      <c r="E189" s="99" t="s">
        <v>316</v>
      </c>
      <c r="F189" s="86" t="s">
        <v>317</v>
      </c>
      <c r="G189" s="99" t="s">
        <v>318</v>
      </c>
      <c r="H189" s="86" t="s">
        <v>382</v>
      </c>
      <c r="I189" s="86" t="s">
        <v>368</v>
      </c>
      <c r="J189" s="86"/>
      <c r="K189" s="96">
        <v>2.0000000000383245</v>
      </c>
      <c r="L189" s="99" t="s">
        <v>171</v>
      </c>
      <c r="M189" s="100">
        <v>3.2500000000000001E-2</v>
      </c>
      <c r="N189" s="100">
        <v>2.3300000000364082E-2</v>
      </c>
      <c r="O189" s="96">
        <f>25611.89995/50000</f>
        <v>0.512237999</v>
      </c>
      <c r="P189" s="98">
        <v>5093968</v>
      </c>
      <c r="Q189" s="86"/>
      <c r="R189" s="96">
        <v>26.093239184999998</v>
      </c>
      <c r="S189" s="97">
        <f>138.330542533081%/50000</f>
        <v>2.7666108506616197E-5</v>
      </c>
      <c r="T189" s="97">
        <v>3.4353351543280198E-3</v>
      </c>
      <c r="U189" s="97">
        <f>R189/'סכום נכסי הקרן'!$C$42</f>
        <v>8.2685322165397578E-4</v>
      </c>
    </row>
    <row r="190" spans="2:21" s="141" customFormat="1">
      <c r="B190" s="89" t="s">
        <v>740</v>
      </c>
      <c r="C190" s="86" t="s">
        <v>741</v>
      </c>
      <c r="D190" s="99" t="s">
        <v>129</v>
      </c>
      <c r="E190" s="99" t="s">
        <v>316</v>
      </c>
      <c r="F190" s="86" t="s">
        <v>317</v>
      </c>
      <c r="G190" s="99" t="s">
        <v>318</v>
      </c>
      <c r="H190" s="86" t="s">
        <v>382</v>
      </c>
      <c r="I190" s="86" t="s">
        <v>169</v>
      </c>
      <c r="J190" s="86"/>
      <c r="K190" s="96">
        <v>1.579999999985181</v>
      </c>
      <c r="L190" s="99" t="s">
        <v>171</v>
      </c>
      <c r="M190" s="100">
        <v>2.2700000000000001E-2</v>
      </c>
      <c r="N190" s="100">
        <v>9.5000000014819029E-3</v>
      </c>
      <c r="O190" s="96">
        <v>2626.2222400000001</v>
      </c>
      <c r="P190" s="98">
        <v>102.78</v>
      </c>
      <c r="Q190" s="86"/>
      <c r="R190" s="96">
        <v>2.6992310879999999</v>
      </c>
      <c r="S190" s="97">
        <v>2.6262248662248662E-6</v>
      </c>
      <c r="T190" s="97">
        <v>3.5537034633829689E-4</v>
      </c>
      <c r="U190" s="97">
        <f>R190/'סכום נכסי הקרן'!$C$42</f>
        <v>8.5534337277082156E-5</v>
      </c>
    </row>
    <row r="191" spans="2:21" s="141" customFormat="1">
      <c r="B191" s="89" t="s">
        <v>742</v>
      </c>
      <c r="C191" s="86" t="s">
        <v>743</v>
      </c>
      <c r="D191" s="99" t="s">
        <v>129</v>
      </c>
      <c r="E191" s="99" t="s">
        <v>316</v>
      </c>
      <c r="F191" s="86" t="s">
        <v>744</v>
      </c>
      <c r="G191" s="99" t="s">
        <v>367</v>
      </c>
      <c r="H191" s="86" t="s">
        <v>382</v>
      </c>
      <c r="I191" s="86" t="s">
        <v>368</v>
      </c>
      <c r="J191" s="86"/>
      <c r="K191" s="96">
        <v>4.1900000000791104</v>
      </c>
      <c r="L191" s="99" t="s">
        <v>171</v>
      </c>
      <c r="M191" s="100">
        <v>3.3799999999999997E-2</v>
      </c>
      <c r="N191" s="100">
        <v>3.850000000065406E-2</v>
      </c>
      <c r="O191" s="96">
        <v>16342.713903000002</v>
      </c>
      <c r="P191" s="98">
        <v>98.23</v>
      </c>
      <c r="Q191" s="86"/>
      <c r="R191" s="96">
        <v>16.053447866999999</v>
      </c>
      <c r="S191" s="97">
        <v>2.5796315406240285E-5</v>
      </c>
      <c r="T191" s="97">
        <v>2.113534981788704E-3</v>
      </c>
      <c r="U191" s="97">
        <f>R191/'סכום נכסי הקרן'!$C$42</f>
        <v>5.0870821339474477E-4</v>
      </c>
    </row>
    <row r="192" spans="2:21" s="141" customFormat="1">
      <c r="B192" s="89" t="s">
        <v>745</v>
      </c>
      <c r="C192" s="86" t="s">
        <v>746</v>
      </c>
      <c r="D192" s="99" t="s">
        <v>129</v>
      </c>
      <c r="E192" s="99" t="s">
        <v>316</v>
      </c>
      <c r="F192" s="86" t="s">
        <v>478</v>
      </c>
      <c r="G192" s="99" t="s">
        <v>160</v>
      </c>
      <c r="H192" s="86" t="s">
        <v>382</v>
      </c>
      <c r="I192" s="86" t="s">
        <v>368</v>
      </c>
      <c r="J192" s="86"/>
      <c r="K192" s="96">
        <v>5.1000000000281442</v>
      </c>
      <c r="L192" s="99" t="s">
        <v>171</v>
      </c>
      <c r="M192" s="100">
        <v>5.0900000000000001E-2</v>
      </c>
      <c r="N192" s="100">
        <v>2.930000000016485E-2</v>
      </c>
      <c r="O192" s="96">
        <v>22166.397459</v>
      </c>
      <c r="P192" s="98">
        <v>112.2</v>
      </c>
      <c r="Q192" s="86"/>
      <c r="R192" s="96">
        <v>24.870697463000003</v>
      </c>
      <c r="S192" s="97">
        <v>1.9518269600911066E-5</v>
      </c>
      <c r="T192" s="97">
        <v>3.2743800300737026E-3</v>
      </c>
      <c r="U192" s="97">
        <f>R192/'סכום נכסי הקרן'!$C$42</f>
        <v>7.8811282019307924E-4</v>
      </c>
    </row>
    <row r="193" spans="2:21" s="141" customFormat="1">
      <c r="B193" s="89" t="s">
        <v>747</v>
      </c>
      <c r="C193" s="86" t="s">
        <v>748</v>
      </c>
      <c r="D193" s="99" t="s">
        <v>129</v>
      </c>
      <c r="E193" s="99" t="s">
        <v>316</v>
      </c>
      <c r="F193" s="86" t="s">
        <v>749</v>
      </c>
      <c r="G193" s="99" t="s">
        <v>750</v>
      </c>
      <c r="H193" s="86" t="s">
        <v>382</v>
      </c>
      <c r="I193" s="86" t="s">
        <v>169</v>
      </c>
      <c r="J193" s="86"/>
      <c r="K193" s="96">
        <v>5.7200000000462907</v>
      </c>
      <c r="L193" s="99" t="s">
        <v>171</v>
      </c>
      <c r="M193" s="100">
        <v>2.6099999999999998E-2</v>
      </c>
      <c r="N193" s="100">
        <v>2.6000000000144657E-2</v>
      </c>
      <c r="O193" s="96">
        <v>27607.147615000002</v>
      </c>
      <c r="P193" s="98">
        <v>100.16</v>
      </c>
      <c r="Q193" s="86"/>
      <c r="R193" s="96">
        <v>27.651319051000002</v>
      </c>
      <c r="S193" s="97">
        <v>4.5774495640942316E-5</v>
      </c>
      <c r="T193" s="97">
        <v>3.6404659354844454E-3</v>
      </c>
      <c r="U193" s="97">
        <f>R193/'סכום נכסי הקרן'!$C$42</f>
        <v>8.7622629287990828E-4</v>
      </c>
    </row>
    <row r="194" spans="2:21" s="141" customFormat="1">
      <c r="B194" s="89" t="s">
        <v>751</v>
      </c>
      <c r="C194" s="86" t="s">
        <v>752</v>
      </c>
      <c r="D194" s="99" t="s">
        <v>129</v>
      </c>
      <c r="E194" s="99" t="s">
        <v>316</v>
      </c>
      <c r="F194" s="86" t="s">
        <v>753</v>
      </c>
      <c r="G194" s="99" t="s">
        <v>698</v>
      </c>
      <c r="H194" s="86" t="s">
        <v>382</v>
      </c>
      <c r="I194" s="86" t="s">
        <v>368</v>
      </c>
      <c r="J194" s="86"/>
      <c r="K194" s="96">
        <v>1.4700000038017293</v>
      </c>
      <c r="L194" s="99" t="s">
        <v>171</v>
      </c>
      <c r="M194" s="100">
        <v>4.0999999999999995E-2</v>
      </c>
      <c r="N194" s="100">
        <v>1.2999999994645453E-2</v>
      </c>
      <c r="O194" s="96">
        <v>117.23610000000001</v>
      </c>
      <c r="P194" s="98">
        <v>104.15</v>
      </c>
      <c r="Q194" s="96">
        <v>6.2223059999999997E-2</v>
      </c>
      <c r="R194" s="96">
        <v>0.18675710699999998</v>
      </c>
      <c r="S194" s="97">
        <v>2.9309024999999999E-7</v>
      </c>
      <c r="T194" s="97">
        <v>2.4587719847619199E-5</v>
      </c>
      <c r="U194" s="97">
        <f>R194/'סכום נכסי הקרן'!$C$42</f>
        <v>5.9180354916800362E-6</v>
      </c>
    </row>
    <row r="195" spans="2:21" s="141" customFormat="1">
      <c r="B195" s="89" t="s">
        <v>754</v>
      </c>
      <c r="C195" s="86" t="s">
        <v>755</v>
      </c>
      <c r="D195" s="99" t="s">
        <v>129</v>
      </c>
      <c r="E195" s="99" t="s">
        <v>316</v>
      </c>
      <c r="F195" s="86" t="s">
        <v>753</v>
      </c>
      <c r="G195" s="99" t="s">
        <v>698</v>
      </c>
      <c r="H195" s="86" t="s">
        <v>382</v>
      </c>
      <c r="I195" s="86" t="s">
        <v>368</v>
      </c>
      <c r="J195" s="86"/>
      <c r="K195" s="96">
        <v>3.8300000000451706</v>
      </c>
      <c r="L195" s="99" t="s">
        <v>171</v>
      </c>
      <c r="M195" s="100">
        <v>1.2E-2</v>
      </c>
      <c r="N195" s="100">
        <v>1.0500000000296576E-2</v>
      </c>
      <c r="O195" s="96">
        <v>21770.887579999999</v>
      </c>
      <c r="P195" s="98">
        <v>100.67</v>
      </c>
      <c r="Q195" s="86"/>
      <c r="R195" s="96">
        <v>21.916753246999999</v>
      </c>
      <c r="S195" s="97">
        <v>4.6986648264133184E-5</v>
      </c>
      <c r="T195" s="97">
        <v>2.8854751364650044E-3</v>
      </c>
      <c r="U195" s="97">
        <f>R195/'סכום נכסי הקרן'!$C$42</f>
        <v>6.9450702927273172E-4</v>
      </c>
    </row>
    <row r="196" spans="2:21" s="141" customFormat="1">
      <c r="B196" s="89" t="s">
        <v>756</v>
      </c>
      <c r="C196" s="86" t="s">
        <v>757</v>
      </c>
      <c r="D196" s="99" t="s">
        <v>129</v>
      </c>
      <c r="E196" s="99" t="s">
        <v>316</v>
      </c>
      <c r="F196" s="86" t="s">
        <v>758</v>
      </c>
      <c r="G196" s="99" t="s">
        <v>565</v>
      </c>
      <c r="H196" s="86" t="s">
        <v>483</v>
      </c>
      <c r="I196" s="86" t="s">
        <v>368</v>
      </c>
      <c r="J196" s="86"/>
      <c r="K196" s="96">
        <v>6.9100000002099522</v>
      </c>
      <c r="L196" s="99" t="s">
        <v>171</v>
      </c>
      <c r="M196" s="100">
        <v>3.7499999999999999E-2</v>
      </c>
      <c r="N196" s="100">
        <v>3.720000000080851E-2</v>
      </c>
      <c r="O196" s="96">
        <v>15245.382443999999</v>
      </c>
      <c r="P196" s="98">
        <v>100.6</v>
      </c>
      <c r="Q196" s="86"/>
      <c r="R196" s="96">
        <v>15.336855258</v>
      </c>
      <c r="S196" s="97">
        <v>6.929719292727272E-5</v>
      </c>
      <c r="T196" s="97">
        <v>2.0191911648491617E-3</v>
      </c>
      <c r="U196" s="97">
        <f>R196/'סכום נכסי הקרן'!$C$42</f>
        <v>4.8600053409267893E-4</v>
      </c>
    </row>
    <row r="197" spans="2:21" s="141" customFormat="1">
      <c r="B197" s="89" t="s">
        <v>759</v>
      </c>
      <c r="C197" s="86" t="s">
        <v>760</v>
      </c>
      <c r="D197" s="99" t="s">
        <v>129</v>
      </c>
      <c r="E197" s="99" t="s">
        <v>316</v>
      </c>
      <c r="F197" s="86" t="s">
        <v>404</v>
      </c>
      <c r="G197" s="99" t="s">
        <v>367</v>
      </c>
      <c r="H197" s="86" t="s">
        <v>483</v>
      </c>
      <c r="I197" s="86" t="s">
        <v>169</v>
      </c>
      <c r="J197" s="86"/>
      <c r="K197" s="96">
        <v>3.6599999999260171</v>
      </c>
      <c r="L197" s="99" t="s">
        <v>171</v>
      </c>
      <c r="M197" s="100">
        <v>3.5000000000000003E-2</v>
      </c>
      <c r="N197" s="100">
        <v>2.2499999999559622E-2</v>
      </c>
      <c r="O197" s="96">
        <v>10672.064048000002</v>
      </c>
      <c r="P197" s="98">
        <v>104.64</v>
      </c>
      <c r="Q197" s="96">
        <v>0.186761125</v>
      </c>
      <c r="R197" s="96">
        <v>11.354008474</v>
      </c>
      <c r="S197" s="97">
        <v>7.0206636904327453E-5</v>
      </c>
      <c r="T197" s="97">
        <v>1.4948249305779106E-3</v>
      </c>
      <c r="U197" s="97">
        <f>R197/'סכום נכסי הקרן'!$C$42</f>
        <v>3.5979045831957497E-4</v>
      </c>
    </row>
    <row r="198" spans="2:21" s="141" customFormat="1">
      <c r="B198" s="89" t="s">
        <v>761</v>
      </c>
      <c r="C198" s="86" t="s">
        <v>762</v>
      </c>
      <c r="D198" s="99" t="s">
        <v>129</v>
      </c>
      <c r="E198" s="99" t="s">
        <v>316</v>
      </c>
      <c r="F198" s="86" t="s">
        <v>724</v>
      </c>
      <c r="G198" s="99" t="s">
        <v>367</v>
      </c>
      <c r="H198" s="86" t="s">
        <v>483</v>
      </c>
      <c r="I198" s="86" t="s">
        <v>169</v>
      </c>
      <c r="J198" s="86"/>
      <c r="K198" s="96">
        <v>4.0400000000641167</v>
      </c>
      <c r="L198" s="99" t="s">
        <v>171</v>
      </c>
      <c r="M198" s="100">
        <v>4.3499999999999997E-2</v>
      </c>
      <c r="N198" s="100">
        <v>5.2400000000777582E-2</v>
      </c>
      <c r="O198" s="96">
        <v>30129.084484999999</v>
      </c>
      <c r="P198" s="98">
        <v>97.32</v>
      </c>
      <c r="Q198" s="86"/>
      <c r="R198" s="96">
        <v>29.321626027999997</v>
      </c>
      <c r="S198" s="97">
        <v>1.6058807233558543E-5</v>
      </c>
      <c r="T198" s="97">
        <v>3.8603721048919618E-3</v>
      </c>
      <c r="U198" s="97">
        <f>R198/'סכום נכסי הקרן'!$C$42</f>
        <v>9.2915566264085005E-4</v>
      </c>
    </row>
    <row r="199" spans="2:21" s="141" customFormat="1">
      <c r="B199" s="89" t="s">
        <v>763</v>
      </c>
      <c r="C199" s="86" t="s">
        <v>764</v>
      </c>
      <c r="D199" s="99" t="s">
        <v>129</v>
      </c>
      <c r="E199" s="99" t="s">
        <v>316</v>
      </c>
      <c r="F199" s="86" t="s">
        <v>430</v>
      </c>
      <c r="G199" s="99" t="s">
        <v>431</v>
      </c>
      <c r="H199" s="86" t="s">
        <v>483</v>
      </c>
      <c r="I199" s="86" t="s">
        <v>368</v>
      </c>
      <c r="J199" s="86"/>
      <c r="K199" s="96">
        <v>10.610000000092938</v>
      </c>
      <c r="L199" s="99" t="s">
        <v>171</v>
      </c>
      <c r="M199" s="100">
        <v>3.0499999999999999E-2</v>
      </c>
      <c r="N199" s="100">
        <v>4.6500000000707808E-2</v>
      </c>
      <c r="O199" s="96">
        <v>19116.71386</v>
      </c>
      <c r="P199" s="98">
        <v>84.99</v>
      </c>
      <c r="Q199" s="86"/>
      <c r="R199" s="96">
        <v>16.247295109</v>
      </c>
      <c r="S199" s="97">
        <v>6.0490665717382192E-5</v>
      </c>
      <c r="T199" s="97">
        <v>2.1390561614433538E-3</v>
      </c>
      <c r="U199" s="97">
        <f>R199/'סכום נכסי הקרן'!$C$42</f>
        <v>5.1485092398042697E-4</v>
      </c>
    </row>
    <row r="200" spans="2:21" s="141" customFormat="1">
      <c r="B200" s="89" t="s">
        <v>765</v>
      </c>
      <c r="C200" s="86" t="s">
        <v>766</v>
      </c>
      <c r="D200" s="99" t="s">
        <v>129</v>
      </c>
      <c r="E200" s="99" t="s">
        <v>316</v>
      </c>
      <c r="F200" s="86" t="s">
        <v>430</v>
      </c>
      <c r="G200" s="99" t="s">
        <v>431</v>
      </c>
      <c r="H200" s="86" t="s">
        <v>483</v>
      </c>
      <c r="I200" s="86" t="s">
        <v>368</v>
      </c>
      <c r="J200" s="86"/>
      <c r="K200" s="96">
        <v>9.9799999998490101</v>
      </c>
      <c r="L200" s="99" t="s">
        <v>171</v>
      </c>
      <c r="M200" s="100">
        <v>3.0499999999999999E-2</v>
      </c>
      <c r="N200" s="100">
        <v>4.4599999999128441E-2</v>
      </c>
      <c r="O200" s="96">
        <v>18647.76946</v>
      </c>
      <c r="P200" s="98">
        <v>87.37</v>
      </c>
      <c r="Q200" s="86"/>
      <c r="R200" s="96">
        <v>16.292556177000002</v>
      </c>
      <c r="S200" s="97">
        <v>5.9006793586001218E-5</v>
      </c>
      <c r="T200" s="97">
        <v>2.1450150589539477E-3</v>
      </c>
      <c r="U200" s="97">
        <f>R200/'סכום נכסי הקרן'!$C$42</f>
        <v>5.1628517519109363E-4</v>
      </c>
    </row>
    <row r="201" spans="2:21" s="141" customFormat="1">
      <c r="B201" s="89" t="s">
        <v>767</v>
      </c>
      <c r="C201" s="86" t="s">
        <v>768</v>
      </c>
      <c r="D201" s="99" t="s">
        <v>129</v>
      </c>
      <c r="E201" s="99" t="s">
        <v>316</v>
      </c>
      <c r="F201" s="86" t="s">
        <v>430</v>
      </c>
      <c r="G201" s="99" t="s">
        <v>431</v>
      </c>
      <c r="H201" s="86" t="s">
        <v>483</v>
      </c>
      <c r="I201" s="86" t="s">
        <v>368</v>
      </c>
      <c r="J201" s="86"/>
      <c r="K201" s="96">
        <v>8.349999999973015</v>
      </c>
      <c r="L201" s="99" t="s">
        <v>171</v>
      </c>
      <c r="M201" s="100">
        <v>3.95E-2</v>
      </c>
      <c r="N201" s="100">
        <v>4.0599999999568245E-2</v>
      </c>
      <c r="O201" s="96">
        <v>14912.837165999999</v>
      </c>
      <c r="P201" s="98">
        <v>99.4</v>
      </c>
      <c r="Q201" s="86"/>
      <c r="R201" s="96">
        <v>14.823360144</v>
      </c>
      <c r="S201" s="97">
        <v>6.2134239588452429E-5</v>
      </c>
      <c r="T201" s="97">
        <v>1.9515863801693835E-3</v>
      </c>
      <c r="U201" s="97">
        <f>R201/'סכום נכסי הקרן'!$C$42</f>
        <v>4.6972869117182945E-4</v>
      </c>
    </row>
    <row r="202" spans="2:21" s="141" customFormat="1">
      <c r="B202" s="89" t="s">
        <v>769</v>
      </c>
      <c r="C202" s="86" t="s">
        <v>770</v>
      </c>
      <c r="D202" s="99" t="s">
        <v>129</v>
      </c>
      <c r="E202" s="99" t="s">
        <v>316</v>
      </c>
      <c r="F202" s="86" t="s">
        <v>430</v>
      </c>
      <c r="G202" s="99" t="s">
        <v>431</v>
      </c>
      <c r="H202" s="86" t="s">
        <v>483</v>
      </c>
      <c r="I202" s="86" t="s">
        <v>368</v>
      </c>
      <c r="J202" s="86"/>
      <c r="K202" s="96">
        <v>9.009999999518902</v>
      </c>
      <c r="L202" s="99" t="s">
        <v>171</v>
      </c>
      <c r="M202" s="100">
        <v>3.95E-2</v>
      </c>
      <c r="N202" s="100">
        <v>4.2099999999082295E-2</v>
      </c>
      <c r="O202" s="96">
        <v>3666.707527</v>
      </c>
      <c r="P202" s="98">
        <v>98.07</v>
      </c>
      <c r="Q202" s="86"/>
      <c r="R202" s="96">
        <v>3.595940073</v>
      </c>
      <c r="S202" s="97">
        <v>1.5277313193148021E-5</v>
      </c>
      <c r="T202" s="97">
        <v>4.7342759011442245E-4</v>
      </c>
      <c r="U202" s="97">
        <f>R202/'סכום נכסי הקרן'!$C$42</f>
        <v>1.1394961787434682E-4</v>
      </c>
    </row>
    <row r="203" spans="2:21" s="141" customFormat="1">
      <c r="B203" s="89" t="s">
        <v>771</v>
      </c>
      <c r="C203" s="86" t="s">
        <v>772</v>
      </c>
      <c r="D203" s="99" t="s">
        <v>129</v>
      </c>
      <c r="E203" s="99" t="s">
        <v>316</v>
      </c>
      <c r="F203" s="86" t="s">
        <v>773</v>
      </c>
      <c r="G203" s="99" t="s">
        <v>367</v>
      </c>
      <c r="H203" s="86" t="s">
        <v>483</v>
      </c>
      <c r="I203" s="86" t="s">
        <v>169</v>
      </c>
      <c r="J203" s="86"/>
      <c r="K203" s="96">
        <v>2.8800000000314916</v>
      </c>
      <c r="L203" s="99" t="s">
        <v>171</v>
      </c>
      <c r="M203" s="100">
        <v>3.9E-2</v>
      </c>
      <c r="N203" s="100">
        <v>5.2700000000551105E-2</v>
      </c>
      <c r="O203" s="96">
        <v>32821.022298000004</v>
      </c>
      <c r="P203" s="98">
        <v>96.75</v>
      </c>
      <c r="Q203" s="86"/>
      <c r="R203" s="96">
        <v>31.754339075000004</v>
      </c>
      <c r="S203" s="97">
        <v>3.6543121988097696E-5</v>
      </c>
      <c r="T203" s="97">
        <v>4.1806537146798252E-3</v>
      </c>
      <c r="U203" s="97">
        <f>R203/'סכום נכסי הקרן'!$C$42</f>
        <v>1.0062444673695457E-3</v>
      </c>
    </row>
    <row r="204" spans="2:21" s="141" customFormat="1">
      <c r="B204" s="89" t="s">
        <v>774</v>
      </c>
      <c r="C204" s="86" t="s">
        <v>775</v>
      </c>
      <c r="D204" s="99" t="s">
        <v>129</v>
      </c>
      <c r="E204" s="99" t="s">
        <v>316</v>
      </c>
      <c r="F204" s="86" t="s">
        <v>521</v>
      </c>
      <c r="G204" s="99" t="s">
        <v>367</v>
      </c>
      <c r="H204" s="86" t="s">
        <v>483</v>
      </c>
      <c r="I204" s="86" t="s">
        <v>169</v>
      </c>
      <c r="J204" s="86"/>
      <c r="K204" s="96">
        <v>4.0800000000178755</v>
      </c>
      <c r="L204" s="99" t="s">
        <v>171</v>
      </c>
      <c r="M204" s="100">
        <v>5.0499999999999996E-2</v>
      </c>
      <c r="N204" s="100">
        <v>2.9199999999821247E-2</v>
      </c>
      <c r="O204" s="96">
        <v>6065.9046090000011</v>
      </c>
      <c r="P204" s="98">
        <v>110.67</v>
      </c>
      <c r="Q204" s="86"/>
      <c r="R204" s="96">
        <v>6.7131368359999994</v>
      </c>
      <c r="S204" s="97">
        <v>1.0923334013876509E-5</v>
      </c>
      <c r="T204" s="97">
        <v>8.838256839259175E-4</v>
      </c>
      <c r="U204" s="97">
        <f>R204/'סכום נכסי הקרן'!$C$42</f>
        <v>2.1272862218813779E-4</v>
      </c>
    </row>
    <row r="205" spans="2:21" s="141" customFormat="1">
      <c r="B205" s="89" t="s">
        <v>776</v>
      </c>
      <c r="C205" s="86" t="s">
        <v>777</v>
      </c>
      <c r="D205" s="99" t="s">
        <v>129</v>
      </c>
      <c r="E205" s="99" t="s">
        <v>316</v>
      </c>
      <c r="F205" s="86" t="s">
        <v>445</v>
      </c>
      <c r="G205" s="99" t="s">
        <v>431</v>
      </c>
      <c r="H205" s="86" t="s">
        <v>483</v>
      </c>
      <c r="I205" s="86" t="s">
        <v>169</v>
      </c>
      <c r="J205" s="86"/>
      <c r="K205" s="96">
        <v>5.0099999999523819</v>
      </c>
      <c r="L205" s="99" t="s">
        <v>171</v>
      </c>
      <c r="M205" s="100">
        <v>3.9199999999999999E-2</v>
      </c>
      <c r="N205" s="100">
        <v>2.889999999961641E-2</v>
      </c>
      <c r="O205" s="96">
        <v>28259.546772999995</v>
      </c>
      <c r="P205" s="98">
        <v>107.01</v>
      </c>
      <c r="Q205" s="86"/>
      <c r="R205" s="96">
        <v>30.240541944</v>
      </c>
      <c r="S205" s="97">
        <v>2.9441505450828976E-5</v>
      </c>
      <c r="T205" s="97">
        <v>3.9813530274874611E-3</v>
      </c>
      <c r="U205" s="97">
        <f>R205/'סכום נכסי הקרן'!$C$42</f>
        <v>9.582746455385541E-4</v>
      </c>
    </row>
    <row r="206" spans="2:21" s="141" customFormat="1">
      <c r="B206" s="89" t="s">
        <v>778</v>
      </c>
      <c r="C206" s="86" t="s">
        <v>779</v>
      </c>
      <c r="D206" s="99" t="s">
        <v>129</v>
      </c>
      <c r="E206" s="99" t="s">
        <v>316</v>
      </c>
      <c r="F206" s="86" t="s">
        <v>564</v>
      </c>
      <c r="G206" s="99" t="s">
        <v>565</v>
      </c>
      <c r="H206" s="86" t="s">
        <v>483</v>
      </c>
      <c r="I206" s="86" t="s">
        <v>368</v>
      </c>
      <c r="J206" s="86"/>
      <c r="K206" s="96">
        <v>0.4000000000038742</v>
      </c>
      <c r="L206" s="99" t="s">
        <v>171</v>
      </c>
      <c r="M206" s="100">
        <v>2.4500000000000001E-2</v>
      </c>
      <c r="N206" s="100">
        <v>1.0999999999961258E-2</v>
      </c>
      <c r="O206" s="96">
        <v>102690.975034</v>
      </c>
      <c r="P206" s="98">
        <v>100.54</v>
      </c>
      <c r="Q206" s="86"/>
      <c r="R206" s="96">
        <v>103.245509724</v>
      </c>
      <c r="S206" s="97">
        <v>3.4507571400722731E-5</v>
      </c>
      <c r="T206" s="97">
        <v>1.3592905294995581E-2</v>
      </c>
      <c r="U206" s="97">
        <f>R206/'סכום נכסי הקרן'!$C$42</f>
        <v>3.2716858850422672E-3</v>
      </c>
    </row>
    <row r="207" spans="2:21" s="141" customFormat="1">
      <c r="B207" s="89" t="s">
        <v>780</v>
      </c>
      <c r="C207" s="86" t="s">
        <v>781</v>
      </c>
      <c r="D207" s="99" t="s">
        <v>129</v>
      </c>
      <c r="E207" s="99" t="s">
        <v>316</v>
      </c>
      <c r="F207" s="86" t="s">
        <v>564</v>
      </c>
      <c r="G207" s="99" t="s">
        <v>565</v>
      </c>
      <c r="H207" s="86" t="s">
        <v>483</v>
      </c>
      <c r="I207" s="86" t="s">
        <v>368</v>
      </c>
      <c r="J207" s="86"/>
      <c r="K207" s="96">
        <v>5.1499999999741428</v>
      </c>
      <c r="L207" s="99" t="s">
        <v>171</v>
      </c>
      <c r="M207" s="100">
        <v>1.9E-2</v>
      </c>
      <c r="N207" s="100">
        <v>1.5999999999935358E-2</v>
      </c>
      <c r="O207" s="96">
        <v>91234.677410000004</v>
      </c>
      <c r="P207" s="98">
        <v>101.74</v>
      </c>
      <c r="Q207" s="86"/>
      <c r="R207" s="96">
        <v>92.822163836000001</v>
      </c>
      <c r="S207" s="97">
        <v>6.3155755033580282E-5</v>
      </c>
      <c r="T207" s="97">
        <v>1.2220607808244634E-2</v>
      </c>
      <c r="U207" s="97">
        <f>R207/'סכום נכסי הקרן'!$C$42</f>
        <v>2.9413866428975428E-3</v>
      </c>
    </row>
    <row r="208" spans="2:21" s="141" customFormat="1">
      <c r="B208" s="89" t="s">
        <v>782</v>
      </c>
      <c r="C208" s="86" t="s">
        <v>783</v>
      </c>
      <c r="D208" s="99" t="s">
        <v>129</v>
      </c>
      <c r="E208" s="99" t="s">
        <v>316</v>
      </c>
      <c r="F208" s="86" t="s">
        <v>564</v>
      </c>
      <c r="G208" s="99" t="s">
        <v>565</v>
      </c>
      <c r="H208" s="86" t="s">
        <v>483</v>
      </c>
      <c r="I208" s="86" t="s">
        <v>368</v>
      </c>
      <c r="J208" s="86"/>
      <c r="K208" s="96">
        <v>3.7200000000061211</v>
      </c>
      <c r="L208" s="99" t="s">
        <v>171</v>
      </c>
      <c r="M208" s="100">
        <v>2.9600000000000001E-2</v>
      </c>
      <c r="N208" s="100">
        <v>2.1100000000030605E-2</v>
      </c>
      <c r="O208" s="96">
        <v>18946.535891</v>
      </c>
      <c r="P208" s="98">
        <v>103.47</v>
      </c>
      <c r="Q208" s="86"/>
      <c r="R208" s="96">
        <v>19.603980054000001</v>
      </c>
      <c r="S208" s="97">
        <v>4.6392787090407789E-5</v>
      </c>
      <c r="T208" s="97">
        <v>2.5809843449013524E-3</v>
      </c>
      <c r="U208" s="97">
        <f>R208/'סכום נכסי הקרן'!$C$42</f>
        <v>6.2121892762967001E-4</v>
      </c>
    </row>
    <row r="209" spans="2:21" s="141" customFormat="1">
      <c r="B209" s="89" t="s">
        <v>784</v>
      </c>
      <c r="C209" s="86" t="s">
        <v>785</v>
      </c>
      <c r="D209" s="99" t="s">
        <v>129</v>
      </c>
      <c r="E209" s="99" t="s">
        <v>316</v>
      </c>
      <c r="F209" s="86" t="s">
        <v>570</v>
      </c>
      <c r="G209" s="99" t="s">
        <v>431</v>
      </c>
      <c r="H209" s="86" t="s">
        <v>483</v>
      </c>
      <c r="I209" s="86" t="s">
        <v>169</v>
      </c>
      <c r="J209" s="86"/>
      <c r="K209" s="96">
        <v>5.8499999999973387</v>
      </c>
      <c r="L209" s="99" t="s">
        <v>171</v>
      </c>
      <c r="M209" s="100">
        <v>3.61E-2</v>
      </c>
      <c r="N209" s="100">
        <v>3.1399999999882973E-2</v>
      </c>
      <c r="O209" s="96">
        <v>54003.206065999999</v>
      </c>
      <c r="P209" s="98">
        <v>104.44</v>
      </c>
      <c r="Q209" s="86"/>
      <c r="R209" s="96">
        <v>56.40094661900001</v>
      </c>
      <c r="S209" s="97">
        <v>7.0362483473615636E-5</v>
      </c>
      <c r="T209" s="97">
        <v>7.4255309309781588E-3</v>
      </c>
      <c r="U209" s="97">
        <f>R209/'סכום נכסי הקרן'!$C$42</f>
        <v>1.7872562346748777E-3</v>
      </c>
    </row>
    <row r="210" spans="2:21" s="141" customFormat="1">
      <c r="B210" s="89" t="s">
        <v>786</v>
      </c>
      <c r="C210" s="86" t="s">
        <v>787</v>
      </c>
      <c r="D210" s="99" t="s">
        <v>129</v>
      </c>
      <c r="E210" s="99" t="s">
        <v>316</v>
      </c>
      <c r="F210" s="86" t="s">
        <v>570</v>
      </c>
      <c r="G210" s="99" t="s">
        <v>431</v>
      </c>
      <c r="H210" s="86" t="s">
        <v>483</v>
      </c>
      <c r="I210" s="86" t="s">
        <v>169</v>
      </c>
      <c r="J210" s="86"/>
      <c r="K210" s="96">
        <v>6.7900000000147704</v>
      </c>
      <c r="L210" s="99" t="s">
        <v>171</v>
      </c>
      <c r="M210" s="100">
        <v>3.3000000000000002E-2</v>
      </c>
      <c r="N210" s="100">
        <v>3.5800000000295394E-2</v>
      </c>
      <c r="O210" s="96">
        <v>17806.338223999999</v>
      </c>
      <c r="P210" s="98">
        <v>98.86</v>
      </c>
      <c r="Q210" s="86"/>
      <c r="R210" s="96">
        <v>17.603346406</v>
      </c>
      <c r="S210" s="97">
        <v>5.7748101068608211E-5</v>
      </c>
      <c r="T210" s="97">
        <v>2.3175886410112486E-3</v>
      </c>
      <c r="U210" s="97">
        <f>R210/'סכום נכסי הקרן'!$C$42</f>
        <v>5.5782203138885747E-4</v>
      </c>
    </row>
    <row r="211" spans="2:21" s="141" customFormat="1">
      <c r="B211" s="89" t="s">
        <v>788</v>
      </c>
      <c r="C211" s="86" t="s">
        <v>789</v>
      </c>
      <c r="D211" s="99" t="s">
        <v>129</v>
      </c>
      <c r="E211" s="99" t="s">
        <v>316</v>
      </c>
      <c r="F211" s="86" t="s">
        <v>790</v>
      </c>
      <c r="G211" s="99" t="s">
        <v>160</v>
      </c>
      <c r="H211" s="86" t="s">
        <v>483</v>
      </c>
      <c r="I211" s="86" t="s">
        <v>169</v>
      </c>
      <c r="J211" s="86"/>
      <c r="K211" s="96">
        <v>3.6400000000691541</v>
      </c>
      <c r="L211" s="99" t="s">
        <v>171</v>
      </c>
      <c r="M211" s="100">
        <v>2.75E-2</v>
      </c>
      <c r="N211" s="100">
        <v>2.9000000000501926E-2</v>
      </c>
      <c r="O211" s="96">
        <v>17854.193574000001</v>
      </c>
      <c r="P211" s="98">
        <v>100.43</v>
      </c>
      <c r="Q211" s="86"/>
      <c r="R211" s="96">
        <v>17.930966008999999</v>
      </c>
      <c r="S211" s="97">
        <v>3.5941543100951669E-5</v>
      </c>
      <c r="T211" s="97">
        <v>2.3607217733699125E-3</v>
      </c>
      <c r="U211" s="97">
        <f>R211/'סכום נכסי הקרן'!$C$42</f>
        <v>5.6820377519218234E-4</v>
      </c>
    </row>
    <row r="212" spans="2:21" s="141" customFormat="1">
      <c r="B212" s="89" t="s">
        <v>791</v>
      </c>
      <c r="C212" s="86" t="s">
        <v>792</v>
      </c>
      <c r="D212" s="99" t="s">
        <v>129</v>
      </c>
      <c r="E212" s="99" t="s">
        <v>316</v>
      </c>
      <c r="F212" s="86" t="s">
        <v>790</v>
      </c>
      <c r="G212" s="99" t="s">
        <v>160</v>
      </c>
      <c r="H212" s="86" t="s">
        <v>483</v>
      </c>
      <c r="I212" s="86" t="s">
        <v>169</v>
      </c>
      <c r="J212" s="86"/>
      <c r="K212" s="96">
        <v>4.8700000000876171</v>
      </c>
      <c r="L212" s="99" t="s">
        <v>171</v>
      </c>
      <c r="M212" s="100">
        <v>2.3E-2</v>
      </c>
      <c r="N212" s="100">
        <v>3.8100000000827687E-2</v>
      </c>
      <c r="O212" s="96">
        <v>30774.47625</v>
      </c>
      <c r="P212" s="98">
        <v>93.83</v>
      </c>
      <c r="Q212" s="86"/>
      <c r="R212" s="96">
        <v>28.875690381000002</v>
      </c>
      <c r="S212" s="97">
        <v>9.7681493081080674E-5</v>
      </c>
      <c r="T212" s="97">
        <v>3.8016619388659763E-3</v>
      </c>
      <c r="U212" s="97">
        <f>R212/'סכום נכסי הקרן'!$C$42</f>
        <v>9.1502467170645268E-4</v>
      </c>
    </row>
    <row r="213" spans="2:21" s="141" customFormat="1">
      <c r="B213" s="89" t="s">
        <v>793</v>
      </c>
      <c r="C213" s="86" t="s">
        <v>794</v>
      </c>
      <c r="D213" s="99" t="s">
        <v>129</v>
      </c>
      <c r="E213" s="99" t="s">
        <v>316</v>
      </c>
      <c r="F213" s="86" t="s">
        <v>583</v>
      </c>
      <c r="G213" s="99" t="s">
        <v>576</v>
      </c>
      <c r="H213" s="86" t="s">
        <v>580</v>
      </c>
      <c r="I213" s="86" t="s">
        <v>368</v>
      </c>
      <c r="J213" s="86"/>
      <c r="K213" s="96">
        <v>1.1300000000164108</v>
      </c>
      <c r="L213" s="99" t="s">
        <v>171</v>
      </c>
      <c r="M213" s="100">
        <v>4.2999999999999997E-2</v>
      </c>
      <c r="N213" s="100">
        <v>3.1600000000000003E-2</v>
      </c>
      <c r="O213" s="96">
        <v>14979.188375</v>
      </c>
      <c r="P213" s="98">
        <v>101.7</v>
      </c>
      <c r="Q213" s="86"/>
      <c r="R213" s="96">
        <v>15.233835075</v>
      </c>
      <c r="S213" s="97">
        <v>4.1501985296019613E-5</v>
      </c>
      <c r="T213" s="97">
        <v>2.0056279252009136E-3</v>
      </c>
      <c r="U213" s="97">
        <f>R213/'סכום נכסי הקרן'!$C$42</f>
        <v>4.8273598845290647E-4</v>
      </c>
    </row>
    <row r="214" spans="2:21" s="141" customFormat="1">
      <c r="B214" s="89" t="s">
        <v>795</v>
      </c>
      <c r="C214" s="86" t="s">
        <v>796</v>
      </c>
      <c r="D214" s="99" t="s">
        <v>129</v>
      </c>
      <c r="E214" s="99" t="s">
        <v>316</v>
      </c>
      <c r="F214" s="86" t="s">
        <v>583</v>
      </c>
      <c r="G214" s="99" t="s">
        <v>576</v>
      </c>
      <c r="H214" s="86" t="s">
        <v>580</v>
      </c>
      <c r="I214" s="86" t="s">
        <v>368</v>
      </c>
      <c r="J214" s="86"/>
      <c r="K214" s="96">
        <v>1.8500000000097248</v>
      </c>
      <c r="L214" s="99" t="s">
        <v>171</v>
      </c>
      <c r="M214" s="100">
        <v>4.2500000000000003E-2</v>
      </c>
      <c r="N214" s="100">
        <v>3.4500000000680729E-2</v>
      </c>
      <c r="O214" s="96">
        <v>10063.768666</v>
      </c>
      <c r="P214" s="98">
        <v>102.18</v>
      </c>
      <c r="Q214" s="86"/>
      <c r="R214" s="96">
        <v>10.283158933999999</v>
      </c>
      <c r="S214" s="97">
        <v>2.0485517655933914E-5</v>
      </c>
      <c r="T214" s="97">
        <v>1.3538410134921104E-3</v>
      </c>
      <c r="U214" s="97">
        <f>R214/'סכום נכסי הקרן'!$C$42</f>
        <v>3.2585694068391544E-4</v>
      </c>
    </row>
    <row r="215" spans="2:21" s="141" customFormat="1">
      <c r="B215" s="89" t="s">
        <v>797</v>
      </c>
      <c r="C215" s="86" t="s">
        <v>798</v>
      </c>
      <c r="D215" s="99" t="s">
        <v>129</v>
      </c>
      <c r="E215" s="99" t="s">
        <v>316</v>
      </c>
      <c r="F215" s="86" t="s">
        <v>583</v>
      </c>
      <c r="G215" s="99" t="s">
        <v>576</v>
      </c>
      <c r="H215" s="86" t="s">
        <v>580</v>
      </c>
      <c r="I215" s="86" t="s">
        <v>368</v>
      </c>
      <c r="J215" s="86"/>
      <c r="K215" s="96">
        <v>2.2199999999366686</v>
      </c>
      <c r="L215" s="99" t="s">
        <v>171</v>
      </c>
      <c r="M215" s="100">
        <v>3.7000000000000005E-2</v>
      </c>
      <c r="N215" s="100">
        <v>3.9999999998926582E-2</v>
      </c>
      <c r="O215" s="96">
        <v>18622.797545000001</v>
      </c>
      <c r="P215" s="98">
        <v>100.05</v>
      </c>
      <c r="Q215" s="86"/>
      <c r="R215" s="96">
        <v>18.632109768999999</v>
      </c>
      <c r="S215" s="97">
        <v>7.0601199634445365E-5</v>
      </c>
      <c r="T215" s="97">
        <v>2.4530316544808168E-3</v>
      </c>
      <c r="U215" s="97">
        <f>R215/'סכום נכסי הקרן'!$C$42</f>
        <v>5.9042190505671267E-4</v>
      </c>
    </row>
    <row r="216" spans="2:21" s="141" customFormat="1">
      <c r="B216" s="89" t="s">
        <v>799</v>
      </c>
      <c r="C216" s="86" t="s">
        <v>800</v>
      </c>
      <c r="D216" s="99" t="s">
        <v>129</v>
      </c>
      <c r="E216" s="99" t="s">
        <v>316</v>
      </c>
      <c r="F216" s="86" t="s">
        <v>758</v>
      </c>
      <c r="G216" s="99" t="s">
        <v>565</v>
      </c>
      <c r="H216" s="86" t="s">
        <v>580</v>
      </c>
      <c r="I216" s="86" t="s">
        <v>169</v>
      </c>
      <c r="J216" s="86"/>
      <c r="K216" s="96">
        <v>3.7300000017543282</v>
      </c>
      <c r="L216" s="99" t="s">
        <v>171</v>
      </c>
      <c r="M216" s="100">
        <v>3.7499999999999999E-2</v>
      </c>
      <c r="N216" s="100">
        <v>2.470000001296678E-2</v>
      </c>
      <c r="O216" s="96">
        <v>625.25919999999996</v>
      </c>
      <c r="P216" s="98">
        <v>104.84</v>
      </c>
      <c r="Q216" s="86"/>
      <c r="R216" s="96">
        <v>0.65552174499999993</v>
      </c>
      <c r="S216" s="97">
        <v>1.1863823742797284E-6</v>
      </c>
      <c r="T216" s="97">
        <v>8.6303462711501903E-5</v>
      </c>
      <c r="U216" s="97">
        <f>R216/'סכום נכסי הקרן'!$C$42</f>
        <v>2.0772440817890966E-5</v>
      </c>
    </row>
    <row r="217" spans="2:21" s="141" customFormat="1">
      <c r="B217" s="89" t="s">
        <v>801</v>
      </c>
      <c r="C217" s="86" t="s">
        <v>802</v>
      </c>
      <c r="D217" s="99" t="s">
        <v>129</v>
      </c>
      <c r="E217" s="99" t="s">
        <v>316</v>
      </c>
      <c r="F217" s="86" t="s">
        <v>418</v>
      </c>
      <c r="G217" s="99" t="s">
        <v>318</v>
      </c>
      <c r="H217" s="86" t="s">
        <v>580</v>
      </c>
      <c r="I217" s="86" t="s">
        <v>169</v>
      </c>
      <c r="J217" s="86"/>
      <c r="K217" s="96">
        <v>2.8200000000430352</v>
      </c>
      <c r="L217" s="99" t="s">
        <v>171</v>
      </c>
      <c r="M217" s="100">
        <v>3.6000000000000004E-2</v>
      </c>
      <c r="N217" s="100">
        <v>3.7000000000405396E-2</v>
      </c>
      <c r="O217" s="96">
        <f>31065.38435/50000</f>
        <v>0.62130768700000005</v>
      </c>
      <c r="P217" s="98">
        <v>5161200</v>
      </c>
      <c r="Q217" s="86"/>
      <c r="R217" s="96">
        <v>32.066932340999998</v>
      </c>
      <c r="S217" s="97">
        <f>198.108439193929%/50000</f>
        <v>3.9621687838785799E-5</v>
      </c>
      <c r="T217" s="97">
        <v>4.2218085375089242E-3</v>
      </c>
      <c r="U217" s="97">
        <f>R217/'סכום נכסי הקרן'!$C$42</f>
        <v>1.0161500504681752E-3</v>
      </c>
    </row>
    <row r="218" spans="2:21" s="141" customFormat="1">
      <c r="B218" s="89" t="s">
        <v>803</v>
      </c>
      <c r="C218" s="86" t="s">
        <v>804</v>
      </c>
      <c r="D218" s="99" t="s">
        <v>129</v>
      </c>
      <c r="E218" s="99" t="s">
        <v>316</v>
      </c>
      <c r="F218" s="86" t="s">
        <v>805</v>
      </c>
      <c r="G218" s="99" t="s">
        <v>750</v>
      </c>
      <c r="H218" s="86" t="s">
        <v>580</v>
      </c>
      <c r="I218" s="86" t="s">
        <v>169</v>
      </c>
      <c r="J218" s="86"/>
      <c r="K218" s="96">
        <v>0.65000000033655836</v>
      </c>
      <c r="L218" s="99" t="s">
        <v>171</v>
      </c>
      <c r="M218" s="100">
        <v>5.5500000000000001E-2</v>
      </c>
      <c r="N218" s="100">
        <v>1.9000000003365582E-2</v>
      </c>
      <c r="O218" s="96">
        <v>569.96985800000004</v>
      </c>
      <c r="P218" s="98">
        <v>104.26</v>
      </c>
      <c r="Q218" s="86"/>
      <c r="R218" s="96">
        <v>0.59425057200000009</v>
      </c>
      <c r="S218" s="97">
        <v>2.3748744083333336E-5</v>
      </c>
      <c r="T218" s="97">
        <v>7.8236736573690158E-5</v>
      </c>
      <c r="U218" s="97">
        <f>R218/'סכום נכסי הקרן'!$C$42</f>
        <v>1.8830854860303464E-5</v>
      </c>
    </row>
    <row r="219" spans="2:21" s="141" customFormat="1">
      <c r="B219" s="89" t="s">
        <v>806</v>
      </c>
      <c r="C219" s="86" t="s">
        <v>807</v>
      </c>
      <c r="D219" s="99" t="s">
        <v>129</v>
      </c>
      <c r="E219" s="99" t="s">
        <v>316</v>
      </c>
      <c r="F219" s="86" t="s">
        <v>808</v>
      </c>
      <c r="G219" s="99" t="s">
        <v>160</v>
      </c>
      <c r="H219" s="86" t="s">
        <v>580</v>
      </c>
      <c r="I219" s="86" t="s">
        <v>368</v>
      </c>
      <c r="J219" s="86"/>
      <c r="K219" s="96">
        <v>2.2400000008134238</v>
      </c>
      <c r="L219" s="99" t="s">
        <v>171</v>
      </c>
      <c r="M219" s="100">
        <v>3.4000000000000002E-2</v>
      </c>
      <c r="N219" s="100">
        <v>3.2700000011329833E-2</v>
      </c>
      <c r="O219" s="96">
        <v>1706.61465</v>
      </c>
      <c r="P219" s="98">
        <v>100.85</v>
      </c>
      <c r="Q219" s="86"/>
      <c r="R219" s="96">
        <v>1.7211208149999999</v>
      </c>
      <c r="S219" s="97">
        <v>2.5490039944249433E-6</v>
      </c>
      <c r="T219" s="97">
        <v>2.2659612318328551E-4</v>
      </c>
      <c r="U219" s="97">
        <f>R219/'סכום נכסי הקרן'!$C$42</f>
        <v>5.4539579415520027E-5</v>
      </c>
    </row>
    <row r="220" spans="2:21" s="141" customFormat="1">
      <c r="B220" s="89" t="s">
        <v>809</v>
      </c>
      <c r="C220" s="86" t="s">
        <v>810</v>
      </c>
      <c r="D220" s="99" t="s">
        <v>129</v>
      </c>
      <c r="E220" s="99" t="s">
        <v>316</v>
      </c>
      <c r="F220" s="86" t="s">
        <v>579</v>
      </c>
      <c r="G220" s="99" t="s">
        <v>318</v>
      </c>
      <c r="H220" s="86" t="s">
        <v>580</v>
      </c>
      <c r="I220" s="86" t="s">
        <v>169</v>
      </c>
      <c r="J220" s="86"/>
      <c r="K220" s="96">
        <v>0.90999999997236036</v>
      </c>
      <c r="L220" s="99" t="s">
        <v>171</v>
      </c>
      <c r="M220" s="100">
        <v>1.7399999999999999E-2</v>
      </c>
      <c r="N220" s="100">
        <v>9.8999999998511702E-3</v>
      </c>
      <c r="O220" s="96">
        <v>9317.3126850000008</v>
      </c>
      <c r="P220" s="98">
        <v>100.96</v>
      </c>
      <c r="Q220" s="86"/>
      <c r="R220" s="96">
        <v>9.4067588860000004</v>
      </c>
      <c r="S220" s="97">
        <v>1.8103821328644154E-5</v>
      </c>
      <c r="T220" s="97">
        <v>1.2384575659713474E-3</v>
      </c>
      <c r="U220" s="97">
        <f>R220/'סכום נכסי הקרן'!$C$42</f>
        <v>2.9808521797794056E-4</v>
      </c>
    </row>
    <row r="221" spans="2:21" s="141" customFormat="1">
      <c r="B221" s="89" t="s">
        <v>811</v>
      </c>
      <c r="C221" s="86" t="s">
        <v>812</v>
      </c>
      <c r="D221" s="99" t="s">
        <v>129</v>
      </c>
      <c r="E221" s="99" t="s">
        <v>316</v>
      </c>
      <c r="F221" s="86" t="s">
        <v>813</v>
      </c>
      <c r="G221" s="99" t="s">
        <v>367</v>
      </c>
      <c r="H221" s="86" t="s">
        <v>580</v>
      </c>
      <c r="I221" s="86" t="s">
        <v>169</v>
      </c>
      <c r="J221" s="86"/>
      <c r="K221" s="96">
        <v>2.6499999998641051</v>
      </c>
      <c r="L221" s="99" t="s">
        <v>171</v>
      </c>
      <c r="M221" s="100">
        <v>6.7500000000000004E-2</v>
      </c>
      <c r="N221" s="100">
        <v>4.7099999998306524E-2</v>
      </c>
      <c r="O221" s="96">
        <v>9110.6504939999995</v>
      </c>
      <c r="P221" s="98">
        <v>105</v>
      </c>
      <c r="Q221" s="86"/>
      <c r="R221" s="96">
        <v>9.5661830219999988</v>
      </c>
      <c r="S221" s="97">
        <v>1.1391815958509542E-5</v>
      </c>
      <c r="T221" s="97">
        <v>1.2594467323590913E-3</v>
      </c>
      <c r="U221" s="97">
        <f>R221/'סכום נכסי הקרן'!$C$42</f>
        <v>3.0313711511981703E-4</v>
      </c>
    </row>
    <row r="222" spans="2:21" s="141" customFormat="1">
      <c r="B222" s="89" t="s">
        <v>814</v>
      </c>
      <c r="C222" s="86" t="s">
        <v>815</v>
      </c>
      <c r="D222" s="99" t="s">
        <v>129</v>
      </c>
      <c r="E222" s="99" t="s">
        <v>316</v>
      </c>
      <c r="F222" s="86" t="s">
        <v>532</v>
      </c>
      <c r="G222" s="99" t="s">
        <v>367</v>
      </c>
      <c r="H222" s="86" t="s">
        <v>580</v>
      </c>
      <c r="I222" s="86" t="s">
        <v>368</v>
      </c>
      <c r="J222" s="86"/>
      <c r="K222" s="96">
        <v>2.5699999353191565</v>
      </c>
      <c r="L222" s="99" t="s">
        <v>171</v>
      </c>
      <c r="M222" s="100">
        <v>5.74E-2</v>
      </c>
      <c r="N222" s="100">
        <v>2.5699999353191564E-2</v>
      </c>
      <c r="O222" s="96">
        <v>8.0310790000000001</v>
      </c>
      <c r="P222" s="98">
        <v>109.73</v>
      </c>
      <c r="Q222" s="86"/>
      <c r="R222" s="96">
        <v>8.8125009999999986E-3</v>
      </c>
      <c r="S222" s="97">
        <v>4.3361729056315407E-8</v>
      </c>
      <c r="T222" s="97">
        <v>1.1602198664646482E-6</v>
      </c>
      <c r="U222" s="97">
        <f>R222/'סכום נכסי הקרן'!$C$42</f>
        <v>2.792541313486175E-7</v>
      </c>
    </row>
    <row r="223" spans="2:21" s="141" customFormat="1">
      <c r="B223" s="89" t="s">
        <v>816</v>
      </c>
      <c r="C223" s="86" t="s">
        <v>817</v>
      </c>
      <c r="D223" s="99" t="s">
        <v>129</v>
      </c>
      <c r="E223" s="99" t="s">
        <v>316</v>
      </c>
      <c r="F223" s="86" t="s">
        <v>532</v>
      </c>
      <c r="G223" s="99" t="s">
        <v>367</v>
      </c>
      <c r="H223" s="86" t="s">
        <v>580</v>
      </c>
      <c r="I223" s="86" t="s">
        <v>368</v>
      </c>
      <c r="J223" s="86"/>
      <c r="K223" s="96">
        <v>4.7400000003310785</v>
      </c>
      <c r="L223" s="99" t="s">
        <v>171</v>
      </c>
      <c r="M223" s="100">
        <v>5.6500000000000002E-2</v>
      </c>
      <c r="N223" s="100">
        <v>3.8499999999564369E-2</v>
      </c>
      <c r="O223" s="96">
        <v>1055.1249</v>
      </c>
      <c r="P223" s="98">
        <v>108.78</v>
      </c>
      <c r="Q223" s="86"/>
      <c r="R223" s="96">
        <v>1.1477649130000001</v>
      </c>
      <c r="S223" s="97">
        <v>1.135821618531831E-5</v>
      </c>
      <c r="T223" s="97">
        <v>1.5111029821087893E-4</v>
      </c>
      <c r="U223" s="97">
        <f>R223/'סכום נכסי הקרן'!$C$42</f>
        <v>3.6370843393065895E-5</v>
      </c>
    </row>
    <row r="224" spans="2:21" s="141" customFormat="1">
      <c r="B224" s="89" t="s">
        <v>818</v>
      </c>
      <c r="C224" s="86" t="s">
        <v>819</v>
      </c>
      <c r="D224" s="99" t="s">
        <v>129</v>
      </c>
      <c r="E224" s="99" t="s">
        <v>316</v>
      </c>
      <c r="F224" s="86" t="s">
        <v>535</v>
      </c>
      <c r="G224" s="99" t="s">
        <v>367</v>
      </c>
      <c r="H224" s="86" t="s">
        <v>580</v>
      </c>
      <c r="I224" s="86" t="s">
        <v>368</v>
      </c>
      <c r="J224" s="86"/>
      <c r="K224" s="96">
        <v>3.5300000002130352</v>
      </c>
      <c r="L224" s="99" t="s">
        <v>171</v>
      </c>
      <c r="M224" s="100">
        <v>3.7000000000000005E-2</v>
      </c>
      <c r="N224" s="100">
        <v>2.5000000001836511E-2</v>
      </c>
      <c r="O224" s="96">
        <v>5220.6149850000002</v>
      </c>
      <c r="P224" s="98">
        <v>104.3</v>
      </c>
      <c r="Q224" s="86"/>
      <c r="R224" s="96">
        <v>5.4451014280000001</v>
      </c>
      <c r="S224" s="97">
        <v>2.3092093504583764E-5</v>
      </c>
      <c r="T224" s="97">
        <v>7.1688103657300314E-4</v>
      </c>
      <c r="U224" s="97">
        <f>R224/'סכום נכסי הקרן'!$C$42</f>
        <v>1.7254659822237261E-4</v>
      </c>
    </row>
    <row r="225" spans="2:21" s="141" customFormat="1">
      <c r="B225" s="89" t="s">
        <v>820</v>
      </c>
      <c r="C225" s="86" t="s">
        <v>821</v>
      </c>
      <c r="D225" s="99" t="s">
        <v>129</v>
      </c>
      <c r="E225" s="99" t="s">
        <v>316</v>
      </c>
      <c r="F225" s="86" t="s">
        <v>822</v>
      </c>
      <c r="G225" s="99" t="s">
        <v>576</v>
      </c>
      <c r="H225" s="86" t="s">
        <v>580</v>
      </c>
      <c r="I225" s="86" t="s">
        <v>368</v>
      </c>
      <c r="J225" s="86"/>
      <c r="K225" s="96">
        <v>3.0899999998920564</v>
      </c>
      <c r="L225" s="99" t="s">
        <v>171</v>
      </c>
      <c r="M225" s="100">
        <v>2.9500000000000002E-2</v>
      </c>
      <c r="N225" s="100">
        <v>2.669999999946028E-2</v>
      </c>
      <c r="O225" s="96">
        <v>16156.240253000002</v>
      </c>
      <c r="P225" s="98">
        <v>100.92</v>
      </c>
      <c r="Q225" s="86"/>
      <c r="R225" s="96">
        <v>16.304877664000003</v>
      </c>
      <c r="S225" s="97">
        <v>7.5299741871979591E-5</v>
      </c>
      <c r="T225" s="97">
        <v>2.1466372583729084E-3</v>
      </c>
      <c r="U225" s="97">
        <f>R225/'סכום נכסי הקרן'!$C$42</f>
        <v>5.1667562350413317E-4</v>
      </c>
    </row>
    <row r="226" spans="2:21" s="141" customFormat="1">
      <c r="B226" s="89" t="s">
        <v>823</v>
      </c>
      <c r="C226" s="86" t="s">
        <v>824</v>
      </c>
      <c r="D226" s="99" t="s">
        <v>129</v>
      </c>
      <c r="E226" s="99" t="s">
        <v>316</v>
      </c>
      <c r="F226" s="86" t="s">
        <v>550</v>
      </c>
      <c r="G226" s="99" t="s">
        <v>431</v>
      </c>
      <c r="H226" s="86" t="s">
        <v>580</v>
      </c>
      <c r="I226" s="86" t="s">
        <v>169</v>
      </c>
      <c r="J226" s="86"/>
      <c r="K226" s="96">
        <v>8.8600000001050319</v>
      </c>
      <c r="L226" s="99" t="s">
        <v>171</v>
      </c>
      <c r="M226" s="100">
        <v>3.4300000000000004E-2</v>
      </c>
      <c r="N226" s="100">
        <v>4.0600000000612681E-2</v>
      </c>
      <c r="O226" s="96">
        <v>24063.027235000001</v>
      </c>
      <c r="P226" s="98">
        <v>94.96</v>
      </c>
      <c r="Q226" s="86"/>
      <c r="R226" s="96">
        <v>22.85025066</v>
      </c>
      <c r="S226" s="97">
        <v>9.4781106172207351E-5</v>
      </c>
      <c r="T226" s="97">
        <v>3.0083758026726972E-3</v>
      </c>
      <c r="U226" s="97">
        <f>R226/'סכום נכסי הקרן'!$C$42</f>
        <v>7.240880766035061E-4</v>
      </c>
    </row>
    <row r="227" spans="2:21" s="141" customFormat="1">
      <c r="B227" s="89" t="s">
        <v>825</v>
      </c>
      <c r="C227" s="86" t="s">
        <v>826</v>
      </c>
      <c r="D227" s="99" t="s">
        <v>129</v>
      </c>
      <c r="E227" s="99" t="s">
        <v>316</v>
      </c>
      <c r="F227" s="86" t="s">
        <v>609</v>
      </c>
      <c r="G227" s="99" t="s">
        <v>367</v>
      </c>
      <c r="H227" s="86" t="s">
        <v>580</v>
      </c>
      <c r="I227" s="86" t="s">
        <v>169</v>
      </c>
      <c r="J227" s="86"/>
      <c r="K227" s="96">
        <v>3.6099998652367851</v>
      </c>
      <c r="L227" s="99" t="s">
        <v>171</v>
      </c>
      <c r="M227" s="100">
        <v>7.0499999999999993E-2</v>
      </c>
      <c r="N227" s="100">
        <v>2.9799999217503915E-2</v>
      </c>
      <c r="O227" s="96">
        <v>9.9927480000000006</v>
      </c>
      <c r="P227" s="98">
        <v>115.1</v>
      </c>
      <c r="Q227" s="86"/>
      <c r="R227" s="96">
        <v>1.1501655000000001E-2</v>
      </c>
      <c r="S227" s="97">
        <v>2.1610539269691935E-8</v>
      </c>
      <c r="T227" s="97">
        <v>1.5142635022932149E-6</v>
      </c>
      <c r="U227" s="97">
        <f>R227/'סכום נכסי הקרן'!$C$42</f>
        <v>3.6446914174494662E-7</v>
      </c>
    </row>
    <row r="228" spans="2:21" s="141" customFormat="1">
      <c r="B228" s="89" t="s">
        <v>827</v>
      </c>
      <c r="C228" s="86" t="s">
        <v>828</v>
      </c>
      <c r="D228" s="99" t="s">
        <v>129</v>
      </c>
      <c r="E228" s="99" t="s">
        <v>316</v>
      </c>
      <c r="F228" s="86" t="s">
        <v>612</v>
      </c>
      <c r="G228" s="99" t="s">
        <v>399</v>
      </c>
      <c r="H228" s="86" t="s">
        <v>580</v>
      </c>
      <c r="I228" s="86" t="s">
        <v>368</v>
      </c>
      <c r="J228" s="86"/>
      <c r="K228" s="96">
        <v>1.0000005919856857E-2</v>
      </c>
      <c r="L228" s="99" t="s">
        <v>171</v>
      </c>
      <c r="M228" s="100">
        <v>6.9900000000000004E-2</v>
      </c>
      <c r="N228" s="100">
        <v>1.0599999946925422E-2</v>
      </c>
      <c r="O228" s="96">
        <v>47.340229999999998</v>
      </c>
      <c r="P228" s="98">
        <v>103.48</v>
      </c>
      <c r="Q228" s="86"/>
      <c r="R228" s="96">
        <v>4.8987670999999997E-2</v>
      </c>
      <c r="S228" s="97">
        <v>5.5330250095255454E-7</v>
      </c>
      <c r="T228" s="97">
        <v>6.4495276773340649E-6</v>
      </c>
      <c r="U228" s="97">
        <f>R228/'סכום נכסי הקרן'!$C$42</f>
        <v>1.5523413287438901E-6</v>
      </c>
    </row>
    <row r="229" spans="2:21" s="141" customFormat="1">
      <c r="B229" s="89" t="s">
        <v>829</v>
      </c>
      <c r="C229" s="86" t="s">
        <v>830</v>
      </c>
      <c r="D229" s="99" t="s">
        <v>129</v>
      </c>
      <c r="E229" s="99" t="s">
        <v>316</v>
      </c>
      <c r="F229" s="86" t="s">
        <v>612</v>
      </c>
      <c r="G229" s="99" t="s">
        <v>399</v>
      </c>
      <c r="H229" s="86" t="s">
        <v>580</v>
      </c>
      <c r="I229" s="86" t="s">
        <v>368</v>
      </c>
      <c r="J229" s="86"/>
      <c r="K229" s="96">
        <v>3.480000000093153</v>
      </c>
      <c r="L229" s="99" t="s">
        <v>171</v>
      </c>
      <c r="M229" s="100">
        <v>4.1399999999999999E-2</v>
      </c>
      <c r="N229" s="100">
        <v>2.8700000001203225E-2</v>
      </c>
      <c r="O229" s="96">
        <v>12094.622506</v>
      </c>
      <c r="P229" s="98">
        <v>104.44</v>
      </c>
      <c r="Q229" s="96">
        <v>0.250358688</v>
      </c>
      <c r="R229" s="96">
        <v>12.881982435000001</v>
      </c>
      <c r="S229" s="97">
        <v>1.6714307993289011E-5</v>
      </c>
      <c r="T229" s="97">
        <v>1.6959920844872129E-3</v>
      </c>
      <c r="U229" s="97">
        <f>R229/'סכום נכסי הקרן'!$C$42</f>
        <v>4.082095213304457E-4</v>
      </c>
    </row>
    <row r="230" spans="2:21" s="141" customFormat="1">
      <c r="B230" s="89" t="s">
        <v>831</v>
      </c>
      <c r="C230" s="86" t="s">
        <v>832</v>
      </c>
      <c r="D230" s="99" t="s">
        <v>129</v>
      </c>
      <c r="E230" s="99" t="s">
        <v>316</v>
      </c>
      <c r="F230" s="86" t="s">
        <v>612</v>
      </c>
      <c r="G230" s="99" t="s">
        <v>399</v>
      </c>
      <c r="H230" s="86" t="s">
        <v>580</v>
      </c>
      <c r="I230" s="86" t="s">
        <v>368</v>
      </c>
      <c r="J230" s="86"/>
      <c r="K230" s="96">
        <v>6.1599999998915642</v>
      </c>
      <c r="L230" s="99" t="s">
        <v>171</v>
      </c>
      <c r="M230" s="100">
        <v>2.5000000000000001E-2</v>
      </c>
      <c r="N230" s="100">
        <v>4.4099999999272346E-2</v>
      </c>
      <c r="O230" s="96">
        <v>30632.70537</v>
      </c>
      <c r="P230" s="98">
        <v>89.15</v>
      </c>
      <c r="Q230" s="145">
        <v>0.72595501109208005</v>
      </c>
      <c r="R230" s="96">
        <v>28.035011043999997</v>
      </c>
      <c r="S230" s="97">
        <v>4.989551919822392E-5</v>
      </c>
      <c r="T230" s="97">
        <v>3.6909813422778188E-3</v>
      </c>
      <c r="U230" s="97">
        <f>R230/'סכום נכסי הקרן'!$C$42</f>
        <v>8.8838488148155874E-4</v>
      </c>
    </row>
    <row r="231" spans="2:21" s="141" customFormat="1">
      <c r="B231" s="89" t="s">
        <v>833</v>
      </c>
      <c r="C231" s="86" t="s">
        <v>834</v>
      </c>
      <c r="D231" s="99" t="s">
        <v>129</v>
      </c>
      <c r="E231" s="99" t="s">
        <v>316</v>
      </c>
      <c r="F231" s="86" t="s">
        <v>612</v>
      </c>
      <c r="G231" s="99" t="s">
        <v>399</v>
      </c>
      <c r="H231" s="86" t="s">
        <v>580</v>
      </c>
      <c r="I231" s="86" t="s">
        <v>368</v>
      </c>
      <c r="J231" s="86"/>
      <c r="K231" s="96">
        <v>4.7599999999705958</v>
      </c>
      <c r="L231" s="99" t="s">
        <v>171</v>
      </c>
      <c r="M231" s="100">
        <v>3.5499999999999997E-2</v>
      </c>
      <c r="N231" s="100">
        <v>3.6199999999478739E-2</v>
      </c>
      <c r="O231" s="96">
        <v>14734.694176999999</v>
      </c>
      <c r="P231" s="98">
        <v>99.78</v>
      </c>
      <c r="Q231" s="145">
        <v>0.2615414928566</v>
      </c>
      <c r="R231" s="96">
        <v>14.963818019</v>
      </c>
      <c r="S231" s="97">
        <v>2.0734575290515229E-5</v>
      </c>
      <c r="T231" s="97">
        <v>1.9700785218413571E-3</v>
      </c>
      <c r="U231" s="97">
        <f>R231/'סכום נכסי הקרן'!$C$42</f>
        <v>4.7417957768794986E-4</v>
      </c>
    </row>
    <row r="232" spans="2:21" s="141" customFormat="1">
      <c r="B232" s="89" t="s">
        <v>835</v>
      </c>
      <c r="C232" s="86" t="s">
        <v>836</v>
      </c>
      <c r="D232" s="99" t="s">
        <v>129</v>
      </c>
      <c r="E232" s="99" t="s">
        <v>316</v>
      </c>
      <c r="F232" s="86" t="s">
        <v>837</v>
      </c>
      <c r="G232" s="99" t="s">
        <v>367</v>
      </c>
      <c r="H232" s="86" t="s">
        <v>580</v>
      </c>
      <c r="I232" s="86" t="s">
        <v>368</v>
      </c>
      <c r="J232" s="86"/>
      <c r="K232" s="96">
        <v>5.1699999999054596</v>
      </c>
      <c r="L232" s="99" t="s">
        <v>171</v>
      </c>
      <c r="M232" s="100">
        <v>3.9E-2</v>
      </c>
      <c r="N232" s="100">
        <v>4.7999999999000051E-2</v>
      </c>
      <c r="O232" s="96">
        <v>22891.520885999998</v>
      </c>
      <c r="P232" s="98">
        <v>96.11</v>
      </c>
      <c r="Q232" s="86"/>
      <c r="R232" s="96">
        <v>22.001040723999999</v>
      </c>
      <c r="S232" s="97">
        <v>5.4388369612012636E-5</v>
      </c>
      <c r="T232" s="97">
        <v>2.8965721003472874E-3</v>
      </c>
      <c r="U232" s="97">
        <f>R232/'סכום נכסי הקרן'!$C$42</f>
        <v>6.9717796527298881E-4</v>
      </c>
    </row>
    <row r="233" spans="2:21" s="141" customFormat="1">
      <c r="B233" s="89" t="s">
        <v>838</v>
      </c>
      <c r="C233" s="86" t="s">
        <v>839</v>
      </c>
      <c r="D233" s="99" t="s">
        <v>129</v>
      </c>
      <c r="E233" s="99" t="s">
        <v>316</v>
      </c>
      <c r="F233" s="86" t="s">
        <v>840</v>
      </c>
      <c r="G233" s="99" t="s">
        <v>399</v>
      </c>
      <c r="H233" s="86" t="s">
        <v>580</v>
      </c>
      <c r="I233" s="86" t="s">
        <v>368</v>
      </c>
      <c r="J233" s="86"/>
      <c r="K233" s="96">
        <v>1.9700000000262421</v>
      </c>
      <c r="L233" s="99" t="s">
        <v>171</v>
      </c>
      <c r="M233" s="100">
        <v>1.72E-2</v>
      </c>
      <c r="N233" s="100">
        <v>1.06E-2</v>
      </c>
      <c r="O233" s="96">
        <v>18808.965795</v>
      </c>
      <c r="P233" s="98">
        <v>101.3</v>
      </c>
      <c r="Q233" s="86"/>
      <c r="R233" s="96">
        <v>19.053482349999999</v>
      </c>
      <c r="S233" s="97">
        <v>5.7399497429240014E-5</v>
      </c>
      <c r="T233" s="97">
        <v>2.5085079420477268E-3</v>
      </c>
      <c r="U233" s="97">
        <f>R233/'סכום נכסי הקרן'!$C$42</f>
        <v>6.0377453152237555E-4</v>
      </c>
    </row>
    <row r="234" spans="2:21" s="141" customFormat="1">
      <c r="B234" s="89" t="s">
        <v>841</v>
      </c>
      <c r="C234" s="86" t="s">
        <v>842</v>
      </c>
      <c r="D234" s="99" t="s">
        <v>129</v>
      </c>
      <c r="E234" s="99" t="s">
        <v>316</v>
      </c>
      <c r="F234" s="86" t="s">
        <v>840</v>
      </c>
      <c r="G234" s="99" t="s">
        <v>399</v>
      </c>
      <c r="H234" s="86" t="s">
        <v>580</v>
      </c>
      <c r="I234" s="86" t="s">
        <v>368</v>
      </c>
      <c r="J234" s="86"/>
      <c r="K234" s="96">
        <v>3.3499999999613799</v>
      </c>
      <c r="L234" s="99" t="s">
        <v>171</v>
      </c>
      <c r="M234" s="100">
        <v>2.1600000000000001E-2</v>
      </c>
      <c r="N234" s="100">
        <v>2.4999999999227598E-2</v>
      </c>
      <c r="O234" s="96">
        <v>13081.332216000001</v>
      </c>
      <c r="P234" s="98">
        <v>98.97</v>
      </c>
      <c r="Q234" s="86"/>
      <c r="R234" s="96">
        <v>12.946594489999999</v>
      </c>
      <c r="S234" s="97">
        <v>1.6474544780884424E-5</v>
      </c>
      <c r="T234" s="97">
        <v>1.704498658253741E-3</v>
      </c>
      <c r="U234" s="97">
        <f>R234/'סכום נכסי הקרן'!$C$42</f>
        <v>4.1025697452150615E-4</v>
      </c>
    </row>
    <row r="235" spans="2:21" s="141" customFormat="1">
      <c r="B235" s="89" t="s">
        <v>843</v>
      </c>
      <c r="C235" s="86" t="s">
        <v>844</v>
      </c>
      <c r="D235" s="99" t="s">
        <v>129</v>
      </c>
      <c r="E235" s="99" t="s">
        <v>316</v>
      </c>
      <c r="F235" s="86" t="s">
        <v>790</v>
      </c>
      <c r="G235" s="99" t="s">
        <v>160</v>
      </c>
      <c r="H235" s="86" t="s">
        <v>580</v>
      </c>
      <c r="I235" s="86" t="s">
        <v>169</v>
      </c>
      <c r="J235" s="86"/>
      <c r="K235" s="96">
        <v>2.6700000001423638</v>
      </c>
      <c r="L235" s="99" t="s">
        <v>171</v>
      </c>
      <c r="M235" s="100">
        <v>2.4E-2</v>
      </c>
      <c r="N235" s="100">
        <v>2.6200000001231256E-2</v>
      </c>
      <c r="O235" s="96">
        <v>10428.225055000001</v>
      </c>
      <c r="P235" s="98">
        <v>99.69</v>
      </c>
      <c r="Q235" s="86"/>
      <c r="R235" s="96">
        <v>10.395897556</v>
      </c>
      <c r="S235" s="97">
        <v>2.695314449964967E-5</v>
      </c>
      <c r="T235" s="97">
        <v>1.3686837453070909E-3</v>
      </c>
      <c r="U235" s="97">
        <f>R235/'סכום נכסי הקרן'!$C$42</f>
        <v>3.2942944818843093E-4</v>
      </c>
    </row>
    <row r="236" spans="2:21" s="141" customFormat="1">
      <c r="B236" s="89" t="s">
        <v>845</v>
      </c>
      <c r="C236" s="86" t="s">
        <v>846</v>
      </c>
      <c r="D236" s="99" t="s">
        <v>129</v>
      </c>
      <c r="E236" s="99" t="s">
        <v>316</v>
      </c>
      <c r="F236" s="86" t="s">
        <v>847</v>
      </c>
      <c r="G236" s="99" t="s">
        <v>367</v>
      </c>
      <c r="H236" s="86" t="s">
        <v>580</v>
      </c>
      <c r="I236" s="86" t="s">
        <v>368</v>
      </c>
      <c r="J236" s="86"/>
      <c r="K236" s="96">
        <v>1.5299999999946166</v>
      </c>
      <c r="L236" s="99" t="s">
        <v>171</v>
      </c>
      <c r="M236" s="100">
        <v>5.0999999999999997E-2</v>
      </c>
      <c r="N236" s="100">
        <v>3.0999999999751542E-2</v>
      </c>
      <c r="O236" s="96">
        <v>46263.009940999997</v>
      </c>
      <c r="P236" s="98">
        <v>104.4</v>
      </c>
      <c r="Q236" s="86"/>
      <c r="R236" s="96">
        <v>48.298580842</v>
      </c>
      <c r="S236" s="97">
        <v>5.7494575207854345E-5</v>
      </c>
      <c r="T236" s="97">
        <v>6.3588047269370262E-3</v>
      </c>
      <c r="U236" s="97">
        <f>R236/'סכום נכסי הקרן'!$C$42</f>
        <v>1.5305051583430957E-3</v>
      </c>
    </row>
    <row r="237" spans="2:21" s="141" customFormat="1">
      <c r="B237" s="89" t="s">
        <v>848</v>
      </c>
      <c r="C237" s="86" t="s">
        <v>849</v>
      </c>
      <c r="D237" s="99" t="s">
        <v>129</v>
      </c>
      <c r="E237" s="99" t="s">
        <v>316</v>
      </c>
      <c r="F237" s="86" t="s">
        <v>850</v>
      </c>
      <c r="G237" s="99" t="s">
        <v>367</v>
      </c>
      <c r="H237" s="86" t="s">
        <v>580</v>
      </c>
      <c r="I237" s="86" t="s">
        <v>368</v>
      </c>
      <c r="J237" s="86"/>
      <c r="K237" s="96">
        <v>5.3600000005986574</v>
      </c>
      <c r="L237" s="99" t="s">
        <v>171</v>
      </c>
      <c r="M237" s="100">
        <v>2.6200000000000001E-2</v>
      </c>
      <c r="N237" s="100">
        <v>3.7499999999999999E-2</v>
      </c>
      <c r="O237" s="96">
        <v>69.884048000000007</v>
      </c>
      <c r="P237" s="98">
        <v>94.3</v>
      </c>
      <c r="Q237" s="86"/>
      <c r="R237" s="96">
        <v>6.6816135999999998E-2</v>
      </c>
      <c r="S237" s="97">
        <v>2.7611458012311438E-7</v>
      </c>
      <c r="T237" s="97">
        <v>8.7967545635006209E-6</v>
      </c>
      <c r="U237" s="97">
        <f>R237/'סכום נכסי הקרן'!$C$42</f>
        <v>2.1172970100940804E-6</v>
      </c>
    </row>
    <row r="238" spans="2:21" s="141" customFormat="1">
      <c r="B238" s="89" t="s">
        <v>851</v>
      </c>
      <c r="C238" s="86" t="s">
        <v>852</v>
      </c>
      <c r="D238" s="99" t="s">
        <v>129</v>
      </c>
      <c r="E238" s="99" t="s">
        <v>316</v>
      </c>
      <c r="F238" s="86" t="s">
        <v>850</v>
      </c>
      <c r="G238" s="99" t="s">
        <v>367</v>
      </c>
      <c r="H238" s="86" t="s">
        <v>580</v>
      </c>
      <c r="I238" s="86" t="s">
        <v>368</v>
      </c>
      <c r="J238" s="86"/>
      <c r="K238" s="96">
        <v>3.5100000000812384</v>
      </c>
      <c r="L238" s="99" t="s">
        <v>171</v>
      </c>
      <c r="M238" s="100">
        <v>3.3500000000000002E-2</v>
      </c>
      <c r="N238" s="100">
        <v>2.4400000000700875E-2</v>
      </c>
      <c r="O238" s="96">
        <v>12063.478087</v>
      </c>
      <c r="P238" s="98">
        <v>104.08</v>
      </c>
      <c r="Q238" s="86"/>
      <c r="R238" s="96">
        <v>12.555667998000001</v>
      </c>
      <c r="S238" s="97">
        <v>2.5078932384156678E-5</v>
      </c>
      <c r="T238" s="97">
        <v>1.6530307852463246E-3</v>
      </c>
      <c r="U238" s="97">
        <f>R238/'סכום נכסי הקרן'!$C$42</f>
        <v>3.9786913616045273E-4</v>
      </c>
    </row>
    <row r="239" spans="2:21" s="141" customFormat="1">
      <c r="B239" s="89" t="s">
        <v>853</v>
      </c>
      <c r="C239" s="86" t="s">
        <v>854</v>
      </c>
      <c r="D239" s="99" t="s">
        <v>129</v>
      </c>
      <c r="E239" s="99" t="s">
        <v>316</v>
      </c>
      <c r="F239" s="86" t="s">
        <v>579</v>
      </c>
      <c r="G239" s="99" t="s">
        <v>318</v>
      </c>
      <c r="H239" s="86" t="s">
        <v>626</v>
      </c>
      <c r="I239" s="86" t="s">
        <v>169</v>
      </c>
      <c r="J239" s="86"/>
      <c r="K239" s="96">
        <v>1.660000000080305</v>
      </c>
      <c r="L239" s="99" t="s">
        <v>171</v>
      </c>
      <c r="M239" s="100">
        <v>2.9100000000000001E-2</v>
      </c>
      <c r="N239" s="100">
        <v>1.5200000001606102E-2</v>
      </c>
      <c r="O239" s="96">
        <v>1213.103676</v>
      </c>
      <c r="P239" s="98">
        <v>102.65</v>
      </c>
      <c r="Q239" s="86"/>
      <c r="R239" s="96">
        <v>1.245250865</v>
      </c>
      <c r="S239" s="97">
        <v>1.2567376056688214E-5</v>
      </c>
      <c r="T239" s="97">
        <v>1.6394492236713369E-4</v>
      </c>
      <c r="U239" s="97">
        <f>R239/'סכום נכסי הקרן'!$C$42</f>
        <v>3.9460018060331522E-5</v>
      </c>
    </row>
    <row r="240" spans="2:21" s="141" customFormat="1">
      <c r="B240" s="89" t="s">
        <v>855</v>
      </c>
      <c r="C240" s="86" t="s">
        <v>856</v>
      </c>
      <c r="D240" s="99" t="s">
        <v>129</v>
      </c>
      <c r="E240" s="99" t="s">
        <v>316</v>
      </c>
      <c r="F240" s="86" t="s">
        <v>629</v>
      </c>
      <c r="G240" s="99" t="s">
        <v>367</v>
      </c>
      <c r="H240" s="86" t="s">
        <v>626</v>
      </c>
      <c r="I240" s="86" t="s">
        <v>169</v>
      </c>
      <c r="J240" s="86"/>
      <c r="K240" s="96">
        <v>2.3200001171857552</v>
      </c>
      <c r="L240" s="99" t="s">
        <v>171</v>
      </c>
      <c r="M240" s="100">
        <v>4.6500000000000007E-2</v>
      </c>
      <c r="N240" s="100">
        <v>3.5000003662054836E-2</v>
      </c>
      <c r="O240" s="96">
        <v>3.9875980000000002</v>
      </c>
      <c r="P240" s="98">
        <v>102.72</v>
      </c>
      <c r="Q240" s="86"/>
      <c r="R240" s="96">
        <v>4.0960609999999998E-3</v>
      </c>
      <c r="S240" s="97">
        <v>2.4769094510187338E-8</v>
      </c>
      <c r="T240" s="97">
        <v>5.3927158095653599E-7</v>
      </c>
      <c r="U240" s="97">
        <f>R240/'סכום נכסי הקרן'!$C$42</f>
        <v>1.2979765409455836E-7</v>
      </c>
    </row>
    <row r="241" spans="2:21" s="141" customFormat="1">
      <c r="B241" s="89" t="s">
        <v>857</v>
      </c>
      <c r="C241" s="86" t="s">
        <v>858</v>
      </c>
      <c r="D241" s="99" t="s">
        <v>129</v>
      </c>
      <c r="E241" s="99" t="s">
        <v>316</v>
      </c>
      <c r="F241" s="86" t="s">
        <v>859</v>
      </c>
      <c r="G241" s="99" t="s">
        <v>431</v>
      </c>
      <c r="H241" s="86" t="s">
        <v>626</v>
      </c>
      <c r="I241" s="86" t="s">
        <v>169</v>
      </c>
      <c r="J241" s="86"/>
      <c r="K241" s="96">
        <v>6.1900000002738116</v>
      </c>
      <c r="L241" s="99" t="s">
        <v>171</v>
      </c>
      <c r="M241" s="100">
        <v>3.27E-2</v>
      </c>
      <c r="N241" s="100">
        <v>3.4900000000584533E-2</v>
      </c>
      <c r="O241" s="96">
        <v>6559.2077790000003</v>
      </c>
      <c r="P241" s="98">
        <v>99.11</v>
      </c>
      <c r="Q241" s="86"/>
      <c r="R241" s="96">
        <v>6.500830938</v>
      </c>
      <c r="S241" s="97">
        <v>2.9413487798206278E-5</v>
      </c>
      <c r="T241" s="97">
        <v>8.5587430887050281E-4</v>
      </c>
      <c r="U241" s="97">
        <f>R241/'סכום נכסי הקרן'!$C$42</f>
        <v>2.0600098617128197E-4</v>
      </c>
    </row>
    <row r="242" spans="2:21" s="141" customFormat="1">
      <c r="B242" s="89" t="s">
        <v>860</v>
      </c>
      <c r="C242" s="86" t="s">
        <v>861</v>
      </c>
      <c r="D242" s="99" t="s">
        <v>129</v>
      </c>
      <c r="E242" s="99" t="s">
        <v>316</v>
      </c>
      <c r="F242" s="86" t="s">
        <v>862</v>
      </c>
      <c r="G242" s="99" t="s">
        <v>863</v>
      </c>
      <c r="H242" s="86" t="s">
        <v>654</v>
      </c>
      <c r="I242" s="86" t="s">
        <v>169</v>
      </c>
      <c r="J242" s="86"/>
      <c r="K242" s="96">
        <v>5.7800000000878917</v>
      </c>
      <c r="L242" s="99" t="s">
        <v>171</v>
      </c>
      <c r="M242" s="100">
        <v>4.4500000000000005E-2</v>
      </c>
      <c r="N242" s="100">
        <v>4.1400000000548234E-2</v>
      </c>
      <c r="O242" s="96">
        <v>22529.722911000001</v>
      </c>
      <c r="P242" s="98">
        <v>102.01</v>
      </c>
      <c r="Q242" s="86"/>
      <c r="R242" s="96">
        <v>22.982570591000002</v>
      </c>
      <c r="S242" s="97">
        <v>7.5704714082661293E-5</v>
      </c>
      <c r="T242" s="97">
        <v>3.0257965340491169E-3</v>
      </c>
      <c r="U242" s="97">
        <f>R242/'סכום נכסי הקרן'!$C$42</f>
        <v>7.2828108462603166E-4</v>
      </c>
    </row>
    <row r="243" spans="2:21" s="141" customFormat="1">
      <c r="B243" s="89" t="s">
        <v>864</v>
      </c>
      <c r="C243" s="86" t="s">
        <v>865</v>
      </c>
      <c r="D243" s="99" t="s">
        <v>129</v>
      </c>
      <c r="E243" s="99" t="s">
        <v>316</v>
      </c>
      <c r="F243" s="86" t="s">
        <v>866</v>
      </c>
      <c r="G243" s="99" t="s">
        <v>367</v>
      </c>
      <c r="H243" s="86" t="s">
        <v>654</v>
      </c>
      <c r="I243" s="86" t="s">
        <v>169</v>
      </c>
      <c r="J243" s="86"/>
      <c r="K243" s="96">
        <v>4.249999999970874</v>
      </c>
      <c r="L243" s="99" t="s">
        <v>171</v>
      </c>
      <c r="M243" s="100">
        <v>4.2000000000000003E-2</v>
      </c>
      <c r="N243" s="100">
        <v>7.8499999999475739E-2</v>
      </c>
      <c r="O243" s="96">
        <v>19608.239143999999</v>
      </c>
      <c r="P243" s="98">
        <v>87.55</v>
      </c>
      <c r="Q243" s="86"/>
      <c r="R243" s="96">
        <v>17.167013153999999</v>
      </c>
      <c r="S243" s="97">
        <v>3.2131729214662213E-5</v>
      </c>
      <c r="T243" s="97">
        <v>2.2601426892468711E-3</v>
      </c>
      <c r="U243" s="97">
        <f>R243/'סכום נכסי הקרן'!$C$42</f>
        <v>5.4399532506953024E-4</v>
      </c>
    </row>
    <row r="244" spans="2:21" s="141" customFormat="1">
      <c r="B244" s="89" t="s">
        <v>867</v>
      </c>
      <c r="C244" s="86" t="s">
        <v>868</v>
      </c>
      <c r="D244" s="99" t="s">
        <v>129</v>
      </c>
      <c r="E244" s="99" t="s">
        <v>316</v>
      </c>
      <c r="F244" s="86" t="s">
        <v>866</v>
      </c>
      <c r="G244" s="99" t="s">
        <v>367</v>
      </c>
      <c r="H244" s="86" t="s">
        <v>654</v>
      </c>
      <c r="I244" s="86" t="s">
        <v>169</v>
      </c>
      <c r="J244" s="86"/>
      <c r="K244" s="96">
        <v>4.889999999911117</v>
      </c>
      <c r="L244" s="99" t="s">
        <v>171</v>
      </c>
      <c r="M244" s="100">
        <v>3.2500000000000001E-2</v>
      </c>
      <c r="N244" s="100">
        <v>6.2299999998755642E-2</v>
      </c>
      <c r="O244" s="96">
        <v>31922.571722000001</v>
      </c>
      <c r="P244" s="98">
        <v>88.11</v>
      </c>
      <c r="Q244" s="86"/>
      <c r="R244" s="96">
        <v>28.126977950000001</v>
      </c>
      <c r="S244" s="97">
        <v>4.2549869737510312E-5</v>
      </c>
      <c r="T244" s="97">
        <v>3.7030893501405686E-3</v>
      </c>
      <c r="U244" s="97">
        <f>R244/'סכום נכסי הקרן'!$C$42</f>
        <v>8.9129916636480032E-4</v>
      </c>
    </row>
    <row r="245" spans="2:21" s="141" customFormat="1">
      <c r="B245" s="89" t="s">
        <v>869</v>
      </c>
      <c r="C245" s="86" t="s">
        <v>870</v>
      </c>
      <c r="D245" s="99" t="s">
        <v>129</v>
      </c>
      <c r="E245" s="99" t="s">
        <v>316</v>
      </c>
      <c r="F245" s="86" t="s">
        <v>659</v>
      </c>
      <c r="G245" s="99" t="s">
        <v>576</v>
      </c>
      <c r="H245" s="86" t="s">
        <v>654</v>
      </c>
      <c r="I245" s="86" t="s">
        <v>169</v>
      </c>
      <c r="J245" s="86"/>
      <c r="K245" s="96">
        <v>1.4499999998862663</v>
      </c>
      <c r="L245" s="99" t="s">
        <v>171</v>
      </c>
      <c r="M245" s="100">
        <v>3.3000000000000002E-2</v>
      </c>
      <c r="N245" s="100">
        <v>3.2499999998327443E-2</v>
      </c>
      <c r="O245" s="96">
        <v>7432.698265</v>
      </c>
      <c r="P245" s="98">
        <v>100.55</v>
      </c>
      <c r="Q245" s="86"/>
      <c r="R245" s="96">
        <v>7.4735778530000001</v>
      </c>
      <c r="S245" s="97">
        <v>1.6308748353705116E-5</v>
      </c>
      <c r="T245" s="97">
        <v>9.8394241301315191E-4</v>
      </c>
      <c r="U245" s="97">
        <f>R245/'סכום נכסי הקרן'!$C$42</f>
        <v>2.3682578775375811E-4</v>
      </c>
    </row>
    <row r="246" spans="2:21" s="141" customFormat="1">
      <c r="B246" s="89" t="s">
        <v>871</v>
      </c>
      <c r="C246" s="86" t="s">
        <v>872</v>
      </c>
      <c r="D246" s="99" t="s">
        <v>129</v>
      </c>
      <c r="E246" s="99" t="s">
        <v>316</v>
      </c>
      <c r="F246" s="86" t="s">
        <v>665</v>
      </c>
      <c r="G246" s="99" t="s">
        <v>482</v>
      </c>
      <c r="H246" s="86" t="s">
        <v>654</v>
      </c>
      <c r="I246" s="86" t="s">
        <v>368</v>
      </c>
      <c r="J246" s="86"/>
      <c r="K246" s="96">
        <v>1.9200000000310304</v>
      </c>
      <c r="L246" s="99" t="s">
        <v>171</v>
      </c>
      <c r="M246" s="100">
        <v>0.06</v>
      </c>
      <c r="N246" s="100">
        <v>2.2000000000517179E-2</v>
      </c>
      <c r="O246" s="96">
        <v>18005.168237999998</v>
      </c>
      <c r="P246" s="98">
        <v>107.39</v>
      </c>
      <c r="Q246" s="86"/>
      <c r="R246" s="96">
        <v>19.335749570000001</v>
      </c>
      <c r="S246" s="97">
        <v>4.3880415343442622E-5</v>
      </c>
      <c r="T246" s="97">
        <v>2.5456701547153624E-3</v>
      </c>
      <c r="U246" s="97">
        <f>R246/'סכום נכסי הקרן'!$C$42</f>
        <v>6.1271913048801412E-4</v>
      </c>
    </row>
    <row r="247" spans="2:21" s="141" customFormat="1">
      <c r="B247" s="89" t="s">
        <v>873</v>
      </c>
      <c r="C247" s="86" t="s">
        <v>874</v>
      </c>
      <c r="D247" s="99" t="s">
        <v>129</v>
      </c>
      <c r="E247" s="99" t="s">
        <v>316</v>
      </c>
      <c r="F247" s="86" t="s">
        <v>665</v>
      </c>
      <c r="G247" s="99" t="s">
        <v>482</v>
      </c>
      <c r="H247" s="86" t="s">
        <v>654</v>
      </c>
      <c r="I247" s="86" t="s">
        <v>368</v>
      </c>
      <c r="J247" s="86"/>
      <c r="K247" s="96">
        <v>3.4699999963292663</v>
      </c>
      <c r="L247" s="99" t="s">
        <v>171</v>
      </c>
      <c r="M247" s="100">
        <v>5.9000000000000004E-2</v>
      </c>
      <c r="N247" s="100">
        <v>3.2899999964558432E-2</v>
      </c>
      <c r="O247" s="96">
        <v>289.12454400000001</v>
      </c>
      <c r="P247" s="98">
        <v>109.3</v>
      </c>
      <c r="Q247" s="86"/>
      <c r="R247" s="96">
        <v>0.31601312799999998</v>
      </c>
      <c r="S247" s="97">
        <v>3.2509683375142942E-7</v>
      </c>
      <c r="T247" s="97">
        <v>4.1605068659763651E-5</v>
      </c>
      <c r="U247" s="97">
        <f>R247/'סכום נכסי הקרן'!$C$42</f>
        <v>1.0013953082603846E-5</v>
      </c>
    </row>
    <row r="248" spans="2:21" s="141" customFormat="1">
      <c r="B248" s="89" t="s">
        <v>875</v>
      </c>
      <c r="C248" s="86" t="s">
        <v>876</v>
      </c>
      <c r="D248" s="99" t="s">
        <v>129</v>
      </c>
      <c r="E248" s="99" t="s">
        <v>316</v>
      </c>
      <c r="F248" s="86" t="s">
        <v>668</v>
      </c>
      <c r="G248" s="99" t="s">
        <v>367</v>
      </c>
      <c r="H248" s="86" t="s">
        <v>654</v>
      </c>
      <c r="I248" s="86" t="s">
        <v>368</v>
      </c>
      <c r="J248" s="86"/>
      <c r="K248" s="96">
        <v>3.8999821054246122</v>
      </c>
      <c r="L248" s="99" t="s">
        <v>171</v>
      </c>
      <c r="M248" s="100">
        <v>6.9000000000000006E-2</v>
      </c>
      <c r="N248" s="100">
        <v>0.11089933023160693</v>
      </c>
      <c r="O248" s="96">
        <v>8.9924000000000004E-2</v>
      </c>
      <c r="P248" s="98">
        <v>87</v>
      </c>
      <c r="Q248" s="86"/>
      <c r="R248" s="96">
        <v>7.8236000000000001E-5</v>
      </c>
      <c r="S248" s="97">
        <v>1.3592699690580311E-10</v>
      </c>
      <c r="T248" s="97">
        <v>1.0300249778437272E-8</v>
      </c>
      <c r="U248" s="97">
        <f>R248/'סכום נכסי הקרן'!$C$42</f>
        <v>2.4791743252216868E-9</v>
      </c>
    </row>
    <row r="249" spans="2:21" s="141" customFormat="1">
      <c r="B249" s="89" t="s">
        <v>877</v>
      </c>
      <c r="C249" s="86" t="s">
        <v>878</v>
      </c>
      <c r="D249" s="99" t="s">
        <v>129</v>
      </c>
      <c r="E249" s="99" t="s">
        <v>316</v>
      </c>
      <c r="F249" s="86" t="s">
        <v>879</v>
      </c>
      <c r="G249" s="99" t="s">
        <v>367</v>
      </c>
      <c r="H249" s="86" t="s">
        <v>654</v>
      </c>
      <c r="I249" s="86" t="s">
        <v>169</v>
      </c>
      <c r="J249" s="86"/>
      <c r="K249" s="96">
        <v>3.6500000001246296</v>
      </c>
      <c r="L249" s="99" t="s">
        <v>171</v>
      </c>
      <c r="M249" s="100">
        <v>4.5999999999999999E-2</v>
      </c>
      <c r="N249" s="100">
        <v>0.1151000000039123</v>
      </c>
      <c r="O249" s="96">
        <v>11555.820893000002</v>
      </c>
      <c r="P249" s="98">
        <v>79.849999999999994</v>
      </c>
      <c r="Q249" s="86"/>
      <c r="R249" s="96">
        <v>9.227322989000001</v>
      </c>
      <c r="S249" s="97">
        <v>4.5675181395256928E-5</v>
      </c>
      <c r="T249" s="97">
        <v>1.2148337283733371E-3</v>
      </c>
      <c r="U249" s="97">
        <f>R249/'סכום נכסי הקרן'!$C$42</f>
        <v>2.9239917997925041E-4</v>
      </c>
    </row>
    <row r="250" spans="2:21" s="141" customFormat="1">
      <c r="B250" s="89" t="s">
        <v>880</v>
      </c>
      <c r="C250" s="86" t="s">
        <v>881</v>
      </c>
      <c r="D250" s="99" t="s">
        <v>129</v>
      </c>
      <c r="E250" s="99" t="s">
        <v>316</v>
      </c>
      <c r="F250" s="86" t="s">
        <v>882</v>
      </c>
      <c r="G250" s="99" t="s">
        <v>576</v>
      </c>
      <c r="H250" s="86" t="s">
        <v>883</v>
      </c>
      <c r="I250" s="86" t="s">
        <v>368</v>
      </c>
      <c r="J250" s="86"/>
      <c r="K250" s="96">
        <v>1.2199999999020168</v>
      </c>
      <c r="L250" s="99" t="s">
        <v>171</v>
      </c>
      <c r="M250" s="100">
        <v>4.7E-2</v>
      </c>
      <c r="N250" s="100">
        <v>3.4000000000000002E-2</v>
      </c>
      <c r="O250" s="96">
        <v>3001.7131040000004</v>
      </c>
      <c r="P250" s="98">
        <v>102</v>
      </c>
      <c r="Q250" s="86"/>
      <c r="R250" s="96">
        <v>3.0617472650000002</v>
      </c>
      <c r="S250" s="97">
        <v>4.5421041303505718E-5</v>
      </c>
      <c r="T250" s="97">
        <v>4.030978269332171E-4</v>
      </c>
      <c r="U250" s="97">
        <f>R250/'סכום נכסי הקרן'!$C$42</f>
        <v>9.7021897971595185E-5</v>
      </c>
    </row>
    <row r="251" spans="2:21" s="141" customFormat="1"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96"/>
      <c r="P251" s="98"/>
      <c r="Q251" s="86"/>
      <c r="R251" s="86"/>
      <c r="S251" s="86"/>
      <c r="T251" s="97"/>
      <c r="U251" s="86"/>
    </row>
    <row r="252" spans="2:21" s="141" customFormat="1">
      <c r="B252" s="104" t="s">
        <v>48</v>
      </c>
      <c r="C252" s="84"/>
      <c r="D252" s="84"/>
      <c r="E252" s="84"/>
      <c r="F252" s="84"/>
      <c r="G252" s="84"/>
      <c r="H252" s="84"/>
      <c r="I252" s="84"/>
      <c r="J252" s="84"/>
      <c r="K252" s="93">
        <v>4.3532895762297139</v>
      </c>
      <c r="L252" s="84"/>
      <c r="M252" s="84"/>
      <c r="N252" s="106">
        <v>5.8391323245271437E-2</v>
      </c>
      <c r="O252" s="93"/>
      <c r="P252" s="95"/>
      <c r="Q252" s="84"/>
      <c r="R252" s="93">
        <v>238.59068059000001</v>
      </c>
      <c r="S252" s="84"/>
      <c r="T252" s="94">
        <v>3.1411928075110507E-2</v>
      </c>
      <c r="U252" s="94">
        <f>R252/'סכום נכסי הקרן'!$C$42</f>
        <v>7.5605589441675993E-3</v>
      </c>
    </row>
    <row r="253" spans="2:21" s="141" customFormat="1">
      <c r="B253" s="89" t="s">
        <v>884</v>
      </c>
      <c r="C253" s="86" t="s">
        <v>885</v>
      </c>
      <c r="D253" s="99" t="s">
        <v>129</v>
      </c>
      <c r="E253" s="99" t="s">
        <v>316</v>
      </c>
      <c r="F253" s="86" t="s">
        <v>886</v>
      </c>
      <c r="G253" s="99" t="s">
        <v>863</v>
      </c>
      <c r="H253" s="86" t="s">
        <v>382</v>
      </c>
      <c r="I253" s="86" t="s">
        <v>368</v>
      </c>
      <c r="J253" s="86"/>
      <c r="K253" s="96">
        <v>3.4999999999805733</v>
      </c>
      <c r="L253" s="99" t="s">
        <v>171</v>
      </c>
      <c r="M253" s="100">
        <v>3.49E-2</v>
      </c>
      <c r="N253" s="100">
        <v>4.8599999999755221E-2</v>
      </c>
      <c r="O253" s="96">
        <v>102997.74488099999</v>
      </c>
      <c r="P253" s="98">
        <v>99.95</v>
      </c>
      <c r="Q253" s="86"/>
      <c r="R253" s="96">
        <v>102.94624358199998</v>
      </c>
      <c r="S253" s="97">
        <v>4.8425778516430932E-5</v>
      </c>
      <c r="T253" s="97">
        <v>1.3553505069871219E-2</v>
      </c>
      <c r="U253" s="97">
        <f>R253/'סכום נכסי הקרן'!$C$42</f>
        <v>3.262202617292707E-3</v>
      </c>
    </row>
    <row r="254" spans="2:21" s="141" customFormat="1">
      <c r="B254" s="89" t="s">
        <v>887</v>
      </c>
      <c r="C254" s="86" t="s">
        <v>888</v>
      </c>
      <c r="D254" s="99" t="s">
        <v>129</v>
      </c>
      <c r="E254" s="99" t="s">
        <v>316</v>
      </c>
      <c r="F254" s="86" t="s">
        <v>889</v>
      </c>
      <c r="G254" s="99" t="s">
        <v>863</v>
      </c>
      <c r="H254" s="86" t="s">
        <v>580</v>
      </c>
      <c r="I254" s="86" t="s">
        <v>169</v>
      </c>
      <c r="J254" s="86"/>
      <c r="K254" s="96">
        <v>5.1599999999536177</v>
      </c>
      <c r="L254" s="99" t="s">
        <v>171</v>
      </c>
      <c r="M254" s="100">
        <v>4.6900000000000004E-2</v>
      </c>
      <c r="N254" s="100">
        <v>6.7200000000231921E-2</v>
      </c>
      <c r="O254" s="96">
        <v>8809.7477670000007</v>
      </c>
      <c r="P254" s="98">
        <v>97.89</v>
      </c>
      <c r="Q254" s="86"/>
      <c r="R254" s="96">
        <v>8.6238624899999987</v>
      </c>
      <c r="S254" s="97">
        <v>3.9240401974080531E-6</v>
      </c>
      <c r="T254" s="97">
        <v>1.1353844483600387E-3</v>
      </c>
      <c r="U254" s="97">
        <f>R254/'סכום נכסי הקרן'!$C$42</f>
        <v>2.7327647719017282E-4</v>
      </c>
    </row>
    <row r="255" spans="2:21" s="141" customFormat="1">
      <c r="B255" s="89" t="s">
        <v>890</v>
      </c>
      <c r="C255" s="86" t="s">
        <v>891</v>
      </c>
      <c r="D255" s="99" t="s">
        <v>129</v>
      </c>
      <c r="E255" s="99" t="s">
        <v>316</v>
      </c>
      <c r="F255" s="86" t="s">
        <v>889</v>
      </c>
      <c r="G255" s="99" t="s">
        <v>863</v>
      </c>
      <c r="H255" s="86" t="s">
        <v>580</v>
      </c>
      <c r="I255" s="86" t="s">
        <v>169</v>
      </c>
      <c r="J255" s="86"/>
      <c r="K255" s="96">
        <v>5.2599999999946228</v>
      </c>
      <c r="L255" s="99" t="s">
        <v>171</v>
      </c>
      <c r="M255" s="100">
        <v>4.6900000000000004E-2</v>
      </c>
      <c r="N255" s="100">
        <v>6.7199999999892443E-2</v>
      </c>
      <c r="O255" s="96">
        <v>112182.720342</v>
      </c>
      <c r="P255" s="98">
        <v>99.46</v>
      </c>
      <c r="Q255" s="86"/>
      <c r="R255" s="96">
        <v>111.57693391000001</v>
      </c>
      <c r="S255" s="97">
        <v>5.9863670026128709E-5</v>
      </c>
      <c r="T255" s="97">
        <v>1.4689788445027706E-2</v>
      </c>
      <c r="U255" s="97">
        <f>R255/'סכום נכסי הקרן'!$C$42</f>
        <v>3.535695457802406E-3</v>
      </c>
    </row>
    <row r="256" spans="2:21" s="141" customFormat="1">
      <c r="B256" s="89" t="s">
        <v>892</v>
      </c>
      <c r="C256" s="86" t="s">
        <v>893</v>
      </c>
      <c r="D256" s="99" t="s">
        <v>129</v>
      </c>
      <c r="E256" s="99" t="s">
        <v>316</v>
      </c>
      <c r="F256" s="86" t="s">
        <v>665</v>
      </c>
      <c r="G256" s="99" t="s">
        <v>482</v>
      </c>
      <c r="H256" s="86" t="s">
        <v>654</v>
      </c>
      <c r="I256" s="86" t="s">
        <v>368</v>
      </c>
      <c r="J256" s="86"/>
      <c r="K256" s="96">
        <v>3.0400000000440315</v>
      </c>
      <c r="L256" s="99" t="s">
        <v>171</v>
      </c>
      <c r="M256" s="100">
        <v>6.7000000000000004E-2</v>
      </c>
      <c r="N256" s="100">
        <v>5.5100000000595714E-2</v>
      </c>
      <c r="O256" s="96">
        <v>15391.310126</v>
      </c>
      <c r="P256" s="98">
        <v>100.34</v>
      </c>
      <c r="Q256" s="86"/>
      <c r="R256" s="96">
        <v>15.443640607999997</v>
      </c>
      <c r="S256" s="97">
        <v>1.2780327548769117E-5</v>
      </c>
      <c r="T256" s="97">
        <v>2.0332501118515366E-3</v>
      </c>
      <c r="U256" s="97">
        <f>R256/'סכום נכסי הקרן'!$C$42</f>
        <v>4.8938439188231299E-4</v>
      </c>
    </row>
    <row r="257" spans="2:11" s="141" customFormat="1">
      <c r="B257" s="144"/>
    </row>
    <row r="258" spans="2:11" s="141" customFormat="1">
      <c r="B258" s="144"/>
    </row>
    <row r="259" spans="2:11" s="141" customFormat="1">
      <c r="B259" s="144"/>
    </row>
    <row r="260" spans="2:11" s="141" customFormat="1">
      <c r="B260" s="146" t="s">
        <v>255</v>
      </c>
      <c r="C260" s="140"/>
      <c r="D260" s="140"/>
      <c r="E260" s="140"/>
      <c r="F260" s="140"/>
      <c r="G260" s="140"/>
      <c r="H260" s="140"/>
      <c r="I260" s="140"/>
      <c r="J260" s="140"/>
      <c r="K260" s="140"/>
    </row>
    <row r="261" spans="2:11" s="141" customFormat="1">
      <c r="B261" s="146" t="s">
        <v>120</v>
      </c>
      <c r="C261" s="140"/>
      <c r="D261" s="140"/>
      <c r="E261" s="140"/>
      <c r="F261" s="140"/>
      <c r="G261" s="140"/>
      <c r="H261" s="140"/>
      <c r="I261" s="140"/>
      <c r="J261" s="140"/>
      <c r="K261" s="140"/>
    </row>
    <row r="262" spans="2:11" s="141" customFormat="1">
      <c r="B262" s="146" t="s">
        <v>238</v>
      </c>
      <c r="C262" s="140"/>
      <c r="D262" s="140"/>
      <c r="E262" s="140"/>
      <c r="F262" s="140"/>
      <c r="G262" s="140"/>
      <c r="H262" s="140"/>
      <c r="I262" s="140"/>
      <c r="J262" s="140"/>
      <c r="K262" s="140"/>
    </row>
    <row r="263" spans="2:11" s="141" customFormat="1">
      <c r="B263" s="146" t="s">
        <v>246</v>
      </c>
      <c r="C263" s="140"/>
      <c r="D263" s="140"/>
      <c r="E263" s="140"/>
      <c r="F263" s="140"/>
      <c r="G263" s="140"/>
      <c r="H263" s="140"/>
      <c r="I263" s="140"/>
      <c r="J263" s="140"/>
      <c r="K263" s="140"/>
    </row>
    <row r="264" spans="2:11" s="141" customFormat="1">
      <c r="B264" s="168" t="s">
        <v>251</v>
      </c>
      <c r="C264" s="168"/>
      <c r="D264" s="168"/>
      <c r="E264" s="168"/>
      <c r="F264" s="168"/>
      <c r="G264" s="168"/>
      <c r="H264" s="168"/>
      <c r="I264" s="168"/>
      <c r="J264" s="168"/>
      <c r="K264" s="168"/>
    </row>
    <row r="265" spans="2:11" s="141" customFormat="1">
      <c r="B265" s="144"/>
    </row>
    <row r="266" spans="2:11" s="141" customFormat="1">
      <c r="B266" s="144"/>
    </row>
    <row r="267" spans="2:11" s="141" customFormat="1">
      <c r="B267" s="144"/>
    </row>
    <row r="268" spans="2:11" s="141" customFormat="1">
      <c r="B268" s="144"/>
    </row>
    <row r="269" spans="2:11" s="141" customFormat="1">
      <c r="B269" s="144"/>
    </row>
    <row r="270" spans="2:11" s="141" customFormat="1">
      <c r="B270" s="144"/>
    </row>
    <row r="271" spans="2:11" s="141" customFormat="1">
      <c r="B271" s="144"/>
    </row>
    <row r="272" spans="2:11" s="141" customFormat="1">
      <c r="B272" s="144"/>
    </row>
    <row r="273" spans="2:2" s="141" customFormat="1">
      <c r="B273" s="144"/>
    </row>
    <row r="274" spans="2:2" s="141" customFormat="1">
      <c r="B274" s="144"/>
    </row>
    <row r="275" spans="2:2" s="141" customFormat="1">
      <c r="B275" s="144"/>
    </row>
    <row r="276" spans="2:2" s="141" customFormat="1">
      <c r="B276" s="144"/>
    </row>
    <row r="277" spans="2:2" s="141" customFormat="1">
      <c r="B277" s="144"/>
    </row>
    <row r="278" spans="2:2" s="141" customFormat="1">
      <c r="B278" s="144"/>
    </row>
    <row r="279" spans="2:2" s="141" customFormat="1">
      <c r="B279" s="144"/>
    </row>
    <row r="280" spans="2:2" s="141" customFormat="1">
      <c r="B280" s="144"/>
    </row>
    <row r="281" spans="2:2" s="141" customFormat="1">
      <c r="B281" s="144"/>
    </row>
    <row r="282" spans="2:2" s="141" customFormat="1">
      <c r="B282" s="144"/>
    </row>
    <row r="283" spans="2:2" s="141" customFormat="1">
      <c r="B283" s="144"/>
    </row>
    <row r="284" spans="2:2" s="141" customFormat="1">
      <c r="B284" s="144"/>
    </row>
    <row r="285" spans="2:2" s="141" customFormat="1">
      <c r="B285" s="144"/>
    </row>
    <row r="286" spans="2:2" s="141" customFormat="1">
      <c r="B286" s="144"/>
    </row>
    <row r="287" spans="2:2" s="141" customFormat="1">
      <c r="B287" s="144"/>
    </row>
    <row r="288" spans="2:2" s="141" customFormat="1">
      <c r="B288" s="144"/>
    </row>
    <row r="289" spans="2:2" s="141" customFormat="1">
      <c r="B289" s="144"/>
    </row>
    <row r="290" spans="2:2" s="141" customFormat="1">
      <c r="B290" s="144"/>
    </row>
    <row r="291" spans="2:2" s="141" customFormat="1">
      <c r="B291" s="144"/>
    </row>
    <row r="292" spans="2:2" s="141" customFormat="1">
      <c r="B292" s="144"/>
    </row>
    <row r="293" spans="2:2" s="141" customFormat="1">
      <c r="B293" s="144"/>
    </row>
    <row r="294" spans="2:2" s="141" customFormat="1">
      <c r="B294" s="144"/>
    </row>
    <row r="295" spans="2:2" s="141" customFormat="1">
      <c r="B295" s="144"/>
    </row>
    <row r="296" spans="2:2" s="141" customFormat="1">
      <c r="B296" s="144"/>
    </row>
    <row r="297" spans="2:2" s="141" customFormat="1">
      <c r="B297" s="144"/>
    </row>
    <row r="298" spans="2:2" s="141" customFormat="1">
      <c r="B298" s="144"/>
    </row>
    <row r="299" spans="2:2" s="141" customFormat="1">
      <c r="B299" s="144"/>
    </row>
    <row r="300" spans="2:2" s="141" customFormat="1">
      <c r="B300" s="144"/>
    </row>
    <row r="301" spans="2:2" s="141" customFormat="1">
      <c r="B301" s="144"/>
    </row>
    <row r="302" spans="2:2" s="141" customFormat="1">
      <c r="B302" s="144"/>
    </row>
    <row r="303" spans="2:2" s="141" customFormat="1">
      <c r="B303" s="144"/>
    </row>
    <row r="304" spans="2:2" s="141" customFormat="1">
      <c r="B304" s="144"/>
    </row>
    <row r="305" spans="2:2" s="141" customFormat="1">
      <c r="B305" s="144"/>
    </row>
    <row r="306" spans="2:2" s="141" customFormat="1">
      <c r="B306" s="144"/>
    </row>
    <row r="307" spans="2:2" s="141" customFormat="1">
      <c r="B307" s="144"/>
    </row>
    <row r="308" spans="2:2" s="141" customFormat="1">
      <c r="B308" s="144"/>
    </row>
    <row r="309" spans="2:2" s="141" customFormat="1">
      <c r="B309" s="144"/>
    </row>
    <row r="310" spans="2:2" s="141" customFormat="1">
      <c r="B310" s="144"/>
    </row>
    <row r="311" spans="2:2" s="141" customFormat="1">
      <c r="B311" s="144"/>
    </row>
    <row r="312" spans="2:2" s="141" customFormat="1">
      <c r="B312" s="144"/>
    </row>
    <row r="313" spans="2:2" s="141" customFormat="1">
      <c r="B313" s="144"/>
    </row>
    <row r="314" spans="2:2" s="141" customFormat="1">
      <c r="B314" s="144"/>
    </row>
    <row r="315" spans="2:2" s="141" customFormat="1">
      <c r="B315" s="144"/>
    </row>
    <row r="316" spans="2:2" s="141" customFormat="1">
      <c r="B316" s="144"/>
    </row>
    <row r="317" spans="2:2" s="141" customFormat="1">
      <c r="B317" s="144"/>
    </row>
    <row r="318" spans="2:2" s="141" customFormat="1">
      <c r="B318" s="144"/>
    </row>
    <row r="319" spans="2:2" s="141" customFormat="1">
      <c r="B319" s="144"/>
    </row>
    <row r="320" spans="2:2" s="141" customFormat="1">
      <c r="B320" s="144"/>
    </row>
    <row r="321" spans="2:2" s="141" customFormat="1">
      <c r="B321" s="144"/>
    </row>
    <row r="322" spans="2:2" s="141" customFormat="1">
      <c r="B322" s="144"/>
    </row>
    <row r="323" spans="2:2" s="141" customFormat="1">
      <c r="B323" s="144"/>
    </row>
    <row r="324" spans="2:2" s="141" customFormat="1">
      <c r="B324" s="144"/>
    </row>
    <row r="325" spans="2:2" s="141" customFormat="1">
      <c r="B325" s="144"/>
    </row>
    <row r="326" spans="2:2" s="141" customFormat="1">
      <c r="B326" s="144"/>
    </row>
    <row r="327" spans="2:2" s="141" customFormat="1">
      <c r="B327" s="144"/>
    </row>
    <row r="328" spans="2:2" s="141" customFormat="1">
      <c r="B328" s="144"/>
    </row>
    <row r="329" spans="2:2" s="141" customFormat="1">
      <c r="B329" s="144"/>
    </row>
    <row r="330" spans="2:2" s="141" customFormat="1">
      <c r="B330" s="144"/>
    </row>
    <row r="331" spans="2:2" s="141" customFormat="1">
      <c r="B331" s="144"/>
    </row>
    <row r="332" spans="2:2" s="141" customFormat="1">
      <c r="B332" s="144"/>
    </row>
    <row r="333" spans="2:2" s="141" customFormat="1">
      <c r="B333" s="144"/>
    </row>
    <row r="334" spans="2:2" s="141" customFormat="1">
      <c r="B334" s="144"/>
    </row>
    <row r="335" spans="2:2" s="141" customFormat="1">
      <c r="B335" s="144"/>
    </row>
    <row r="336" spans="2:2" s="141" customFormat="1">
      <c r="B336" s="144"/>
    </row>
    <row r="337" spans="2:2" s="141" customFormat="1">
      <c r="B337" s="144"/>
    </row>
    <row r="338" spans="2:2" s="141" customFormat="1">
      <c r="B338" s="144"/>
    </row>
    <row r="339" spans="2:2" s="141" customFormat="1">
      <c r="B339" s="144"/>
    </row>
    <row r="340" spans="2:2" s="141" customFormat="1">
      <c r="B340" s="144"/>
    </row>
    <row r="341" spans="2:2" s="141" customFormat="1">
      <c r="B341" s="144"/>
    </row>
    <row r="342" spans="2:2" s="141" customFormat="1">
      <c r="B342" s="144"/>
    </row>
    <row r="343" spans="2:2" s="141" customFormat="1">
      <c r="B343" s="144"/>
    </row>
    <row r="344" spans="2:2" s="141" customFormat="1">
      <c r="B344" s="144"/>
    </row>
    <row r="345" spans="2:2" s="141" customFormat="1">
      <c r="B345" s="144"/>
    </row>
    <row r="346" spans="2:2" s="141" customFormat="1">
      <c r="B346" s="144"/>
    </row>
    <row r="347" spans="2:2" s="141" customFormat="1">
      <c r="B347" s="144"/>
    </row>
    <row r="348" spans="2:2" s="141" customFormat="1">
      <c r="B348" s="144"/>
    </row>
    <row r="349" spans="2:2" s="141" customFormat="1">
      <c r="B349" s="144"/>
    </row>
    <row r="350" spans="2:2" s="141" customFormat="1">
      <c r="B350" s="144"/>
    </row>
    <row r="351" spans="2:2" s="141" customFormat="1">
      <c r="B351" s="144"/>
    </row>
    <row r="352" spans="2:2" s="141" customFormat="1">
      <c r="B352" s="144"/>
    </row>
    <row r="353" spans="2:2" s="141" customFormat="1">
      <c r="B353" s="144"/>
    </row>
    <row r="354" spans="2:2" s="141" customFormat="1">
      <c r="B354" s="144"/>
    </row>
    <row r="355" spans="2:2" s="141" customFormat="1">
      <c r="B355" s="144"/>
    </row>
    <row r="356" spans="2:2" s="141" customFormat="1">
      <c r="B356" s="144"/>
    </row>
    <row r="357" spans="2:2" s="141" customFormat="1">
      <c r="B357" s="144"/>
    </row>
    <row r="358" spans="2:2" s="141" customFormat="1">
      <c r="B358" s="144"/>
    </row>
    <row r="359" spans="2:2" s="141" customFormat="1">
      <c r="B359" s="144"/>
    </row>
    <row r="360" spans="2:2" s="141" customFormat="1">
      <c r="B360" s="144"/>
    </row>
    <row r="361" spans="2:2" s="141" customFormat="1">
      <c r="B361" s="144"/>
    </row>
    <row r="362" spans="2:2" s="141" customFormat="1">
      <c r="B362" s="144"/>
    </row>
    <row r="363" spans="2:2" s="141" customFormat="1">
      <c r="B363" s="144"/>
    </row>
    <row r="364" spans="2:2" s="141" customFormat="1">
      <c r="B364" s="144"/>
    </row>
    <row r="365" spans="2:2" s="141" customFormat="1">
      <c r="B365" s="144"/>
    </row>
    <row r="366" spans="2:2" s="141" customFormat="1">
      <c r="B366" s="144"/>
    </row>
    <row r="367" spans="2:2" s="141" customFormat="1">
      <c r="B367" s="144"/>
    </row>
    <row r="368" spans="2:2" s="141" customFormat="1">
      <c r="B368" s="144"/>
    </row>
    <row r="369" spans="2:2" s="141" customFormat="1">
      <c r="B369" s="144"/>
    </row>
    <row r="370" spans="2:2" s="141" customFormat="1">
      <c r="B370" s="144"/>
    </row>
    <row r="371" spans="2:2" s="141" customFormat="1">
      <c r="B371" s="144"/>
    </row>
    <row r="372" spans="2:2" s="141" customFormat="1">
      <c r="B372" s="144"/>
    </row>
    <row r="373" spans="2:2" s="141" customFormat="1">
      <c r="B373" s="144"/>
    </row>
    <row r="374" spans="2:2" s="141" customFormat="1">
      <c r="B374" s="144"/>
    </row>
    <row r="375" spans="2:2" s="141" customFormat="1">
      <c r="B375" s="144"/>
    </row>
    <row r="376" spans="2:2" s="141" customFormat="1">
      <c r="B376" s="144"/>
    </row>
    <row r="377" spans="2:2" s="141" customFormat="1">
      <c r="B377" s="144"/>
    </row>
    <row r="378" spans="2:2" s="141" customFormat="1">
      <c r="B378" s="144"/>
    </row>
    <row r="379" spans="2:2" s="141" customFormat="1">
      <c r="B379" s="144"/>
    </row>
    <row r="380" spans="2:2" s="141" customFormat="1">
      <c r="B380" s="144"/>
    </row>
    <row r="381" spans="2:2" s="141" customFormat="1">
      <c r="B381" s="144"/>
    </row>
    <row r="382" spans="2:2" s="141" customFormat="1">
      <c r="B382" s="144"/>
    </row>
    <row r="383" spans="2:2" s="141" customFormat="1">
      <c r="B383" s="144"/>
    </row>
    <row r="384" spans="2:2" s="141" customFormat="1">
      <c r="B384" s="144"/>
    </row>
    <row r="385" spans="2:2" s="141" customFormat="1">
      <c r="B385" s="144"/>
    </row>
    <row r="386" spans="2:2" s="141" customFormat="1">
      <c r="B386" s="144"/>
    </row>
    <row r="387" spans="2:2" s="141" customFormat="1">
      <c r="B387" s="144"/>
    </row>
    <row r="388" spans="2:2" s="141" customFormat="1">
      <c r="B388" s="144"/>
    </row>
    <row r="389" spans="2:2" s="141" customFormat="1">
      <c r="B389" s="144"/>
    </row>
    <row r="390" spans="2:2" s="141" customFormat="1">
      <c r="B390" s="144"/>
    </row>
    <row r="391" spans="2:2" s="141" customFormat="1">
      <c r="B391" s="144"/>
    </row>
    <row r="392" spans="2:2" s="141" customFormat="1">
      <c r="B392" s="144"/>
    </row>
    <row r="393" spans="2:2" s="141" customFormat="1">
      <c r="B393" s="144"/>
    </row>
    <row r="394" spans="2:2" s="141" customFormat="1">
      <c r="B394" s="144"/>
    </row>
    <row r="395" spans="2:2" s="141" customFormat="1">
      <c r="B395" s="144"/>
    </row>
    <row r="396" spans="2:2" s="141" customFormat="1">
      <c r="B396" s="144"/>
    </row>
    <row r="397" spans="2:2" s="141" customFormat="1">
      <c r="B397" s="144"/>
    </row>
    <row r="398" spans="2:2" s="141" customFormat="1">
      <c r="B398" s="144"/>
    </row>
    <row r="399" spans="2:2" s="141" customFormat="1">
      <c r="B399" s="144"/>
    </row>
    <row r="400" spans="2:2" s="141" customFormat="1">
      <c r="B400" s="144"/>
    </row>
    <row r="401" spans="2:2" s="141" customFormat="1">
      <c r="B401" s="144"/>
    </row>
    <row r="402" spans="2:2" s="141" customFormat="1">
      <c r="B402" s="144"/>
    </row>
    <row r="403" spans="2:2" s="141" customFormat="1">
      <c r="B403" s="144"/>
    </row>
    <row r="404" spans="2:2" s="141" customFormat="1">
      <c r="B404" s="144"/>
    </row>
    <row r="405" spans="2:2" s="141" customFormat="1">
      <c r="B405" s="144"/>
    </row>
    <row r="406" spans="2:2" s="141" customFormat="1">
      <c r="B406" s="144"/>
    </row>
    <row r="407" spans="2:2" s="141" customFormat="1">
      <c r="B407" s="144"/>
    </row>
    <row r="408" spans="2:2" s="141" customFormat="1">
      <c r="B408" s="144"/>
    </row>
    <row r="409" spans="2:2" s="141" customFormat="1">
      <c r="B409" s="144"/>
    </row>
    <row r="410" spans="2:2" s="141" customFormat="1">
      <c r="B410" s="144"/>
    </row>
    <row r="411" spans="2:2" s="141" customFormat="1">
      <c r="B411" s="144"/>
    </row>
    <row r="412" spans="2:2" s="141" customFormat="1">
      <c r="B412" s="144"/>
    </row>
    <row r="413" spans="2:2" s="141" customFormat="1">
      <c r="B413" s="144"/>
    </row>
    <row r="414" spans="2:2" s="141" customFormat="1">
      <c r="B414" s="144"/>
    </row>
    <row r="415" spans="2:2" s="141" customFormat="1">
      <c r="B415" s="144"/>
    </row>
    <row r="416" spans="2:2" s="141" customFormat="1">
      <c r="B416" s="144"/>
    </row>
    <row r="417" spans="2:2" s="141" customFormat="1">
      <c r="B417" s="144"/>
    </row>
    <row r="418" spans="2:2" s="141" customFormat="1">
      <c r="B418" s="144"/>
    </row>
    <row r="419" spans="2:2" s="141" customFormat="1">
      <c r="B419" s="144"/>
    </row>
    <row r="420" spans="2:2" s="141" customFormat="1">
      <c r="B420" s="144"/>
    </row>
    <row r="421" spans="2:2" s="141" customFormat="1">
      <c r="B421" s="144"/>
    </row>
    <row r="422" spans="2:2" s="141" customFormat="1">
      <c r="B422" s="144"/>
    </row>
    <row r="423" spans="2:2" s="141" customFormat="1">
      <c r="B423" s="144"/>
    </row>
    <row r="424" spans="2:2" s="141" customFormat="1">
      <c r="B424" s="144"/>
    </row>
    <row r="425" spans="2:2" s="141" customFormat="1">
      <c r="B425" s="144"/>
    </row>
    <row r="426" spans="2:2" s="141" customFormat="1">
      <c r="B426" s="144"/>
    </row>
    <row r="427" spans="2:2" s="141" customFormat="1">
      <c r="B427" s="144"/>
    </row>
    <row r="428" spans="2:2" s="141" customFormat="1">
      <c r="B428" s="144"/>
    </row>
    <row r="429" spans="2:2" s="141" customFormat="1">
      <c r="B429" s="144"/>
    </row>
    <row r="430" spans="2:2" s="141" customFormat="1">
      <c r="B430" s="144"/>
    </row>
    <row r="431" spans="2:2" s="141" customFormat="1">
      <c r="B431" s="144"/>
    </row>
    <row r="432" spans="2:2" s="141" customFormat="1">
      <c r="B432" s="144"/>
    </row>
    <row r="433" spans="2:2" s="141" customFormat="1">
      <c r="B433" s="144"/>
    </row>
    <row r="434" spans="2:2" s="141" customFormat="1">
      <c r="B434" s="144"/>
    </row>
    <row r="435" spans="2:2" s="141" customFormat="1">
      <c r="B435" s="144"/>
    </row>
    <row r="436" spans="2:2" s="141" customFormat="1">
      <c r="B436" s="144"/>
    </row>
    <row r="437" spans="2:2" s="141" customFormat="1">
      <c r="B437" s="144"/>
    </row>
    <row r="438" spans="2:2" s="141" customFormat="1">
      <c r="B438" s="144"/>
    </row>
    <row r="439" spans="2:2" s="141" customFormat="1">
      <c r="B439" s="144"/>
    </row>
    <row r="440" spans="2:2" s="141" customFormat="1">
      <c r="B440" s="144"/>
    </row>
    <row r="441" spans="2:2" s="141" customFormat="1">
      <c r="B441" s="144"/>
    </row>
    <row r="442" spans="2:2" s="141" customFormat="1">
      <c r="B442" s="144"/>
    </row>
    <row r="443" spans="2:2" s="141" customFormat="1">
      <c r="B443" s="144"/>
    </row>
    <row r="444" spans="2:2" s="141" customFormat="1">
      <c r="B444" s="144"/>
    </row>
    <row r="445" spans="2:2" s="141" customFormat="1">
      <c r="B445" s="144"/>
    </row>
    <row r="446" spans="2:2" s="141" customFormat="1">
      <c r="B446" s="144"/>
    </row>
    <row r="447" spans="2:2" s="141" customFormat="1">
      <c r="B447" s="144"/>
    </row>
    <row r="448" spans="2:2" s="141" customFormat="1">
      <c r="B448" s="144"/>
    </row>
    <row r="449" spans="2:2" s="141" customFormat="1">
      <c r="B449" s="144"/>
    </row>
    <row r="450" spans="2:2" s="141" customFormat="1">
      <c r="B450" s="144"/>
    </row>
    <row r="451" spans="2:2" s="141" customFormat="1">
      <c r="B451" s="144"/>
    </row>
    <row r="452" spans="2:2" s="141" customFormat="1">
      <c r="B452" s="144"/>
    </row>
    <row r="453" spans="2:2" s="141" customFormat="1">
      <c r="B453" s="144"/>
    </row>
    <row r="454" spans="2:2" s="141" customFormat="1">
      <c r="B454" s="144"/>
    </row>
    <row r="455" spans="2:2" s="141" customFormat="1">
      <c r="B455" s="144"/>
    </row>
    <row r="456" spans="2:2" s="141" customFormat="1">
      <c r="B456" s="144"/>
    </row>
    <row r="457" spans="2:2" s="141" customFormat="1">
      <c r="B457" s="144"/>
    </row>
    <row r="458" spans="2:2" s="141" customFormat="1">
      <c r="B458" s="144"/>
    </row>
    <row r="459" spans="2:2" s="141" customFormat="1">
      <c r="B459" s="144"/>
    </row>
    <row r="460" spans="2:2" s="141" customFormat="1">
      <c r="B460" s="144"/>
    </row>
    <row r="461" spans="2:2" s="141" customFormat="1">
      <c r="B461" s="144"/>
    </row>
    <row r="462" spans="2:2" s="141" customFormat="1">
      <c r="B462" s="144"/>
    </row>
    <row r="463" spans="2:2" s="141" customFormat="1">
      <c r="B463" s="144"/>
    </row>
    <row r="464" spans="2:2" s="141" customFormat="1">
      <c r="B464" s="144"/>
    </row>
    <row r="465" spans="2:2" s="141" customFormat="1">
      <c r="B465" s="144"/>
    </row>
    <row r="466" spans="2:2" s="141" customFormat="1">
      <c r="B466" s="144"/>
    </row>
    <row r="467" spans="2:2" s="141" customFormat="1">
      <c r="B467" s="144"/>
    </row>
    <row r="468" spans="2:2" s="141" customFormat="1">
      <c r="B468" s="144"/>
    </row>
    <row r="469" spans="2:2" s="141" customFormat="1">
      <c r="B469" s="144"/>
    </row>
    <row r="470" spans="2:2" s="141" customFormat="1">
      <c r="B470" s="144"/>
    </row>
    <row r="471" spans="2:2" s="141" customFormat="1">
      <c r="B471" s="144"/>
    </row>
    <row r="472" spans="2:2" s="141" customFormat="1">
      <c r="B472" s="144"/>
    </row>
    <row r="473" spans="2:2" s="141" customFormat="1">
      <c r="B473" s="144"/>
    </row>
    <row r="474" spans="2:2" s="141" customFormat="1">
      <c r="B474" s="144"/>
    </row>
    <row r="475" spans="2:2" s="141" customFormat="1">
      <c r="B475" s="144"/>
    </row>
    <row r="476" spans="2:2" s="141" customFormat="1">
      <c r="B476" s="144"/>
    </row>
    <row r="477" spans="2:2" s="141" customFormat="1">
      <c r="B477" s="144"/>
    </row>
    <row r="478" spans="2:2" s="141" customFormat="1">
      <c r="B478" s="144"/>
    </row>
    <row r="479" spans="2:2" s="141" customFormat="1">
      <c r="B479" s="144"/>
    </row>
    <row r="480" spans="2:2" s="141" customFormat="1">
      <c r="B480" s="144"/>
    </row>
    <row r="481" spans="2:6" s="141" customFormat="1">
      <c r="B481" s="144"/>
    </row>
    <row r="482" spans="2:6" s="141" customFormat="1">
      <c r="B482" s="144"/>
    </row>
    <row r="483" spans="2:6" s="141" customFormat="1">
      <c r="B483" s="144"/>
    </row>
    <row r="484" spans="2:6" s="141" customFormat="1">
      <c r="B484" s="144"/>
    </row>
    <row r="485" spans="2:6" s="141" customFormat="1">
      <c r="B485" s="144"/>
    </row>
    <row r="486" spans="2:6" s="141" customFormat="1">
      <c r="B486" s="144"/>
    </row>
    <row r="487" spans="2:6" s="141" customFormat="1">
      <c r="B487" s="144"/>
    </row>
    <row r="488" spans="2:6" s="141" customFormat="1">
      <c r="B488" s="144"/>
    </row>
    <row r="489" spans="2:6" s="141" customFormat="1">
      <c r="B489" s="144"/>
    </row>
    <row r="490" spans="2:6" s="141" customFormat="1">
      <c r="B490" s="144"/>
    </row>
    <row r="491" spans="2:6" s="141" customFormat="1">
      <c r="B491" s="144"/>
    </row>
    <row r="492" spans="2:6" s="141" customFormat="1">
      <c r="B492" s="144"/>
    </row>
    <row r="493" spans="2:6" s="141" customFormat="1">
      <c r="B493" s="144"/>
    </row>
    <row r="494" spans="2:6" s="141" customFormat="1">
      <c r="B494" s="144"/>
    </row>
    <row r="495" spans="2:6" s="141" customFormat="1">
      <c r="B495" s="144"/>
    </row>
    <row r="496" spans="2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4:K264"/>
  </mergeCells>
  <phoneticPr fontId="3" type="noConversion"/>
  <conditionalFormatting sqref="B12:B256">
    <cfRule type="cellIs" dxfId="7" priority="2" operator="equal">
      <formula>"NR3"</formula>
    </cfRule>
  </conditionalFormatting>
  <conditionalFormatting sqref="B12:B256">
    <cfRule type="containsText" dxfId="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2 B264"/>
    <dataValidation type="list" allowBlank="1" showInputMessage="1" showErrorMessage="1" sqref="I12:I35 I37:I263 I265:I828">
      <formula1>$BM$7:$BM$10</formula1>
    </dataValidation>
    <dataValidation type="list" allowBlank="1" showInputMessage="1" showErrorMessage="1" sqref="E12:E35 E37:E263 E265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63 G265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6.140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186</v>
      </c>
      <c r="C1" s="80" t="s" vm="1">
        <v>256</v>
      </c>
    </row>
    <row r="2" spans="2:62">
      <c r="B2" s="58" t="s">
        <v>185</v>
      </c>
      <c r="C2" s="80" t="s">
        <v>257</v>
      </c>
    </row>
    <row r="3" spans="2:62">
      <c r="B3" s="58" t="s">
        <v>187</v>
      </c>
      <c r="C3" s="80" t="s">
        <v>258</v>
      </c>
    </row>
    <row r="4" spans="2:62">
      <c r="B4" s="58" t="s">
        <v>188</v>
      </c>
      <c r="C4" s="80">
        <v>9454</v>
      </c>
    </row>
    <row r="6" spans="2:62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  <c r="BJ6" s="3"/>
    </row>
    <row r="7" spans="2:62" ht="26.25" customHeight="1">
      <c r="B7" s="165" t="s">
        <v>96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BF7" s="3"/>
      <c r="BJ7" s="3"/>
    </row>
    <row r="8" spans="2:62" s="3" customFormat="1" ht="78.75">
      <c r="B8" s="23" t="s">
        <v>123</v>
      </c>
      <c r="C8" s="31" t="s">
        <v>46</v>
      </c>
      <c r="D8" s="31" t="s">
        <v>128</v>
      </c>
      <c r="E8" s="31" t="s">
        <v>232</v>
      </c>
      <c r="F8" s="31" t="s">
        <v>125</v>
      </c>
      <c r="G8" s="31" t="s">
        <v>68</v>
      </c>
      <c r="H8" s="31" t="s">
        <v>108</v>
      </c>
      <c r="I8" s="14" t="s">
        <v>240</v>
      </c>
      <c r="J8" s="14" t="s">
        <v>239</v>
      </c>
      <c r="K8" s="31" t="s">
        <v>254</v>
      </c>
      <c r="L8" s="14" t="s">
        <v>65</v>
      </c>
      <c r="M8" s="14" t="s">
        <v>62</v>
      </c>
      <c r="N8" s="14" t="s">
        <v>189</v>
      </c>
      <c r="O8" s="15" t="s">
        <v>191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247</v>
      </c>
      <c r="J9" s="17"/>
      <c r="K9" s="17" t="s">
        <v>243</v>
      </c>
      <c r="L9" s="17" t="s">
        <v>243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9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15.888770755000003</v>
      </c>
      <c r="L11" s="90">
        <v>3144.7429551109994</v>
      </c>
      <c r="M11" s="82"/>
      <c r="N11" s="91">
        <f>L11/$L$11</f>
        <v>1</v>
      </c>
      <c r="O11" s="91">
        <f>L11/'סכום נכסי הקרן'!$C$42</f>
        <v>9.9651899301254732E-2</v>
      </c>
      <c r="BF11" s="141"/>
      <c r="BG11" s="143"/>
      <c r="BH11" s="141"/>
      <c r="BJ11" s="141"/>
    </row>
    <row r="12" spans="2:62" s="141" customFormat="1" ht="20.25">
      <c r="B12" s="83" t="s">
        <v>237</v>
      </c>
      <c r="C12" s="84"/>
      <c r="D12" s="84"/>
      <c r="E12" s="84"/>
      <c r="F12" s="84"/>
      <c r="G12" s="84"/>
      <c r="H12" s="84"/>
      <c r="I12" s="93"/>
      <c r="J12" s="95"/>
      <c r="K12" s="93">
        <v>15.774298298000001</v>
      </c>
      <c r="L12" s="93">
        <v>2804.6357275349992</v>
      </c>
      <c r="M12" s="84"/>
      <c r="N12" s="94">
        <f t="shared" ref="N12:N40" si="0">L12/$L$11</f>
        <v>0.89184895794957098</v>
      </c>
      <c r="O12" s="94">
        <f>L12/'סכום נכסי הקרן'!$C$42</f>
        <v>8.8874442549519608E-2</v>
      </c>
      <c r="BG12" s="139"/>
    </row>
    <row r="13" spans="2:62" s="141" customFormat="1">
      <c r="B13" s="104" t="s">
        <v>894</v>
      </c>
      <c r="C13" s="84"/>
      <c r="D13" s="84"/>
      <c r="E13" s="84"/>
      <c r="F13" s="84"/>
      <c r="G13" s="84"/>
      <c r="H13" s="84"/>
      <c r="I13" s="93"/>
      <c r="J13" s="95"/>
      <c r="K13" s="93">
        <v>15.774298298000001</v>
      </c>
      <c r="L13" s="93">
        <f>SUM(L14:L40)</f>
        <v>2025.5930109019998</v>
      </c>
      <c r="M13" s="84"/>
      <c r="N13" s="94">
        <f t="shared" si="0"/>
        <v>0.64412037480198536</v>
      </c>
      <c r="O13" s="94">
        <f>L13/'סכום נכסי הקרן'!$C$42</f>
        <v>6.4187818727653903E-2</v>
      </c>
    </row>
    <row r="14" spans="2:62" s="141" customFormat="1">
      <c r="B14" s="89" t="s">
        <v>895</v>
      </c>
      <c r="C14" s="86" t="s">
        <v>896</v>
      </c>
      <c r="D14" s="99" t="s">
        <v>129</v>
      </c>
      <c r="E14" s="99" t="s">
        <v>316</v>
      </c>
      <c r="F14" s="86" t="s">
        <v>897</v>
      </c>
      <c r="G14" s="99" t="s">
        <v>197</v>
      </c>
      <c r="H14" s="99" t="s">
        <v>171</v>
      </c>
      <c r="I14" s="96">
        <v>305.11376999999999</v>
      </c>
      <c r="J14" s="98">
        <v>19750</v>
      </c>
      <c r="K14" s="86"/>
      <c r="L14" s="96">
        <v>60.259969583</v>
      </c>
      <c r="M14" s="97">
        <v>6.0212866855644832E-6</v>
      </c>
      <c r="N14" s="97">
        <f t="shared" si="0"/>
        <v>1.9162128810897683E-2</v>
      </c>
      <c r="O14" s="97">
        <f>L14/'סכום נכסי הקרן'!$C$42</f>
        <v>1.909542530661248E-3</v>
      </c>
    </row>
    <row r="15" spans="2:62" s="141" customFormat="1">
      <c r="B15" s="89" t="s">
        <v>898</v>
      </c>
      <c r="C15" s="86" t="s">
        <v>899</v>
      </c>
      <c r="D15" s="99" t="s">
        <v>129</v>
      </c>
      <c r="E15" s="99" t="s">
        <v>316</v>
      </c>
      <c r="F15" s="86">
        <v>29389</v>
      </c>
      <c r="G15" s="99" t="s">
        <v>900</v>
      </c>
      <c r="H15" s="99" t="s">
        <v>171</v>
      </c>
      <c r="I15" s="96">
        <v>84.404273000000018</v>
      </c>
      <c r="J15" s="98">
        <v>49950</v>
      </c>
      <c r="K15" s="96">
        <v>0.230933471</v>
      </c>
      <c r="L15" s="96">
        <v>42.390867990999993</v>
      </c>
      <c r="M15" s="97">
        <v>7.9164511715782748E-7</v>
      </c>
      <c r="N15" s="97">
        <f t="shared" si="0"/>
        <v>1.347991508244073E-2</v>
      </c>
      <c r="O15" s="97">
        <f>L15/'סכום נכסי הקרן'!$C$42</f>
        <v>1.3432991403848485E-3</v>
      </c>
    </row>
    <row r="16" spans="2:62" s="141" customFormat="1" ht="20.25">
      <c r="B16" s="89" t="s">
        <v>901</v>
      </c>
      <c r="C16" s="86" t="s">
        <v>902</v>
      </c>
      <c r="D16" s="99" t="s">
        <v>129</v>
      </c>
      <c r="E16" s="99" t="s">
        <v>316</v>
      </c>
      <c r="F16" s="86" t="s">
        <v>381</v>
      </c>
      <c r="G16" s="99" t="s">
        <v>367</v>
      </c>
      <c r="H16" s="99" t="s">
        <v>171</v>
      </c>
      <c r="I16" s="96">
        <v>454.22152699999998</v>
      </c>
      <c r="J16" s="98">
        <v>4593</v>
      </c>
      <c r="K16" s="86"/>
      <c r="L16" s="96">
        <v>20.862394735000002</v>
      </c>
      <c r="M16" s="97">
        <v>3.4544348178967139E-6</v>
      </c>
      <c r="N16" s="97">
        <f t="shared" si="0"/>
        <v>6.6340540491849603E-3</v>
      </c>
      <c r="O16" s="97">
        <f>L16/'סכום נכסי הקרן'!$C$42</f>
        <v>6.6109608606846086E-4</v>
      </c>
      <c r="BF16" s="139"/>
    </row>
    <row r="17" spans="2:15" s="141" customFormat="1">
      <c r="B17" s="89" t="s">
        <v>903</v>
      </c>
      <c r="C17" s="86" t="s">
        <v>904</v>
      </c>
      <c r="D17" s="99" t="s">
        <v>129</v>
      </c>
      <c r="E17" s="99" t="s">
        <v>316</v>
      </c>
      <c r="F17" s="86" t="s">
        <v>697</v>
      </c>
      <c r="G17" s="99" t="s">
        <v>698</v>
      </c>
      <c r="H17" s="99" t="s">
        <v>171</v>
      </c>
      <c r="I17" s="96">
        <v>185.98495</v>
      </c>
      <c r="J17" s="98">
        <v>42880</v>
      </c>
      <c r="K17" s="86"/>
      <c r="L17" s="96">
        <v>79.750346678999989</v>
      </c>
      <c r="M17" s="97">
        <v>4.3502013487557487E-6</v>
      </c>
      <c r="N17" s="97">
        <f t="shared" si="0"/>
        <v>2.5359893580295834E-2</v>
      </c>
      <c r="O17" s="97">
        <f>L17/'סכום נכסי הקרן'!$C$42</f>
        <v>2.5271615613541771E-3</v>
      </c>
    </row>
    <row r="18" spans="2:15" s="141" customFormat="1">
      <c r="B18" s="89" t="s">
        <v>905</v>
      </c>
      <c r="C18" s="86" t="s">
        <v>906</v>
      </c>
      <c r="D18" s="99" t="s">
        <v>129</v>
      </c>
      <c r="E18" s="99" t="s">
        <v>316</v>
      </c>
      <c r="F18" s="86" t="s">
        <v>389</v>
      </c>
      <c r="G18" s="99" t="s">
        <v>367</v>
      </c>
      <c r="H18" s="99" t="s">
        <v>171</v>
      </c>
      <c r="I18" s="96">
        <v>1148.103376</v>
      </c>
      <c r="J18" s="98">
        <v>1814</v>
      </c>
      <c r="K18" s="86"/>
      <c r="L18" s="96">
        <v>20.826595242</v>
      </c>
      <c r="M18" s="97">
        <v>3.3043701322059609E-6</v>
      </c>
      <c r="N18" s="97">
        <f t="shared" si="0"/>
        <v>6.6226701321173281E-3</v>
      </c>
      <c r="O18" s="97">
        <f>L18/'סכום נכסי הקרן'!$C$42</f>
        <v>6.5996165711118342E-4</v>
      </c>
    </row>
    <row r="19" spans="2:15" s="141" customFormat="1">
      <c r="B19" s="89" t="s">
        <v>907</v>
      </c>
      <c r="C19" s="86" t="s">
        <v>908</v>
      </c>
      <c r="D19" s="99" t="s">
        <v>129</v>
      </c>
      <c r="E19" s="99" t="s">
        <v>316</v>
      </c>
      <c r="F19" s="86" t="s">
        <v>398</v>
      </c>
      <c r="G19" s="99" t="s">
        <v>399</v>
      </c>
      <c r="H19" s="99" t="s">
        <v>171</v>
      </c>
      <c r="I19" s="96">
        <v>20076.386642000001</v>
      </c>
      <c r="J19" s="98">
        <v>365</v>
      </c>
      <c r="K19" s="86"/>
      <c r="L19" s="96">
        <v>73.278811243000007</v>
      </c>
      <c r="M19" s="97">
        <v>7.2596239630672948E-6</v>
      </c>
      <c r="N19" s="97">
        <f t="shared" si="0"/>
        <v>2.3302003467057134E-2</v>
      </c>
      <c r="O19" s="97">
        <f>L19/'סכום נכסי הקרן'!$C$42</f>
        <v>2.3220889030166661E-3</v>
      </c>
    </row>
    <row r="20" spans="2:15" s="141" customFormat="1">
      <c r="B20" s="89" t="s">
        <v>909</v>
      </c>
      <c r="C20" s="86" t="s">
        <v>910</v>
      </c>
      <c r="D20" s="99" t="s">
        <v>129</v>
      </c>
      <c r="E20" s="99" t="s">
        <v>316</v>
      </c>
      <c r="F20" s="86" t="s">
        <v>352</v>
      </c>
      <c r="G20" s="99" t="s">
        <v>318</v>
      </c>
      <c r="H20" s="99" t="s">
        <v>171</v>
      </c>
      <c r="I20" s="96">
        <v>577.80594299999996</v>
      </c>
      <c r="J20" s="98">
        <v>7860</v>
      </c>
      <c r="K20" s="86"/>
      <c r="L20" s="96">
        <v>45.415547081999989</v>
      </c>
      <c r="M20" s="97">
        <v>5.7590522539410925E-6</v>
      </c>
      <c r="N20" s="97">
        <f t="shared" si="0"/>
        <v>1.4441735852587978E-2</v>
      </c>
      <c r="O20" s="97">
        <f>L20/'סכום נכסי הקרן'!$C$42</f>
        <v>1.4391464069174174E-3</v>
      </c>
    </row>
    <row r="21" spans="2:15" s="141" customFormat="1">
      <c r="B21" s="89" t="s">
        <v>911</v>
      </c>
      <c r="C21" s="86" t="s">
        <v>912</v>
      </c>
      <c r="D21" s="99" t="s">
        <v>129</v>
      </c>
      <c r="E21" s="99" t="s">
        <v>316</v>
      </c>
      <c r="F21" s="86" t="s">
        <v>665</v>
      </c>
      <c r="G21" s="99" t="s">
        <v>482</v>
      </c>
      <c r="H21" s="99" t="s">
        <v>171</v>
      </c>
      <c r="I21" s="96">
        <v>10034.791576</v>
      </c>
      <c r="J21" s="98">
        <v>178.3</v>
      </c>
      <c r="K21" s="86"/>
      <c r="L21" s="96">
        <v>17.892033380000001</v>
      </c>
      <c r="M21" s="97">
        <v>3.1321172554830282E-6</v>
      </c>
      <c r="N21" s="97">
        <f t="shared" si="0"/>
        <v>5.6895058309681364E-3</v>
      </c>
      <c r="O21" s="97">
        <f>L21/'סכום נכסי הקרן'!$C$42</f>
        <v>5.6697006214153842E-4</v>
      </c>
    </row>
    <row r="22" spans="2:15" s="141" customFormat="1">
      <c r="B22" s="89" t="s">
        <v>913</v>
      </c>
      <c r="C22" s="86" t="s">
        <v>914</v>
      </c>
      <c r="D22" s="99" t="s">
        <v>129</v>
      </c>
      <c r="E22" s="99" t="s">
        <v>316</v>
      </c>
      <c r="F22" s="86" t="s">
        <v>418</v>
      </c>
      <c r="G22" s="99" t="s">
        <v>318</v>
      </c>
      <c r="H22" s="99" t="s">
        <v>171</v>
      </c>
      <c r="I22" s="96">
        <v>7176.7891460000001</v>
      </c>
      <c r="J22" s="98">
        <v>1156</v>
      </c>
      <c r="K22" s="86"/>
      <c r="L22" s="96">
        <v>82.963682528999996</v>
      </c>
      <c r="M22" s="97">
        <v>6.1655364046734327E-6</v>
      </c>
      <c r="N22" s="97">
        <f t="shared" si="0"/>
        <v>2.6381705504471553E-2</v>
      </c>
      <c r="O22" s="97">
        <f>L22/'סכום נכסי הקרן'!$C$42</f>
        <v>2.6289870603269571E-3</v>
      </c>
    </row>
    <row r="23" spans="2:15" s="141" customFormat="1">
      <c r="B23" s="89" t="s">
        <v>915</v>
      </c>
      <c r="C23" s="86" t="s">
        <v>916</v>
      </c>
      <c r="D23" s="99" t="s">
        <v>129</v>
      </c>
      <c r="E23" s="99" t="s">
        <v>316</v>
      </c>
      <c r="F23" s="86" t="s">
        <v>917</v>
      </c>
      <c r="G23" s="99" t="s">
        <v>863</v>
      </c>
      <c r="H23" s="99" t="s">
        <v>171</v>
      </c>
      <c r="I23" s="96">
        <v>10657.623390999999</v>
      </c>
      <c r="J23" s="98">
        <v>982</v>
      </c>
      <c r="K23" s="96">
        <v>1.180331791</v>
      </c>
      <c r="L23" s="96">
        <v>105.83819350100001</v>
      </c>
      <c r="M23" s="97">
        <v>9.0794769163440281E-6</v>
      </c>
      <c r="N23" s="97">
        <f t="shared" si="0"/>
        <v>3.3655594435464523E-2</v>
      </c>
      <c r="O23" s="97">
        <f>L23/'סכום נכסי הקרן'!$C$42</f>
        <v>3.3538439076067797E-3</v>
      </c>
    </row>
    <row r="24" spans="2:15" s="141" customFormat="1">
      <c r="B24" s="89" t="s">
        <v>918</v>
      </c>
      <c r="C24" s="86" t="s">
        <v>919</v>
      </c>
      <c r="D24" s="99" t="s">
        <v>129</v>
      </c>
      <c r="E24" s="99" t="s">
        <v>316</v>
      </c>
      <c r="F24" s="86" t="s">
        <v>570</v>
      </c>
      <c r="G24" s="99" t="s">
        <v>431</v>
      </c>
      <c r="H24" s="99" t="s">
        <v>171</v>
      </c>
      <c r="I24" s="96">
        <v>1500.798959</v>
      </c>
      <c r="J24" s="98">
        <v>1901</v>
      </c>
      <c r="K24" s="86"/>
      <c r="L24" s="96">
        <v>28.530188212000002</v>
      </c>
      <c r="M24" s="97">
        <v>5.8603144086632719E-6</v>
      </c>
      <c r="N24" s="97">
        <f t="shared" si="0"/>
        <v>9.0723434694817452E-3</v>
      </c>
      <c r="O24" s="97">
        <f>L24/'סכום נכסי הקרן'!$C$42</f>
        <v>9.0407625784719094E-4</v>
      </c>
    </row>
    <row r="25" spans="2:15" s="141" customFormat="1">
      <c r="B25" s="89" t="s">
        <v>920</v>
      </c>
      <c r="C25" s="86" t="s">
        <v>921</v>
      </c>
      <c r="D25" s="99" t="s">
        <v>129</v>
      </c>
      <c r="E25" s="99" t="s">
        <v>316</v>
      </c>
      <c r="F25" s="86" t="s">
        <v>430</v>
      </c>
      <c r="G25" s="99" t="s">
        <v>431</v>
      </c>
      <c r="H25" s="99" t="s">
        <v>171</v>
      </c>
      <c r="I25" s="96">
        <v>1223.3515379999999</v>
      </c>
      <c r="J25" s="98">
        <v>2459</v>
      </c>
      <c r="K25" s="86"/>
      <c r="L25" s="96">
        <v>30.082214314000002</v>
      </c>
      <c r="M25" s="97">
        <v>5.7064956613031825E-6</v>
      </c>
      <c r="N25" s="97">
        <f t="shared" si="0"/>
        <v>9.5658738228855313E-3</v>
      </c>
      <c r="O25" s="97">
        <f>L25/'סכום נכסי הקרן'!$C$42</f>
        <v>9.5325749492669771E-4</v>
      </c>
    </row>
    <row r="26" spans="2:15" s="141" customFormat="1">
      <c r="B26" s="89" t="s">
        <v>922</v>
      </c>
      <c r="C26" s="86" t="s">
        <v>923</v>
      </c>
      <c r="D26" s="99" t="s">
        <v>129</v>
      </c>
      <c r="E26" s="99" t="s">
        <v>316</v>
      </c>
      <c r="F26" s="86" t="s">
        <v>924</v>
      </c>
      <c r="G26" s="99" t="s">
        <v>565</v>
      </c>
      <c r="H26" s="99" t="s">
        <v>171</v>
      </c>
      <c r="I26" s="96">
        <v>22.114164000000002</v>
      </c>
      <c r="J26" s="98">
        <v>99250</v>
      </c>
      <c r="K26" s="86"/>
      <c r="L26" s="96">
        <v>21.948307472</v>
      </c>
      <c r="M26" s="97">
        <v>2.8725412474977164E-6</v>
      </c>
      <c r="N26" s="97">
        <f t="shared" si="0"/>
        <v>6.9793645411713127E-3</v>
      </c>
      <c r="O26" s="97">
        <f>L26/'סכום נכסי הקרן'!$C$42</f>
        <v>6.9550693244355166E-4</v>
      </c>
    </row>
    <row r="27" spans="2:15" s="141" customFormat="1">
      <c r="B27" s="89" t="s">
        <v>925</v>
      </c>
      <c r="C27" s="86" t="s">
        <v>926</v>
      </c>
      <c r="D27" s="99" t="s">
        <v>129</v>
      </c>
      <c r="E27" s="99" t="s">
        <v>316</v>
      </c>
      <c r="F27" s="86" t="s">
        <v>927</v>
      </c>
      <c r="G27" s="99" t="s">
        <v>928</v>
      </c>
      <c r="H27" s="99" t="s">
        <v>171</v>
      </c>
      <c r="I27" s="96">
        <v>208.59865700000003</v>
      </c>
      <c r="J27" s="98">
        <v>5600</v>
      </c>
      <c r="K27" s="86"/>
      <c r="L27" s="96">
        <v>11.681524758</v>
      </c>
      <c r="M27" s="97">
        <v>1.9870435827476147E-6</v>
      </c>
      <c r="N27" s="97">
        <f t="shared" si="0"/>
        <v>3.7146198989060713E-3</v>
      </c>
      <c r="O27" s="97">
        <f>L27/'סכום נכסי הקרן'!$C$42</f>
        <v>3.7016892810822486E-4</v>
      </c>
    </row>
    <row r="28" spans="2:15" s="141" customFormat="1">
      <c r="B28" s="89" t="s">
        <v>929</v>
      </c>
      <c r="C28" s="86" t="s">
        <v>930</v>
      </c>
      <c r="D28" s="99" t="s">
        <v>129</v>
      </c>
      <c r="E28" s="99" t="s">
        <v>316</v>
      </c>
      <c r="F28" s="86" t="s">
        <v>931</v>
      </c>
      <c r="G28" s="99" t="s">
        <v>482</v>
      </c>
      <c r="H28" s="99" t="s">
        <v>171</v>
      </c>
      <c r="I28" s="96">
        <v>573.63203699999997</v>
      </c>
      <c r="J28" s="98">
        <v>5865</v>
      </c>
      <c r="K28" s="86"/>
      <c r="L28" s="96">
        <v>33.643518986000004</v>
      </c>
      <c r="M28" s="97">
        <v>5.265749479660373E-7</v>
      </c>
      <c r="N28" s="97">
        <f t="shared" si="0"/>
        <v>1.069833670549156E-2</v>
      </c>
      <c r="O28" s="97">
        <f>L28/'סכום נכסי הקרן'!$C$42</f>
        <v>1.0661095720665623E-3</v>
      </c>
    </row>
    <row r="29" spans="2:15" s="141" customFormat="1">
      <c r="B29" s="89" t="s">
        <v>932</v>
      </c>
      <c r="C29" s="86" t="s">
        <v>933</v>
      </c>
      <c r="D29" s="99" t="s">
        <v>129</v>
      </c>
      <c r="E29" s="99" t="s">
        <v>316</v>
      </c>
      <c r="F29" s="86" t="s">
        <v>886</v>
      </c>
      <c r="G29" s="99" t="s">
        <v>863</v>
      </c>
      <c r="H29" s="99" t="s">
        <v>171</v>
      </c>
      <c r="I29" s="96">
        <v>341513.49442499992</v>
      </c>
      <c r="J29" s="98">
        <v>37.200000000000003</v>
      </c>
      <c r="K29" s="96">
        <v>14.363033036000001</v>
      </c>
      <c r="L29" s="96">
        <v>141.40605296199999</v>
      </c>
      <c r="M29" s="97">
        <v>2.6367045971386071E-5</v>
      </c>
      <c r="N29" s="97">
        <f t="shared" si="0"/>
        <v>4.4965854119230805E-2</v>
      </c>
      <c r="O29" s="97">
        <f>L29/'סכום נכסי הקרן'!$C$42</f>
        <v>4.4809327666844988E-3</v>
      </c>
    </row>
    <row r="30" spans="2:15" s="141" customFormat="1">
      <c r="B30" s="89" t="s">
        <v>934</v>
      </c>
      <c r="C30" s="86" t="s">
        <v>935</v>
      </c>
      <c r="D30" s="99" t="s">
        <v>129</v>
      </c>
      <c r="E30" s="99" t="s">
        <v>316</v>
      </c>
      <c r="F30" s="86" t="s">
        <v>735</v>
      </c>
      <c r="G30" s="99" t="s">
        <v>482</v>
      </c>
      <c r="H30" s="99" t="s">
        <v>171</v>
      </c>
      <c r="I30" s="96">
        <v>7074.674301</v>
      </c>
      <c r="J30" s="98">
        <v>2120</v>
      </c>
      <c r="K30" s="86"/>
      <c r="L30" s="96">
        <v>149.98309518900001</v>
      </c>
      <c r="M30" s="97">
        <v>5.5257892391781168E-6</v>
      </c>
      <c r="N30" s="97">
        <f t="shared" si="0"/>
        <v>4.7693276471210376E-2</v>
      </c>
      <c r="O30" s="97">
        <f>L30/'סכום נכסי הקרן'!$C$42</f>
        <v>4.752725584255958E-3</v>
      </c>
    </row>
    <row r="31" spans="2:15" s="141" customFormat="1">
      <c r="B31" s="89" t="s">
        <v>936</v>
      </c>
      <c r="C31" s="86" t="s">
        <v>937</v>
      </c>
      <c r="D31" s="99" t="s">
        <v>129</v>
      </c>
      <c r="E31" s="99" t="s">
        <v>316</v>
      </c>
      <c r="F31" s="86" t="s">
        <v>317</v>
      </c>
      <c r="G31" s="99" t="s">
        <v>318</v>
      </c>
      <c r="H31" s="99" t="s">
        <v>171</v>
      </c>
      <c r="I31" s="96">
        <v>11013.939942999999</v>
      </c>
      <c r="J31" s="98">
        <v>2260</v>
      </c>
      <c r="K31" s="86"/>
      <c r="L31" s="96">
        <v>248.91504272099999</v>
      </c>
      <c r="M31" s="97">
        <v>7.3740458847157742E-6</v>
      </c>
      <c r="N31" s="97">
        <f t="shared" si="0"/>
        <v>7.9152746750398267E-2</v>
      </c>
      <c r="O31" s="97">
        <f>L31/'סכום נכסי הקרן'!$C$42</f>
        <v>7.8877215485884059E-3</v>
      </c>
    </row>
    <row r="32" spans="2:15" s="141" customFormat="1">
      <c r="B32" s="89" t="s">
        <v>938</v>
      </c>
      <c r="C32" s="86" t="s">
        <v>939</v>
      </c>
      <c r="D32" s="99" t="s">
        <v>129</v>
      </c>
      <c r="E32" s="99" t="s">
        <v>316</v>
      </c>
      <c r="F32" s="86" t="s">
        <v>324</v>
      </c>
      <c r="G32" s="99" t="s">
        <v>318</v>
      </c>
      <c r="H32" s="99" t="s">
        <v>171</v>
      </c>
      <c r="I32" s="96">
        <v>1823.392525</v>
      </c>
      <c r="J32" s="98">
        <v>6314</v>
      </c>
      <c r="K32" s="86"/>
      <c r="L32" s="96">
        <v>115.12900401900002</v>
      </c>
      <c r="M32" s="97">
        <v>7.814197209161353E-6</v>
      </c>
      <c r="N32" s="97">
        <f t="shared" si="0"/>
        <v>3.6609988689818476E-2</v>
      </c>
      <c r="O32" s="97">
        <f>L32/'סכום נכסי הקרן'!$C$42</f>
        <v>3.6482549063378655E-3</v>
      </c>
    </row>
    <row r="33" spans="2:15" s="141" customFormat="1">
      <c r="B33" s="89" t="s">
        <v>940</v>
      </c>
      <c r="C33" s="86" t="s">
        <v>941</v>
      </c>
      <c r="D33" s="99" t="s">
        <v>129</v>
      </c>
      <c r="E33" s="99" t="s">
        <v>316</v>
      </c>
      <c r="F33" s="86" t="s">
        <v>454</v>
      </c>
      <c r="G33" s="99" t="s">
        <v>367</v>
      </c>
      <c r="H33" s="99" t="s">
        <v>171</v>
      </c>
      <c r="I33" s="96">
        <v>368.91772400000002</v>
      </c>
      <c r="J33" s="98">
        <v>15580</v>
      </c>
      <c r="K33" s="86"/>
      <c r="L33" s="96">
        <v>57.477381459999997</v>
      </c>
      <c r="M33" s="97">
        <v>8.2374214934301522E-6</v>
      </c>
      <c r="N33" s="97">
        <f t="shared" si="0"/>
        <v>1.8277290793062999E-2</v>
      </c>
      <c r="O33" s="97">
        <f>L33/'סכום נכסי הקרן'!$C$42</f>
        <v>1.8213667416100642E-3</v>
      </c>
    </row>
    <row r="34" spans="2:15" s="141" customFormat="1">
      <c r="B34" s="89" t="s">
        <v>942</v>
      </c>
      <c r="C34" s="86" t="s">
        <v>943</v>
      </c>
      <c r="D34" s="99" t="s">
        <v>129</v>
      </c>
      <c r="E34" s="99" t="s">
        <v>316</v>
      </c>
      <c r="F34" s="86" t="s">
        <v>944</v>
      </c>
      <c r="G34" s="99" t="s">
        <v>199</v>
      </c>
      <c r="H34" s="99" t="s">
        <v>171</v>
      </c>
      <c r="I34" s="96">
        <v>63.859411000000001</v>
      </c>
      <c r="J34" s="98">
        <v>40220</v>
      </c>
      <c r="K34" s="86"/>
      <c r="L34" s="96">
        <v>25.684255073999999</v>
      </c>
      <c r="M34" s="97">
        <v>1.0325512604339814E-6</v>
      </c>
      <c r="N34" s="97">
        <f t="shared" si="0"/>
        <v>8.1673623061168203E-3</v>
      </c>
      <c r="O34" s="97">
        <f>L34/'סכום נכסי הקרן'!$C$42</f>
        <v>8.1389316608601711E-4</v>
      </c>
    </row>
    <row r="35" spans="2:15" s="141" customFormat="1">
      <c r="B35" s="89" t="s">
        <v>947</v>
      </c>
      <c r="C35" s="86" t="s">
        <v>948</v>
      </c>
      <c r="D35" s="99" t="s">
        <v>129</v>
      </c>
      <c r="E35" s="99" t="s">
        <v>316</v>
      </c>
      <c r="F35" s="86" t="s">
        <v>341</v>
      </c>
      <c r="G35" s="99" t="s">
        <v>318</v>
      </c>
      <c r="H35" s="99" t="s">
        <v>171</v>
      </c>
      <c r="I35" s="96">
        <v>10208.17388</v>
      </c>
      <c r="J35" s="98">
        <v>2365</v>
      </c>
      <c r="K35" s="86"/>
      <c r="L35" s="96">
        <v>241.42331227</v>
      </c>
      <c r="M35" s="97">
        <v>7.654005615943984E-6</v>
      </c>
      <c r="N35" s="97">
        <f t="shared" si="0"/>
        <v>7.677044379020749E-2</v>
      </c>
      <c r="O35" s="97">
        <f>L35/'סכום נכסי הקרן'!$C$42</f>
        <v>7.6503205338943944E-3</v>
      </c>
    </row>
    <row r="36" spans="2:15" s="141" customFormat="1">
      <c r="B36" s="89" t="s">
        <v>949</v>
      </c>
      <c r="C36" s="86" t="s">
        <v>950</v>
      </c>
      <c r="D36" s="99" t="s">
        <v>129</v>
      </c>
      <c r="E36" s="99" t="s">
        <v>316</v>
      </c>
      <c r="F36" s="86" t="s">
        <v>564</v>
      </c>
      <c r="G36" s="99" t="s">
        <v>565</v>
      </c>
      <c r="H36" s="99" t="s">
        <v>171</v>
      </c>
      <c r="I36" s="96">
        <v>139.11946</v>
      </c>
      <c r="J36" s="98">
        <v>56410</v>
      </c>
      <c r="K36" s="86"/>
      <c r="L36" s="96">
        <v>78.477287272999988</v>
      </c>
      <c r="M36" s="97">
        <v>1.3683217338961912E-5</v>
      </c>
      <c r="N36" s="97">
        <f t="shared" si="0"/>
        <v>2.4955072129330833E-2</v>
      </c>
      <c r="O36" s="97">
        <f>L36/'סכום נכסי הקרן'!$C$42</f>
        <v>2.4868203348876248E-3</v>
      </c>
    </row>
    <row r="37" spans="2:15" s="141" customFormat="1">
      <c r="B37" s="89" t="s">
        <v>953</v>
      </c>
      <c r="C37" s="86" t="s">
        <v>954</v>
      </c>
      <c r="D37" s="99" t="s">
        <v>129</v>
      </c>
      <c r="E37" s="99" t="s">
        <v>316</v>
      </c>
      <c r="F37" s="86" t="s">
        <v>955</v>
      </c>
      <c r="G37" s="99" t="s">
        <v>482</v>
      </c>
      <c r="H37" s="99" t="s">
        <v>171</v>
      </c>
      <c r="I37" s="96">
        <v>163.14293799999999</v>
      </c>
      <c r="J37" s="98">
        <v>14580</v>
      </c>
      <c r="K37" s="86"/>
      <c r="L37" s="96">
        <v>23.78624039</v>
      </c>
      <c r="M37" s="97">
        <v>1.1682500559481016E-6</v>
      </c>
      <c r="N37" s="97">
        <f t="shared" si="0"/>
        <v>7.5638106928076166E-3</v>
      </c>
      <c r="O37" s="97">
        <f>L37/'סכום נכסי הקרן'!$C$42</f>
        <v>7.5374810149341843E-4</v>
      </c>
    </row>
    <row r="38" spans="2:15" s="141" customFormat="1">
      <c r="B38" s="89" t="s">
        <v>956</v>
      </c>
      <c r="C38" s="86" t="s">
        <v>957</v>
      </c>
      <c r="D38" s="99" t="s">
        <v>129</v>
      </c>
      <c r="E38" s="99" t="s">
        <v>316</v>
      </c>
      <c r="F38" s="86" t="s">
        <v>366</v>
      </c>
      <c r="G38" s="99" t="s">
        <v>367</v>
      </c>
      <c r="H38" s="99" t="s">
        <v>171</v>
      </c>
      <c r="I38" s="96">
        <v>797.33109100000001</v>
      </c>
      <c r="J38" s="98">
        <v>17850</v>
      </c>
      <c r="K38" s="86"/>
      <c r="L38" s="96">
        <v>142.32359976999999</v>
      </c>
      <c r="M38" s="97">
        <v>6.5746923793933607E-6</v>
      </c>
      <c r="N38" s="97">
        <f t="shared" si="0"/>
        <v>4.5257625758788424E-2</v>
      </c>
      <c r="O38" s="97">
        <f>L38/'סכום נכסי הקרן'!$C$42</f>
        <v>4.5100083647286564E-3</v>
      </c>
    </row>
    <row r="39" spans="2:15" s="141" customFormat="1">
      <c r="B39" s="89" t="s">
        <v>958</v>
      </c>
      <c r="C39" s="86" t="s">
        <v>959</v>
      </c>
      <c r="D39" s="99" t="s">
        <v>129</v>
      </c>
      <c r="E39" s="99" t="s">
        <v>316</v>
      </c>
      <c r="F39" s="86" t="s">
        <v>478</v>
      </c>
      <c r="G39" s="99" t="s">
        <v>160</v>
      </c>
      <c r="H39" s="99" t="s">
        <v>171</v>
      </c>
      <c r="I39" s="96">
        <v>1701.931808</v>
      </c>
      <c r="J39" s="98">
        <v>2455</v>
      </c>
      <c r="K39" s="86"/>
      <c r="L39" s="96">
        <v>41.782425897000003</v>
      </c>
      <c r="M39" s="97">
        <v>7.1462773776373932E-6</v>
      </c>
      <c r="N39" s="97">
        <f t="shared" si="0"/>
        <v>1.3286435964215465E-2</v>
      </c>
      <c r="O39" s="97">
        <f>L39/'סכום נכסי הקרן'!$C$42</f>
        <v>1.3240185787785688E-3</v>
      </c>
    </row>
    <row r="40" spans="2:15" s="141" customFormat="1">
      <c r="B40" s="89" t="s">
        <v>960</v>
      </c>
      <c r="C40" s="86" t="s">
        <v>961</v>
      </c>
      <c r="D40" s="99" t="s">
        <v>129</v>
      </c>
      <c r="E40" s="99" t="s">
        <v>316</v>
      </c>
      <c r="F40" s="86" t="s">
        <v>749</v>
      </c>
      <c r="G40" s="99" t="s">
        <v>750</v>
      </c>
      <c r="H40" s="99" t="s">
        <v>171</v>
      </c>
      <c r="I40" s="96">
        <v>988.10981900000002</v>
      </c>
      <c r="J40" s="98">
        <v>8485</v>
      </c>
      <c r="K40" s="86"/>
      <c r="L40" s="96">
        <v>83.841118170000001</v>
      </c>
      <c r="M40" s="97">
        <v>8.575162955983512E-6</v>
      </c>
      <c r="N40" s="97">
        <f t="shared" si="0"/>
        <v>2.6660722153375706E-2</v>
      </c>
      <c r="O40" s="97">
        <f>L40/'סכום נכסי הקרן'!$C$42</f>
        <v>2.656791599326927E-3</v>
      </c>
    </row>
    <row r="41" spans="2:15" s="141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41" customFormat="1">
      <c r="B42" s="104" t="s">
        <v>962</v>
      </c>
      <c r="C42" s="84"/>
      <c r="D42" s="84"/>
      <c r="E42" s="84"/>
      <c r="F42" s="84"/>
      <c r="G42" s="84"/>
      <c r="H42" s="84"/>
      <c r="I42" s="93"/>
      <c r="J42" s="95"/>
      <c r="K42" s="84"/>
      <c r="L42" s="93">
        <f>SUM(L43:L81)</f>
        <v>673.65989740200007</v>
      </c>
      <c r="M42" s="84"/>
      <c r="N42" s="94">
        <f t="shared" ref="N42:N81" si="1">L42/$L$11</f>
        <v>0.21421779363783391</v>
      </c>
      <c r="O42" s="94">
        <f>L42/'סכום נכסי הקרן'!$C$42</f>
        <v>2.1347210000134391E-2</v>
      </c>
    </row>
    <row r="43" spans="2:15" s="141" customFormat="1">
      <c r="B43" s="89" t="s">
        <v>963</v>
      </c>
      <c r="C43" s="86" t="s">
        <v>964</v>
      </c>
      <c r="D43" s="99" t="s">
        <v>129</v>
      </c>
      <c r="E43" s="99" t="s">
        <v>316</v>
      </c>
      <c r="F43" s="86" t="s">
        <v>965</v>
      </c>
      <c r="G43" s="99" t="s">
        <v>966</v>
      </c>
      <c r="H43" s="99" t="s">
        <v>171</v>
      </c>
      <c r="I43" s="96">
        <v>4049.8753029999998</v>
      </c>
      <c r="J43" s="98">
        <v>379.5</v>
      </c>
      <c r="K43" s="86"/>
      <c r="L43" s="96">
        <v>15.369276776000001</v>
      </c>
      <c r="M43" s="97">
        <v>1.3647247745907353E-5</v>
      </c>
      <c r="N43" s="97">
        <f t="shared" si="1"/>
        <v>4.8872919012414211E-3</v>
      </c>
      <c r="O43" s="97">
        <f>L43/'סכום נכסי הקרן'!$C$42</f>
        <v>4.8702792039834788E-4</v>
      </c>
    </row>
    <row r="44" spans="2:15" s="141" customFormat="1">
      <c r="B44" s="89" t="s">
        <v>967</v>
      </c>
      <c r="C44" s="86" t="s">
        <v>968</v>
      </c>
      <c r="D44" s="99" t="s">
        <v>129</v>
      </c>
      <c r="E44" s="99" t="s">
        <v>316</v>
      </c>
      <c r="F44" s="86" t="s">
        <v>862</v>
      </c>
      <c r="G44" s="99" t="s">
        <v>863</v>
      </c>
      <c r="H44" s="99" t="s">
        <v>171</v>
      </c>
      <c r="I44" s="96">
        <v>1515.8205780000001</v>
      </c>
      <c r="J44" s="98">
        <v>1929</v>
      </c>
      <c r="K44" s="86"/>
      <c r="L44" s="96">
        <v>29.240178946000004</v>
      </c>
      <c r="M44" s="97">
        <v>1.1493352526369959E-5</v>
      </c>
      <c r="N44" s="97">
        <f t="shared" si="1"/>
        <v>9.2981141426765421E-3</v>
      </c>
      <c r="O44" s="97">
        <f>L44/'סכום נכסי הקרן'!$C$42</f>
        <v>9.2657473423757525E-4</v>
      </c>
    </row>
    <row r="45" spans="2:15" s="141" customFormat="1">
      <c r="B45" s="89" t="s">
        <v>969</v>
      </c>
      <c r="C45" s="86" t="s">
        <v>970</v>
      </c>
      <c r="D45" s="99" t="s">
        <v>129</v>
      </c>
      <c r="E45" s="99" t="s">
        <v>316</v>
      </c>
      <c r="F45" s="86" t="s">
        <v>629</v>
      </c>
      <c r="G45" s="99" t="s">
        <v>367</v>
      </c>
      <c r="H45" s="99" t="s">
        <v>171</v>
      </c>
      <c r="I45" s="96">
        <v>1740.209662</v>
      </c>
      <c r="J45" s="98">
        <v>327.39999999999998</v>
      </c>
      <c r="K45" s="86"/>
      <c r="L45" s="96">
        <v>5.6974464340000006</v>
      </c>
      <c r="M45" s="97">
        <v>8.2576016027535155E-6</v>
      </c>
      <c r="N45" s="97">
        <f t="shared" si="1"/>
        <v>1.8117367668286576E-3</v>
      </c>
      <c r="O45" s="97">
        <f>L45/'סכום נכסי הקרן'!$C$42</f>
        <v>1.8054300984839022E-4</v>
      </c>
    </row>
    <row r="46" spans="2:15" s="141" customFormat="1">
      <c r="B46" s="89" t="s">
        <v>971</v>
      </c>
      <c r="C46" s="86" t="s">
        <v>972</v>
      </c>
      <c r="D46" s="99" t="s">
        <v>129</v>
      </c>
      <c r="E46" s="99" t="s">
        <v>316</v>
      </c>
      <c r="F46" s="86" t="s">
        <v>859</v>
      </c>
      <c r="G46" s="99" t="s">
        <v>431</v>
      </c>
      <c r="H46" s="99" t="s">
        <v>171</v>
      </c>
      <c r="I46" s="96">
        <v>114.494089</v>
      </c>
      <c r="J46" s="98">
        <v>19160</v>
      </c>
      <c r="K46" s="86"/>
      <c r="L46" s="96">
        <v>21.937067361000004</v>
      </c>
      <c r="M46" s="97">
        <v>7.802028468584448E-6</v>
      </c>
      <c r="N46" s="97">
        <f t="shared" si="1"/>
        <v>6.9757902868807587E-3</v>
      </c>
      <c r="O46" s="97">
        <f>L46/'סכום נכסי הקרן'!$C$42</f>
        <v>6.9515075121491228E-4</v>
      </c>
    </row>
    <row r="47" spans="2:15" s="141" customFormat="1">
      <c r="B47" s="89" t="s">
        <v>973</v>
      </c>
      <c r="C47" s="86" t="s">
        <v>974</v>
      </c>
      <c r="D47" s="99" t="s">
        <v>129</v>
      </c>
      <c r="E47" s="99" t="s">
        <v>316</v>
      </c>
      <c r="F47" s="86" t="s">
        <v>975</v>
      </c>
      <c r="G47" s="99" t="s">
        <v>976</v>
      </c>
      <c r="H47" s="99" t="s">
        <v>171</v>
      </c>
      <c r="I47" s="96">
        <v>1319.3928800000001</v>
      </c>
      <c r="J47" s="98">
        <v>1090</v>
      </c>
      <c r="K47" s="86"/>
      <c r="L47" s="96">
        <v>14.381382390999999</v>
      </c>
      <c r="M47" s="97">
        <v>1.2125116734975353E-5</v>
      </c>
      <c r="N47" s="97">
        <f t="shared" si="1"/>
        <v>4.5731503643649573E-3</v>
      </c>
      <c r="O47" s="97">
        <f>L47/'סכום נכסי הקרן'!$C$42</f>
        <v>4.5572311959919313E-4</v>
      </c>
    </row>
    <row r="48" spans="2:15" s="141" customFormat="1">
      <c r="B48" s="89" t="s">
        <v>977</v>
      </c>
      <c r="C48" s="86" t="s">
        <v>978</v>
      </c>
      <c r="D48" s="99" t="s">
        <v>129</v>
      </c>
      <c r="E48" s="99" t="s">
        <v>316</v>
      </c>
      <c r="F48" s="86" t="s">
        <v>979</v>
      </c>
      <c r="G48" s="99" t="s">
        <v>160</v>
      </c>
      <c r="H48" s="99" t="s">
        <v>171</v>
      </c>
      <c r="I48" s="96">
        <v>71.800713999999999</v>
      </c>
      <c r="J48" s="98">
        <v>4247</v>
      </c>
      <c r="K48" s="86"/>
      <c r="L48" s="96">
        <v>3.0493763029999998</v>
      </c>
      <c r="M48" s="97">
        <v>3.1973798667712261E-6</v>
      </c>
      <c r="N48" s="97">
        <f t="shared" si="1"/>
        <v>9.6967426162573801E-4</v>
      </c>
      <c r="O48" s="97">
        <f>L48/'סכום נכסי הקרן'!$C$42</f>
        <v>9.6629881874546586E-5</v>
      </c>
    </row>
    <row r="49" spans="2:15" s="141" customFormat="1">
      <c r="B49" s="89" t="s">
        <v>980</v>
      </c>
      <c r="C49" s="86" t="s">
        <v>981</v>
      </c>
      <c r="D49" s="99" t="s">
        <v>129</v>
      </c>
      <c r="E49" s="99" t="s">
        <v>316</v>
      </c>
      <c r="F49" s="86" t="s">
        <v>758</v>
      </c>
      <c r="G49" s="99" t="s">
        <v>565</v>
      </c>
      <c r="H49" s="99" t="s">
        <v>171</v>
      </c>
      <c r="I49" s="96">
        <v>46.863596999999999</v>
      </c>
      <c r="J49" s="98">
        <v>89700</v>
      </c>
      <c r="K49" s="86"/>
      <c r="L49" s="96">
        <v>42.036646418999993</v>
      </c>
      <c r="M49" s="97">
        <v>1.2967585737636013E-5</v>
      </c>
      <c r="N49" s="97">
        <f t="shared" si="1"/>
        <v>1.3367275805699748E-2</v>
      </c>
      <c r="O49" s="97">
        <f>L49/'סכום נכסי הקרן'!$C$42</f>
        <v>1.3320744225216901E-3</v>
      </c>
    </row>
    <row r="50" spans="2:15" s="141" customFormat="1">
      <c r="B50" s="89" t="s">
        <v>982</v>
      </c>
      <c r="C50" s="86" t="s">
        <v>983</v>
      </c>
      <c r="D50" s="99" t="s">
        <v>129</v>
      </c>
      <c r="E50" s="99" t="s">
        <v>316</v>
      </c>
      <c r="F50" s="86" t="s">
        <v>984</v>
      </c>
      <c r="G50" s="99" t="s">
        <v>197</v>
      </c>
      <c r="H50" s="99" t="s">
        <v>171</v>
      </c>
      <c r="I50" s="96">
        <v>4461.2278130000004</v>
      </c>
      <c r="J50" s="98">
        <v>176.1</v>
      </c>
      <c r="K50" s="86"/>
      <c r="L50" s="96">
        <v>7.8562221790000004</v>
      </c>
      <c r="M50" s="97">
        <v>8.3203929723286686E-6</v>
      </c>
      <c r="N50" s="97">
        <f t="shared" si="1"/>
        <v>2.4982080542486503E-3</v>
      </c>
      <c r="O50" s="97">
        <f>L50/'סכום נכסי הקרן'!$C$42</f>
        <v>2.4895117745557001E-4</v>
      </c>
    </row>
    <row r="51" spans="2:15" s="141" customFormat="1">
      <c r="B51" s="89" t="s">
        <v>985</v>
      </c>
      <c r="C51" s="86" t="s">
        <v>986</v>
      </c>
      <c r="D51" s="99" t="s">
        <v>129</v>
      </c>
      <c r="E51" s="99" t="s">
        <v>316</v>
      </c>
      <c r="F51" s="86" t="s">
        <v>987</v>
      </c>
      <c r="G51" s="99" t="s">
        <v>197</v>
      </c>
      <c r="H51" s="99" t="s">
        <v>171</v>
      </c>
      <c r="I51" s="96">
        <v>2290.621623</v>
      </c>
      <c r="J51" s="98">
        <v>478.3</v>
      </c>
      <c r="K51" s="86"/>
      <c r="L51" s="96">
        <v>10.956043223</v>
      </c>
      <c r="M51" s="97">
        <v>6.0307601644822835E-6</v>
      </c>
      <c r="N51" s="97">
        <f t="shared" si="1"/>
        <v>3.4839232901988605E-3</v>
      </c>
      <c r="O51" s="97">
        <f>L51/'סכום נכסי הקרן'!$C$42</f>
        <v>3.4717957288819292E-4</v>
      </c>
    </row>
    <row r="52" spans="2:15" s="141" customFormat="1">
      <c r="B52" s="89" t="s">
        <v>988</v>
      </c>
      <c r="C52" s="86" t="s">
        <v>989</v>
      </c>
      <c r="D52" s="99" t="s">
        <v>129</v>
      </c>
      <c r="E52" s="99" t="s">
        <v>316</v>
      </c>
      <c r="F52" s="86" t="s">
        <v>990</v>
      </c>
      <c r="G52" s="99" t="s">
        <v>438</v>
      </c>
      <c r="H52" s="99" t="s">
        <v>171</v>
      </c>
      <c r="I52" s="96">
        <v>42.436712</v>
      </c>
      <c r="J52" s="98">
        <v>17500</v>
      </c>
      <c r="K52" s="86"/>
      <c r="L52" s="96">
        <v>7.4264246830000014</v>
      </c>
      <c r="M52" s="97">
        <v>9.2655827889600014E-6</v>
      </c>
      <c r="N52" s="97">
        <f t="shared" si="1"/>
        <v>2.361536312826519E-3</v>
      </c>
      <c r="O52" s="97">
        <f>L52/'סכום נכסי הקרן'!$C$42</f>
        <v>2.3533157884204469E-4</v>
      </c>
    </row>
    <row r="53" spans="2:15" s="141" customFormat="1">
      <c r="B53" s="89" t="s">
        <v>991</v>
      </c>
      <c r="C53" s="86" t="s">
        <v>992</v>
      </c>
      <c r="D53" s="99" t="s">
        <v>129</v>
      </c>
      <c r="E53" s="99" t="s">
        <v>316</v>
      </c>
      <c r="F53" s="86" t="s">
        <v>993</v>
      </c>
      <c r="G53" s="99" t="s">
        <v>994</v>
      </c>
      <c r="H53" s="99" t="s">
        <v>171</v>
      </c>
      <c r="I53" s="96">
        <v>274.54518899999999</v>
      </c>
      <c r="J53" s="98">
        <v>3942</v>
      </c>
      <c r="K53" s="86"/>
      <c r="L53" s="96">
        <v>10.82257136</v>
      </c>
      <c r="M53" s="97">
        <v>1.1101379183014749E-5</v>
      </c>
      <c r="N53" s="97">
        <f t="shared" si="1"/>
        <v>3.4414804371882273E-3</v>
      </c>
      <c r="O53" s="97">
        <f>L53/'סכום נכסי הקרן'!$C$42</f>
        <v>3.4295006197391934E-4</v>
      </c>
    </row>
    <row r="54" spans="2:15" s="141" customFormat="1">
      <c r="B54" s="89" t="s">
        <v>995</v>
      </c>
      <c r="C54" s="86" t="s">
        <v>996</v>
      </c>
      <c r="D54" s="99" t="s">
        <v>129</v>
      </c>
      <c r="E54" s="99" t="s">
        <v>316</v>
      </c>
      <c r="F54" s="86" t="s">
        <v>415</v>
      </c>
      <c r="G54" s="99" t="s">
        <v>367</v>
      </c>
      <c r="H54" s="99" t="s">
        <v>171</v>
      </c>
      <c r="I54" s="96">
        <v>32.594800999999997</v>
      </c>
      <c r="J54" s="98">
        <v>159100</v>
      </c>
      <c r="K54" s="86"/>
      <c r="L54" s="96">
        <v>51.858328829000001</v>
      </c>
      <c r="M54" s="97">
        <v>1.5254346427175786E-5</v>
      </c>
      <c r="N54" s="97">
        <f t="shared" si="1"/>
        <v>1.6490482551115078E-2</v>
      </c>
      <c r="O54" s="97">
        <f>L54/'סכום נכסי הקרן'!$C$42</f>
        <v>1.6433079066128179E-3</v>
      </c>
    </row>
    <row r="55" spans="2:15" s="141" customFormat="1">
      <c r="B55" s="89" t="s">
        <v>997</v>
      </c>
      <c r="C55" s="86" t="s">
        <v>998</v>
      </c>
      <c r="D55" s="99" t="s">
        <v>129</v>
      </c>
      <c r="E55" s="99" t="s">
        <v>316</v>
      </c>
      <c r="F55" s="86" t="s">
        <v>999</v>
      </c>
      <c r="G55" s="99" t="s">
        <v>367</v>
      </c>
      <c r="H55" s="99" t="s">
        <v>171</v>
      </c>
      <c r="I55" s="96">
        <v>126.489588</v>
      </c>
      <c r="J55" s="98">
        <v>5028</v>
      </c>
      <c r="K55" s="86"/>
      <c r="L55" s="96">
        <v>6.3598964599999999</v>
      </c>
      <c r="M55" s="97">
        <v>7.0525866863523439E-6</v>
      </c>
      <c r="N55" s="97">
        <f t="shared" si="1"/>
        <v>2.0223899220963566E-3</v>
      </c>
      <c r="O55" s="97">
        <f>L55/'סכום נכסי הקרן'!$C$42</f>
        <v>2.0153499686461853E-4</v>
      </c>
    </row>
    <row r="56" spans="2:15" s="141" customFormat="1">
      <c r="B56" s="89" t="s">
        <v>1000</v>
      </c>
      <c r="C56" s="86" t="s">
        <v>1001</v>
      </c>
      <c r="D56" s="99" t="s">
        <v>129</v>
      </c>
      <c r="E56" s="99" t="s">
        <v>316</v>
      </c>
      <c r="F56" s="86" t="s">
        <v>1002</v>
      </c>
      <c r="G56" s="99" t="s">
        <v>576</v>
      </c>
      <c r="H56" s="99" t="s">
        <v>171</v>
      </c>
      <c r="I56" s="96">
        <v>98.919043000000002</v>
      </c>
      <c r="J56" s="98">
        <v>18210</v>
      </c>
      <c r="K56" s="86"/>
      <c r="L56" s="96">
        <v>18.013157738999997</v>
      </c>
      <c r="M56" s="97">
        <v>1.8773618938536299E-5</v>
      </c>
      <c r="N56" s="97">
        <f t="shared" si="1"/>
        <v>5.7280222886656211E-3</v>
      </c>
      <c r="O56" s="97">
        <f>L56/'סכום נכסי הקרן'!$C$42</f>
        <v>5.7080830030544925E-4</v>
      </c>
    </row>
    <row r="57" spans="2:15" s="141" customFormat="1">
      <c r="B57" s="89" t="s">
        <v>1003</v>
      </c>
      <c r="C57" s="86" t="s">
        <v>1004</v>
      </c>
      <c r="D57" s="99" t="s">
        <v>129</v>
      </c>
      <c r="E57" s="99" t="s">
        <v>316</v>
      </c>
      <c r="F57" s="86" t="s">
        <v>1005</v>
      </c>
      <c r="G57" s="99" t="s">
        <v>976</v>
      </c>
      <c r="H57" s="99" t="s">
        <v>171</v>
      </c>
      <c r="I57" s="96">
        <v>132.689503</v>
      </c>
      <c r="J57" s="98">
        <v>6638</v>
      </c>
      <c r="K57" s="86"/>
      <c r="L57" s="96">
        <v>8.8079291879999992</v>
      </c>
      <c r="M57" s="97">
        <v>9.4572561638106389E-6</v>
      </c>
      <c r="N57" s="97">
        <f t="shared" si="1"/>
        <v>2.8008423307491303E-3</v>
      </c>
      <c r="O57" s="97">
        <f>L57/'סכום נכסי הקרן'!$C$42</f>
        <v>2.7910925790250392E-4</v>
      </c>
    </row>
    <row r="58" spans="2:15" s="141" customFormat="1">
      <c r="B58" s="89" t="s">
        <v>1006</v>
      </c>
      <c r="C58" s="86" t="s">
        <v>1007</v>
      </c>
      <c r="D58" s="99" t="s">
        <v>129</v>
      </c>
      <c r="E58" s="99" t="s">
        <v>316</v>
      </c>
      <c r="F58" s="86" t="s">
        <v>1008</v>
      </c>
      <c r="G58" s="99" t="s">
        <v>1009</v>
      </c>
      <c r="H58" s="99" t="s">
        <v>171</v>
      </c>
      <c r="I58" s="96">
        <v>62.77449699999999</v>
      </c>
      <c r="J58" s="98">
        <v>12540</v>
      </c>
      <c r="K58" s="86"/>
      <c r="L58" s="96">
        <v>7.8719219140000005</v>
      </c>
      <c r="M58" s="97">
        <v>9.2419871219183548E-6</v>
      </c>
      <c r="N58" s="97">
        <f t="shared" si="1"/>
        <v>2.5032004288955143E-3</v>
      </c>
      <c r="O58" s="97">
        <f>L58/'סכום נכסי הקרן'!$C$42</f>
        <v>2.4944867707115347E-4</v>
      </c>
    </row>
    <row r="59" spans="2:15" s="141" customFormat="1">
      <c r="B59" s="89" t="s">
        <v>1010</v>
      </c>
      <c r="C59" s="86" t="s">
        <v>1011</v>
      </c>
      <c r="D59" s="99" t="s">
        <v>129</v>
      </c>
      <c r="E59" s="99" t="s">
        <v>316</v>
      </c>
      <c r="F59" s="86" t="s">
        <v>1012</v>
      </c>
      <c r="G59" s="99" t="s">
        <v>1009</v>
      </c>
      <c r="H59" s="99" t="s">
        <v>171</v>
      </c>
      <c r="I59" s="96">
        <v>310.63934</v>
      </c>
      <c r="J59" s="98">
        <v>8787</v>
      </c>
      <c r="K59" s="86"/>
      <c r="L59" s="96">
        <v>27.295878844999997</v>
      </c>
      <c r="M59" s="97">
        <v>1.3816830620303801E-5</v>
      </c>
      <c r="N59" s="97">
        <f t="shared" si="1"/>
        <v>8.6798441826977674E-3</v>
      </c>
      <c r="O59" s="97">
        <f>L59/'סכום נכסי הקרן'!$C$42</f>
        <v>8.6496295844477975E-4</v>
      </c>
    </row>
    <row r="60" spans="2:15" s="141" customFormat="1">
      <c r="B60" s="89" t="s">
        <v>1013</v>
      </c>
      <c r="C60" s="86" t="s">
        <v>1014</v>
      </c>
      <c r="D60" s="99" t="s">
        <v>129</v>
      </c>
      <c r="E60" s="99" t="s">
        <v>316</v>
      </c>
      <c r="F60" s="86" t="s">
        <v>1015</v>
      </c>
      <c r="G60" s="99" t="s">
        <v>565</v>
      </c>
      <c r="H60" s="99" t="s">
        <v>171</v>
      </c>
      <c r="I60" s="96">
        <v>57.734417999999998</v>
      </c>
      <c r="J60" s="98">
        <v>21080</v>
      </c>
      <c r="K60" s="86"/>
      <c r="L60" s="96">
        <v>12.170415407</v>
      </c>
      <c r="M60" s="97">
        <v>3.3425900108612834E-6</v>
      </c>
      <c r="N60" s="97">
        <f t="shared" si="1"/>
        <v>3.8700827319511151E-3</v>
      </c>
      <c r="O60" s="97">
        <f>L60/'סכום נכסי הקרן'!$C$42</f>
        <v>3.8566109469191737E-4</v>
      </c>
    </row>
    <row r="61" spans="2:15" s="141" customFormat="1">
      <c r="B61" s="89" t="s">
        <v>1016</v>
      </c>
      <c r="C61" s="86" t="s">
        <v>1017</v>
      </c>
      <c r="D61" s="99" t="s">
        <v>129</v>
      </c>
      <c r="E61" s="99" t="s">
        <v>316</v>
      </c>
      <c r="F61" s="86" t="s">
        <v>521</v>
      </c>
      <c r="G61" s="99" t="s">
        <v>367</v>
      </c>
      <c r="H61" s="99" t="s">
        <v>171</v>
      </c>
      <c r="I61" s="96">
        <v>28.732975999999997</v>
      </c>
      <c r="J61" s="98">
        <v>39860</v>
      </c>
      <c r="K61" s="86"/>
      <c r="L61" s="96">
        <v>11.452964323</v>
      </c>
      <c r="M61" s="97">
        <v>5.3170853028999815E-6</v>
      </c>
      <c r="N61" s="97">
        <f t="shared" si="1"/>
        <v>3.6419397344975516E-3</v>
      </c>
      <c r="O61" s="97">
        <f>L61/'סכום נכסי הקרן'!$C$42</f>
        <v>3.6292621168338844E-4</v>
      </c>
    </row>
    <row r="62" spans="2:15" s="141" customFormat="1">
      <c r="B62" s="89" t="s">
        <v>1018</v>
      </c>
      <c r="C62" s="86" t="s">
        <v>1019</v>
      </c>
      <c r="D62" s="99" t="s">
        <v>129</v>
      </c>
      <c r="E62" s="99" t="s">
        <v>316</v>
      </c>
      <c r="F62" s="86" t="s">
        <v>1020</v>
      </c>
      <c r="G62" s="99" t="s">
        <v>431</v>
      </c>
      <c r="H62" s="99" t="s">
        <v>171</v>
      </c>
      <c r="I62" s="96">
        <v>407.51395300000001</v>
      </c>
      <c r="J62" s="98">
        <v>5268</v>
      </c>
      <c r="K62" s="86"/>
      <c r="L62" s="96">
        <v>21.46783507</v>
      </c>
      <c r="M62" s="97">
        <v>7.3321745295743435E-6</v>
      </c>
      <c r="N62" s="97">
        <f t="shared" si="1"/>
        <v>6.8265786350230504E-3</v>
      </c>
      <c r="O62" s="97">
        <f>L62/'סכום נכסי הקרן'!$C$42</f>
        <v>6.8028152670941396E-4</v>
      </c>
    </row>
    <row r="63" spans="2:15" s="141" customFormat="1">
      <c r="B63" s="89" t="s">
        <v>1021</v>
      </c>
      <c r="C63" s="86" t="s">
        <v>1022</v>
      </c>
      <c r="D63" s="99" t="s">
        <v>129</v>
      </c>
      <c r="E63" s="99" t="s">
        <v>316</v>
      </c>
      <c r="F63" s="86" t="s">
        <v>1023</v>
      </c>
      <c r="G63" s="99" t="s">
        <v>1009</v>
      </c>
      <c r="H63" s="99" t="s">
        <v>171</v>
      </c>
      <c r="I63" s="96">
        <v>895.87125100000003</v>
      </c>
      <c r="J63" s="98">
        <v>4137</v>
      </c>
      <c r="K63" s="86"/>
      <c r="L63" s="96">
        <v>37.062193671000003</v>
      </c>
      <c r="M63" s="97">
        <v>1.4524692924373338E-5</v>
      </c>
      <c r="N63" s="97">
        <f t="shared" si="1"/>
        <v>1.1785444533952959E-2</v>
      </c>
      <c r="O63" s="97">
        <f>L63/'סכום נכסי הקרן'!$C$42</f>
        <v>1.1744419319180033E-3</v>
      </c>
    </row>
    <row r="64" spans="2:15" s="141" customFormat="1">
      <c r="B64" s="89" t="s">
        <v>1024</v>
      </c>
      <c r="C64" s="86" t="s">
        <v>1025</v>
      </c>
      <c r="D64" s="99" t="s">
        <v>129</v>
      </c>
      <c r="E64" s="99" t="s">
        <v>316</v>
      </c>
      <c r="F64" s="86" t="s">
        <v>1026</v>
      </c>
      <c r="G64" s="99" t="s">
        <v>994</v>
      </c>
      <c r="H64" s="99" t="s">
        <v>171</v>
      </c>
      <c r="I64" s="96">
        <v>1592.732045</v>
      </c>
      <c r="J64" s="98">
        <v>2136</v>
      </c>
      <c r="K64" s="86"/>
      <c r="L64" s="96">
        <v>34.020756480999999</v>
      </c>
      <c r="M64" s="97">
        <v>1.4793565963909793E-5</v>
      </c>
      <c r="N64" s="97">
        <f t="shared" si="1"/>
        <v>1.0818294838917662E-2</v>
      </c>
      <c r="O64" s="97">
        <f>L64/'סכום נכסי הקרן'!$C$42</f>
        <v>1.0780636278991066E-3</v>
      </c>
    </row>
    <row r="65" spans="2:15" s="141" customFormat="1">
      <c r="B65" s="89" t="s">
        <v>1027</v>
      </c>
      <c r="C65" s="86" t="s">
        <v>1028</v>
      </c>
      <c r="D65" s="99" t="s">
        <v>129</v>
      </c>
      <c r="E65" s="99" t="s">
        <v>316</v>
      </c>
      <c r="F65" s="86" t="s">
        <v>550</v>
      </c>
      <c r="G65" s="99" t="s">
        <v>431</v>
      </c>
      <c r="H65" s="99" t="s">
        <v>171</v>
      </c>
      <c r="I65" s="96">
        <v>375.77570200000002</v>
      </c>
      <c r="J65" s="98">
        <v>3975</v>
      </c>
      <c r="K65" s="86"/>
      <c r="L65" s="96">
        <v>14.937084149</v>
      </c>
      <c r="M65" s="97">
        <v>5.9390585376634075E-6</v>
      </c>
      <c r="N65" s="97">
        <f t="shared" si="1"/>
        <v>4.7498585296847475E-3</v>
      </c>
      <c r="O65" s="97">
        <f>L65/'סכום נכסי הקרן'!$C$42</f>
        <v>4.7333242389535038E-4</v>
      </c>
    </row>
    <row r="66" spans="2:15" s="141" customFormat="1">
      <c r="B66" s="89" t="s">
        <v>1029</v>
      </c>
      <c r="C66" s="86" t="s">
        <v>1030</v>
      </c>
      <c r="D66" s="99" t="s">
        <v>129</v>
      </c>
      <c r="E66" s="99" t="s">
        <v>316</v>
      </c>
      <c r="F66" s="86" t="s">
        <v>1031</v>
      </c>
      <c r="G66" s="99" t="s">
        <v>928</v>
      </c>
      <c r="H66" s="99" t="s">
        <v>171</v>
      </c>
      <c r="I66" s="96">
        <v>30.919212000000002</v>
      </c>
      <c r="J66" s="98">
        <v>8450</v>
      </c>
      <c r="K66" s="86"/>
      <c r="L66" s="96">
        <v>2.6126734029999996</v>
      </c>
      <c r="M66" s="97">
        <v>1.1015099335785408E-6</v>
      </c>
      <c r="N66" s="97">
        <f t="shared" si="1"/>
        <v>8.308066637859057E-4</v>
      </c>
      <c r="O66" s="97">
        <f>L66/'סכום נכסי הקרן'!$C$42</f>
        <v>8.2791461998404472E-5</v>
      </c>
    </row>
    <row r="67" spans="2:15" s="141" customFormat="1">
      <c r="B67" s="89" t="s">
        <v>1032</v>
      </c>
      <c r="C67" s="86" t="s">
        <v>1033</v>
      </c>
      <c r="D67" s="99" t="s">
        <v>129</v>
      </c>
      <c r="E67" s="99" t="s">
        <v>316</v>
      </c>
      <c r="F67" s="86" t="s">
        <v>1034</v>
      </c>
      <c r="G67" s="99" t="s">
        <v>863</v>
      </c>
      <c r="H67" s="99" t="s">
        <v>171</v>
      </c>
      <c r="I67" s="96">
        <v>1093.529536</v>
      </c>
      <c r="J67" s="98">
        <v>2380</v>
      </c>
      <c r="K67" s="86"/>
      <c r="L67" s="96">
        <v>26.026002966999997</v>
      </c>
      <c r="M67" s="97">
        <v>1.1138268018093722E-5</v>
      </c>
      <c r="N67" s="97">
        <f t="shared" si="1"/>
        <v>8.2760350650285062E-3</v>
      </c>
      <c r="O67" s="97">
        <f>L67/'סכום נכסי הקרן'!$C$42</f>
        <v>8.2472261291387391E-4</v>
      </c>
    </row>
    <row r="68" spans="2:15" s="141" customFormat="1">
      <c r="B68" s="89" t="s">
        <v>1035</v>
      </c>
      <c r="C68" s="86" t="s">
        <v>1036</v>
      </c>
      <c r="D68" s="99" t="s">
        <v>129</v>
      </c>
      <c r="E68" s="99" t="s">
        <v>316</v>
      </c>
      <c r="F68" s="86" t="s">
        <v>1037</v>
      </c>
      <c r="G68" s="99" t="s">
        <v>199</v>
      </c>
      <c r="H68" s="99" t="s">
        <v>171</v>
      </c>
      <c r="I68" s="96">
        <v>201.67663899999999</v>
      </c>
      <c r="J68" s="98">
        <v>4119</v>
      </c>
      <c r="K68" s="86"/>
      <c r="L68" s="96">
        <v>8.3070607629999991</v>
      </c>
      <c r="M68" s="97">
        <v>4.0500313928851966E-6</v>
      </c>
      <c r="N68" s="97">
        <f t="shared" si="1"/>
        <v>2.641570672572438E-3</v>
      </c>
      <c r="O68" s="97">
        <f>L68/'סכום נכסי הקרן'!$C$42</f>
        <v>2.6323753466033634E-4</v>
      </c>
    </row>
    <row r="69" spans="2:15" s="141" customFormat="1">
      <c r="B69" s="89" t="s">
        <v>945</v>
      </c>
      <c r="C69" s="86" t="s">
        <v>946</v>
      </c>
      <c r="D69" s="99" t="s">
        <v>129</v>
      </c>
      <c r="E69" s="99" t="s">
        <v>316</v>
      </c>
      <c r="F69" s="86" t="s">
        <v>612</v>
      </c>
      <c r="G69" s="99" t="s">
        <v>399</v>
      </c>
      <c r="H69" s="99" t="s">
        <v>171</v>
      </c>
      <c r="I69" s="96">
        <v>704.26656600000001</v>
      </c>
      <c r="J69" s="98">
        <v>2210</v>
      </c>
      <c r="K69" s="86"/>
      <c r="L69" s="96">
        <v>15.564291098</v>
      </c>
      <c r="M69" s="97">
        <v>6.061020949347589E-6</v>
      </c>
      <c r="N69" s="97">
        <f>L69/$L$11</f>
        <v>4.9493047031726727E-3</v>
      </c>
      <c r="O69" s="97">
        <f>L69/'סכום נכסי הקרן'!$C$42</f>
        <v>4.9320761389178968E-4</v>
      </c>
    </row>
    <row r="70" spans="2:15" s="141" customFormat="1">
      <c r="B70" s="89" t="s">
        <v>1038</v>
      </c>
      <c r="C70" s="86" t="s">
        <v>1039</v>
      </c>
      <c r="D70" s="99" t="s">
        <v>129</v>
      </c>
      <c r="E70" s="99" t="s">
        <v>316</v>
      </c>
      <c r="F70" s="86" t="s">
        <v>1040</v>
      </c>
      <c r="G70" s="99" t="s">
        <v>160</v>
      </c>
      <c r="H70" s="99" t="s">
        <v>171</v>
      </c>
      <c r="I70" s="96">
        <v>134.05033299999999</v>
      </c>
      <c r="J70" s="98">
        <v>9236</v>
      </c>
      <c r="K70" s="86"/>
      <c r="L70" s="96">
        <v>12.380888763000002</v>
      </c>
      <c r="M70" s="97">
        <v>1.2305113645543109E-5</v>
      </c>
      <c r="N70" s="97">
        <f t="shared" si="1"/>
        <v>3.9370113677742527E-3</v>
      </c>
      <c r="O70" s="97">
        <f>L70/'סכום נכסי הקרן'!$C$42</f>
        <v>3.9233066036933504E-4</v>
      </c>
    </row>
    <row r="71" spans="2:15" s="141" customFormat="1">
      <c r="B71" s="89" t="s">
        <v>1041</v>
      </c>
      <c r="C71" s="86" t="s">
        <v>1042</v>
      </c>
      <c r="D71" s="99" t="s">
        <v>129</v>
      </c>
      <c r="E71" s="99" t="s">
        <v>316</v>
      </c>
      <c r="F71" s="86" t="s">
        <v>1043</v>
      </c>
      <c r="G71" s="99" t="s">
        <v>482</v>
      </c>
      <c r="H71" s="99" t="s">
        <v>171</v>
      </c>
      <c r="I71" s="96">
        <v>89.581750999999997</v>
      </c>
      <c r="J71" s="98">
        <v>16330</v>
      </c>
      <c r="K71" s="86"/>
      <c r="L71" s="96">
        <v>14.628699906</v>
      </c>
      <c r="M71" s="97">
        <v>9.3822971515890041E-6</v>
      </c>
      <c r="N71" s="97">
        <f t="shared" si="1"/>
        <v>4.6517951116560024E-3</v>
      </c>
      <c r="O71" s="97">
        <f>L71/'סכום נכסי הקרן'!$C$42</f>
        <v>4.6356021803681301E-4</v>
      </c>
    </row>
    <row r="72" spans="2:15" s="141" customFormat="1">
      <c r="B72" s="89" t="s">
        <v>951</v>
      </c>
      <c r="C72" s="86" t="s">
        <v>952</v>
      </c>
      <c r="D72" s="99" t="s">
        <v>129</v>
      </c>
      <c r="E72" s="99" t="s">
        <v>316</v>
      </c>
      <c r="F72" s="86" t="s">
        <v>840</v>
      </c>
      <c r="G72" s="99" t="s">
        <v>399</v>
      </c>
      <c r="H72" s="99" t="s">
        <v>171</v>
      </c>
      <c r="I72" s="96">
        <v>1159.873521</v>
      </c>
      <c r="J72" s="98">
        <v>1835</v>
      </c>
      <c r="K72" s="86"/>
      <c r="L72" s="96">
        <v>21.283679110000005</v>
      </c>
      <c r="M72" s="97">
        <v>7.1026824980678292E-6</v>
      </c>
      <c r="N72" s="97">
        <f>L72/$L$11</f>
        <v>6.7680186946308804E-3</v>
      </c>
      <c r="O72" s="97">
        <f>L72/'סכום נכסי הקרן'!$C$42</f>
        <v>6.7444591742636608E-4</v>
      </c>
    </row>
    <row r="73" spans="2:15" s="141" customFormat="1">
      <c r="B73" s="89" t="s">
        <v>1044</v>
      </c>
      <c r="C73" s="86" t="s">
        <v>1045</v>
      </c>
      <c r="D73" s="99" t="s">
        <v>129</v>
      </c>
      <c r="E73" s="99" t="s">
        <v>316</v>
      </c>
      <c r="F73" s="86" t="s">
        <v>1046</v>
      </c>
      <c r="G73" s="99" t="s">
        <v>976</v>
      </c>
      <c r="H73" s="99" t="s">
        <v>171</v>
      </c>
      <c r="I73" s="96">
        <v>21.967165000000001</v>
      </c>
      <c r="J73" s="98">
        <v>23330</v>
      </c>
      <c r="K73" s="86"/>
      <c r="L73" s="96">
        <v>5.12493949</v>
      </c>
      <c r="M73" s="97">
        <v>9.3775704134262134E-6</v>
      </c>
      <c r="N73" s="97">
        <f t="shared" si="1"/>
        <v>1.6296847033779604E-3</v>
      </c>
      <c r="O73" s="97">
        <f>L73/'סכום נכסי הקרן'!$C$42</f>
        <v>1.6240117595381571E-4</v>
      </c>
    </row>
    <row r="74" spans="2:15" s="141" customFormat="1">
      <c r="B74" s="89" t="s">
        <v>1047</v>
      </c>
      <c r="C74" s="86" t="s">
        <v>1048</v>
      </c>
      <c r="D74" s="99" t="s">
        <v>129</v>
      </c>
      <c r="E74" s="99" t="s">
        <v>316</v>
      </c>
      <c r="F74" s="86" t="s">
        <v>1049</v>
      </c>
      <c r="G74" s="99" t="s">
        <v>1050</v>
      </c>
      <c r="H74" s="99" t="s">
        <v>171</v>
      </c>
      <c r="I74" s="96">
        <v>203.19953699999999</v>
      </c>
      <c r="J74" s="98">
        <v>1869</v>
      </c>
      <c r="K74" s="86"/>
      <c r="L74" s="96">
        <v>3.7977993440000004</v>
      </c>
      <c r="M74" s="97">
        <v>5.0462383001568481E-6</v>
      </c>
      <c r="N74" s="97">
        <f t="shared" si="1"/>
        <v>1.207666063080806E-3</v>
      </c>
      <c r="O74" s="97">
        <f>L74/'סכום נכסי הקרן'!$C$42</f>
        <v>1.2034621690767123E-4</v>
      </c>
    </row>
    <row r="75" spans="2:15" s="141" customFormat="1">
      <c r="B75" s="89" t="s">
        <v>1051</v>
      </c>
      <c r="C75" s="86" t="s">
        <v>1052</v>
      </c>
      <c r="D75" s="99" t="s">
        <v>129</v>
      </c>
      <c r="E75" s="99" t="s">
        <v>316</v>
      </c>
      <c r="F75" s="86" t="s">
        <v>1053</v>
      </c>
      <c r="G75" s="99" t="s">
        <v>750</v>
      </c>
      <c r="H75" s="99" t="s">
        <v>171</v>
      </c>
      <c r="I75" s="96">
        <v>159.30237600000001</v>
      </c>
      <c r="J75" s="98">
        <v>9232</v>
      </c>
      <c r="K75" s="86"/>
      <c r="L75" s="96">
        <v>14.706795363999998</v>
      </c>
      <c r="M75" s="97">
        <v>1.2665628731355448E-5</v>
      </c>
      <c r="N75" s="97">
        <f t="shared" si="1"/>
        <v>4.6766287655077661E-3</v>
      </c>
      <c r="O75" s="97">
        <f>L75/'סכום נכסי הקרן'!$C$42</f>
        <v>4.6603493880973117E-4</v>
      </c>
    </row>
    <row r="76" spans="2:15" s="141" customFormat="1">
      <c r="B76" s="89" t="s">
        <v>1054</v>
      </c>
      <c r="C76" s="86" t="s">
        <v>1055</v>
      </c>
      <c r="D76" s="99" t="s">
        <v>129</v>
      </c>
      <c r="E76" s="99" t="s">
        <v>316</v>
      </c>
      <c r="F76" s="86" t="s">
        <v>471</v>
      </c>
      <c r="G76" s="99" t="s">
        <v>367</v>
      </c>
      <c r="H76" s="99" t="s">
        <v>171</v>
      </c>
      <c r="I76" s="96">
        <v>1501.036783</v>
      </c>
      <c r="J76" s="98">
        <v>1381</v>
      </c>
      <c r="K76" s="86"/>
      <c r="L76" s="96">
        <v>20.729317972</v>
      </c>
      <c r="M76" s="97">
        <v>8.5319594138327154E-6</v>
      </c>
      <c r="N76" s="97">
        <f t="shared" si="1"/>
        <v>6.5917368344238234E-3</v>
      </c>
      <c r="O76" s="97">
        <f>L76/'סכום נכסי הקרן'!$C$42</f>
        <v>6.5687909524437453E-4</v>
      </c>
    </row>
    <row r="77" spans="2:15" s="141" customFormat="1">
      <c r="B77" s="89" t="s">
        <v>1056</v>
      </c>
      <c r="C77" s="86" t="s">
        <v>1057</v>
      </c>
      <c r="D77" s="99" t="s">
        <v>129</v>
      </c>
      <c r="E77" s="99" t="s">
        <v>316</v>
      </c>
      <c r="F77" s="86" t="s">
        <v>1058</v>
      </c>
      <c r="G77" s="99" t="s">
        <v>160</v>
      </c>
      <c r="H77" s="99" t="s">
        <v>171</v>
      </c>
      <c r="I77" s="96">
        <v>66.884613000000002</v>
      </c>
      <c r="J77" s="98">
        <v>19240</v>
      </c>
      <c r="K77" s="86"/>
      <c r="L77" s="96">
        <v>12.868599588999999</v>
      </c>
      <c r="M77" s="97">
        <v>4.8553018046495744E-6</v>
      </c>
      <c r="N77" s="97">
        <f t="shared" si="1"/>
        <v>4.0920990277075854E-3</v>
      </c>
      <c r="O77" s="97">
        <f>L77/'סכום נכסי הקרן'!$C$42</f>
        <v>4.077854402398787E-4</v>
      </c>
    </row>
    <row r="78" spans="2:15" s="141" customFormat="1">
      <c r="B78" s="89" t="s">
        <v>1059</v>
      </c>
      <c r="C78" s="86" t="s">
        <v>1060</v>
      </c>
      <c r="D78" s="99" t="s">
        <v>129</v>
      </c>
      <c r="E78" s="99" t="s">
        <v>316</v>
      </c>
      <c r="F78" s="86" t="s">
        <v>1061</v>
      </c>
      <c r="G78" s="99" t="s">
        <v>863</v>
      </c>
      <c r="H78" s="99" t="s">
        <v>171</v>
      </c>
      <c r="I78" s="96">
        <v>10428.841981</v>
      </c>
      <c r="J78" s="98">
        <v>254.6</v>
      </c>
      <c r="K78" s="86"/>
      <c r="L78" s="96">
        <v>26.551831683</v>
      </c>
      <c r="M78" s="97">
        <v>9.2798378482642706E-6</v>
      </c>
      <c r="N78" s="97">
        <f t="shared" si="1"/>
        <v>8.4432438714415713E-3</v>
      </c>
      <c r="O78" s="97">
        <f>L78/'סכום נכסי הקרן'!$C$42</f>
        <v>8.4138528805283153E-4</v>
      </c>
    </row>
    <row r="79" spans="2:15" s="141" customFormat="1">
      <c r="B79" s="89" t="s">
        <v>1062</v>
      </c>
      <c r="C79" s="86" t="s">
        <v>1063</v>
      </c>
      <c r="D79" s="99" t="s">
        <v>129</v>
      </c>
      <c r="E79" s="99" t="s">
        <v>316</v>
      </c>
      <c r="F79" s="86" t="s">
        <v>650</v>
      </c>
      <c r="G79" s="99" t="s">
        <v>367</v>
      </c>
      <c r="H79" s="99" t="s">
        <v>171</v>
      </c>
      <c r="I79" s="96">
        <v>4269.4583810000004</v>
      </c>
      <c r="J79" s="98">
        <v>634.1</v>
      </c>
      <c r="K79" s="86"/>
      <c r="L79" s="96">
        <v>27.072635592999998</v>
      </c>
      <c r="M79" s="97">
        <v>1.066016319129891E-5</v>
      </c>
      <c r="N79" s="97">
        <f t="shared" si="1"/>
        <v>8.6088548347012413E-3</v>
      </c>
      <c r="O79" s="97">
        <f>L79/'סכום נכסי הקרן'!$C$42</f>
        <v>8.5788873508676816E-4</v>
      </c>
    </row>
    <row r="80" spans="2:15" s="141" customFormat="1">
      <c r="B80" s="89" t="s">
        <v>1064</v>
      </c>
      <c r="C80" s="86" t="s">
        <v>1065</v>
      </c>
      <c r="D80" s="99" t="s">
        <v>129</v>
      </c>
      <c r="E80" s="99" t="s">
        <v>316</v>
      </c>
      <c r="F80" s="86" t="s">
        <v>850</v>
      </c>
      <c r="G80" s="99" t="s">
        <v>367</v>
      </c>
      <c r="H80" s="99" t="s">
        <v>171</v>
      </c>
      <c r="I80" s="96">
        <v>2471.9921199999999</v>
      </c>
      <c r="J80" s="98">
        <v>1150</v>
      </c>
      <c r="K80" s="86"/>
      <c r="L80" s="96">
        <v>28.427909374999999</v>
      </c>
      <c r="M80" s="97">
        <v>7.0472131918983159E-6</v>
      </c>
      <c r="N80" s="97">
        <f t="shared" si="1"/>
        <v>9.0398197184280143E-3</v>
      </c>
      <c r="O80" s="97">
        <f>L80/'סכום נכסי הקרן'!$C$42</f>
        <v>9.0083520428228554E-4</v>
      </c>
    </row>
    <row r="81" spans="2:15" s="141" customFormat="1">
      <c r="B81" s="89" t="s">
        <v>1066</v>
      </c>
      <c r="C81" s="86" t="s">
        <v>1067</v>
      </c>
      <c r="D81" s="99" t="s">
        <v>129</v>
      </c>
      <c r="E81" s="99" t="s">
        <v>316</v>
      </c>
      <c r="F81" s="86" t="s">
        <v>889</v>
      </c>
      <c r="G81" s="99" t="s">
        <v>863</v>
      </c>
      <c r="H81" s="99" t="s">
        <v>171</v>
      </c>
      <c r="I81" s="96">
        <v>884.89336200000002</v>
      </c>
      <c r="J81" s="98">
        <v>1524</v>
      </c>
      <c r="K81" s="86"/>
      <c r="L81" s="96">
        <v>13.485774831000001</v>
      </c>
      <c r="M81" s="97">
        <v>9.9992949026062059E-6</v>
      </c>
      <c r="N81" s="97">
        <f t="shared" si="1"/>
        <v>4.2883552085178278E-3</v>
      </c>
      <c r="O81" s="97">
        <f>L81/'סכום נכסי הקרן'!$C$42</f>
        <v>4.2734274140722987E-4</v>
      </c>
    </row>
    <row r="82" spans="2:15" s="141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41" customFormat="1">
      <c r="B83" s="104" t="s">
        <v>29</v>
      </c>
      <c r="C83" s="84"/>
      <c r="D83" s="84"/>
      <c r="E83" s="84"/>
      <c r="F83" s="84"/>
      <c r="G83" s="84"/>
      <c r="H83" s="84"/>
      <c r="I83" s="93"/>
      <c r="J83" s="95"/>
      <c r="K83" s="84"/>
      <c r="L83" s="93">
        <v>105.38281923100001</v>
      </c>
      <c r="M83" s="84"/>
      <c r="N83" s="94">
        <f t="shared" ref="N83:N122" si="2">L83/$L$11</f>
        <v>3.3510789509751948E-2</v>
      </c>
      <c r="O83" s="94">
        <f>L83/'סכום נכסי הקרן'!$C$42</f>
        <v>3.3394138217313443E-3</v>
      </c>
    </row>
    <row r="84" spans="2:15" s="141" customFormat="1">
      <c r="B84" s="89" t="s">
        <v>1068</v>
      </c>
      <c r="C84" s="86" t="s">
        <v>1069</v>
      </c>
      <c r="D84" s="99" t="s">
        <v>129</v>
      </c>
      <c r="E84" s="99" t="s">
        <v>316</v>
      </c>
      <c r="F84" s="86" t="s">
        <v>1070</v>
      </c>
      <c r="G84" s="99" t="s">
        <v>1050</v>
      </c>
      <c r="H84" s="99" t="s">
        <v>171</v>
      </c>
      <c r="I84" s="96">
        <v>308.01863700000001</v>
      </c>
      <c r="J84" s="98">
        <v>778</v>
      </c>
      <c r="K84" s="86"/>
      <c r="L84" s="96">
        <v>2.396384995</v>
      </c>
      <c r="M84" s="97">
        <v>1.1959893022900218E-5</v>
      </c>
      <c r="N84" s="97">
        <f t="shared" si="2"/>
        <v>7.6202889368279551E-4</v>
      </c>
      <c r="O84" s="97">
        <f>L84/'סכום נכסי הקרן'!$C$42</f>
        <v>7.5937626577924489E-5</v>
      </c>
    </row>
    <row r="85" spans="2:15" s="141" customFormat="1">
      <c r="B85" s="89" t="s">
        <v>1071</v>
      </c>
      <c r="C85" s="86" t="s">
        <v>1072</v>
      </c>
      <c r="D85" s="99" t="s">
        <v>129</v>
      </c>
      <c r="E85" s="99" t="s">
        <v>316</v>
      </c>
      <c r="F85" s="86" t="s">
        <v>1073</v>
      </c>
      <c r="G85" s="99" t="s">
        <v>994</v>
      </c>
      <c r="H85" s="99" t="s">
        <v>171</v>
      </c>
      <c r="I85" s="96">
        <v>55.911579000000003</v>
      </c>
      <c r="J85" s="98">
        <v>2980</v>
      </c>
      <c r="K85" s="86"/>
      <c r="L85" s="96">
        <v>1.666165047</v>
      </c>
      <c r="M85" s="97">
        <v>1.1325903337330003E-5</v>
      </c>
      <c r="N85" s="97">
        <f t="shared" si="2"/>
        <v>5.2982551222256877E-4</v>
      </c>
      <c r="O85" s="97">
        <f>L85/'סכום נכסי הקרן'!$C$42</f>
        <v>5.2798118591239136E-5</v>
      </c>
    </row>
    <row r="86" spans="2:15" s="141" customFormat="1">
      <c r="B86" s="89" t="s">
        <v>1074</v>
      </c>
      <c r="C86" s="86" t="s">
        <v>1075</v>
      </c>
      <c r="D86" s="99" t="s">
        <v>129</v>
      </c>
      <c r="E86" s="99" t="s">
        <v>316</v>
      </c>
      <c r="F86" s="86" t="s">
        <v>1076</v>
      </c>
      <c r="G86" s="99" t="s">
        <v>160</v>
      </c>
      <c r="H86" s="99" t="s">
        <v>171</v>
      </c>
      <c r="I86" s="96">
        <v>730.82418900000005</v>
      </c>
      <c r="J86" s="98">
        <v>449.8</v>
      </c>
      <c r="K86" s="86"/>
      <c r="L86" s="96">
        <v>3.2872471999999999</v>
      </c>
      <c r="M86" s="97">
        <v>1.3290636467295534E-5</v>
      </c>
      <c r="N86" s="97">
        <f t="shared" si="2"/>
        <v>1.0453150692832924E-3</v>
      </c>
      <c r="O86" s="97">
        <f>L86/'סכום נכסי הקרן'!$C$42</f>
        <v>1.0416763202230277E-4</v>
      </c>
    </row>
    <row r="87" spans="2:15" s="141" customFormat="1">
      <c r="B87" s="89" t="s">
        <v>1077</v>
      </c>
      <c r="C87" s="86" t="s">
        <v>1078</v>
      </c>
      <c r="D87" s="99" t="s">
        <v>129</v>
      </c>
      <c r="E87" s="99" t="s">
        <v>316</v>
      </c>
      <c r="F87" s="86" t="s">
        <v>1079</v>
      </c>
      <c r="G87" s="99" t="s">
        <v>576</v>
      </c>
      <c r="H87" s="99" t="s">
        <v>171</v>
      </c>
      <c r="I87" s="96">
        <v>232.630675</v>
      </c>
      <c r="J87" s="98">
        <v>2167</v>
      </c>
      <c r="K87" s="86"/>
      <c r="L87" s="96">
        <v>5.0411067350000005</v>
      </c>
      <c r="M87" s="97">
        <v>1.7524300649624385E-5</v>
      </c>
      <c r="N87" s="97">
        <f t="shared" si="2"/>
        <v>1.6030266406374906E-3</v>
      </c>
      <c r="O87" s="97">
        <f>L87/'סכום נכסי הקרן'!$C$42</f>
        <v>1.5974464937003587E-4</v>
      </c>
    </row>
    <row r="88" spans="2:15" s="141" customFormat="1">
      <c r="B88" s="89" t="s">
        <v>1080</v>
      </c>
      <c r="C88" s="86" t="s">
        <v>1081</v>
      </c>
      <c r="D88" s="99" t="s">
        <v>129</v>
      </c>
      <c r="E88" s="99" t="s">
        <v>316</v>
      </c>
      <c r="F88" s="86" t="s">
        <v>1082</v>
      </c>
      <c r="G88" s="99" t="s">
        <v>160</v>
      </c>
      <c r="H88" s="99" t="s">
        <v>171</v>
      </c>
      <c r="I88" s="96">
        <v>25.118604999999999</v>
      </c>
      <c r="J88" s="98">
        <v>5240</v>
      </c>
      <c r="K88" s="86"/>
      <c r="L88" s="96">
        <v>1.3162149190000001</v>
      </c>
      <c r="M88" s="97">
        <v>2.5030996512207274E-6</v>
      </c>
      <c r="N88" s="97">
        <f t="shared" si="2"/>
        <v>4.1854451628894478E-4</v>
      </c>
      <c r="O88" s="97">
        <f>L88/'סכום נכסי הקרן'!$C$42</f>
        <v>4.1708755990318301E-5</v>
      </c>
    </row>
    <row r="89" spans="2:15" s="141" customFormat="1">
      <c r="B89" s="89" t="s">
        <v>1083</v>
      </c>
      <c r="C89" s="86" t="s">
        <v>1084</v>
      </c>
      <c r="D89" s="99" t="s">
        <v>129</v>
      </c>
      <c r="E89" s="99" t="s">
        <v>316</v>
      </c>
      <c r="F89" s="86" t="s">
        <v>1085</v>
      </c>
      <c r="G89" s="99" t="s">
        <v>698</v>
      </c>
      <c r="H89" s="99" t="s">
        <v>171</v>
      </c>
      <c r="I89" s="96">
        <v>245.451077</v>
      </c>
      <c r="J89" s="98">
        <v>890</v>
      </c>
      <c r="K89" s="86"/>
      <c r="L89" s="96">
        <v>2.1845145879999999</v>
      </c>
      <c r="M89" s="97">
        <v>4.5154892467439037E-6</v>
      </c>
      <c r="N89" s="97">
        <f t="shared" si="2"/>
        <v>6.9465600819603184E-4</v>
      </c>
      <c r="O89" s="97">
        <f>L89/'סכום נכסי הקרן'!$C$42</f>
        <v>6.9223790577762554E-5</v>
      </c>
    </row>
    <row r="90" spans="2:15" s="141" customFormat="1">
      <c r="B90" s="89" t="s">
        <v>1086</v>
      </c>
      <c r="C90" s="86" t="s">
        <v>1087</v>
      </c>
      <c r="D90" s="99" t="s">
        <v>129</v>
      </c>
      <c r="E90" s="99" t="s">
        <v>316</v>
      </c>
      <c r="F90" s="86" t="s">
        <v>1088</v>
      </c>
      <c r="G90" s="99" t="s">
        <v>1089</v>
      </c>
      <c r="H90" s="99" t="s">
        <v>171</v>
      </c>
      <c r="I90" s="96">
        <v>3431.4821919999999</v>
      </c>
      <c r="J90" s="98">
        <v>128</v>
      </c>
      <c r="K90" s="86"/>
      <c r="L90" s="96">
        <v>4.3922972060000003</v>
      </c>
      <c r="M90" s="97">
        <v>1.1930780904137243E-5</v>
      </c>
      <c r="N90" s="97">
        <f t="shared" si="2"/>
        <v>1.3967110408376656E-3</v>
      </c>
      <c r="O90" s="97">
        <f>L90/'סכום נכסי הקרן'!$C$42</f>
        <v>1.3918490799450574E-4</v>
      </c>
    </row>
    <row r="91" spans="2:15" s="141" customFormat="1">
      <c r="B91" s="89" t="s">
        <v>1090</v>
      </c>
      <c r="C91" s="86" t="s">
        <v>1091</v>
      </c>
      <c r="D91" s="99" t="s">
        <v>129</v>
      </c>
      <c r="E91" s="99" t="s">
        <v>316</v>
      </c>
      <c r="F91" s="86" t="s">
        <v>1092</v>
      </c>
      <c r="G91" s="99" t="s">
        <v>199</v>
      </c>
      <c r="H91" s="99" t="s">
        <v>171</v>
      </c>
      <c r="I91" s="96">
        <v>23.718263</v>
      </c>
      <c r="J91" s="98">
        <v>2249</v>
      </c>
      <c r="K91" s="86"/>
      <c r="L91" s="96">
        <v>0.53342372599999999</v>
      </c>
      <c r="M91" s="97">
        <v>7.04047509945622E-7</v>
      </c>
      <c r="N91" s="97">
        <f t="shared" si="2"/>
        <v>1.6962395134173115E-4</v>
      </c>
      <c r="O91" s="97">
        <f>L91/'סכום נכסי הקרן'!$C$42</f>
        <v>1.6903348918187126E-5</v>
      </c>
    </row>
    <row r="92" spans="2:15" s="141" customFormat="1">
      <c r="B92" s="89" t="s">
        <v>1093</v>
      </c>
      <c r="C92" s="86" t="s">
        <v>1094</v>
      </c>
      <c r="D92" s="99" t="s">
        <v>129</v>
      </c>
      <c r="E92" s="99" t="s">
        <v>316</v>
      </c>
      <c r="F92" s="86" t="s">
        <v>1095</v>
      </c>
      <c r="G92" s="99" t="s">
        <v>438</v>
      </c>
      <c r="H92" s="99" t="s">
        <v>171</v>
      </c>
      <c r="I92" s="96">
        <v>366.16634399999998</v>
      </c>
      <c r="J92" s="98">
        <v>170</v>
      </c>
      <c r="K92" s="86"/>
      <c r="L92" s="96">
        <v>0.62248278499999998</v>
      </c>
      <c r="M92" s="97">
        <v>1.8969070631107494E-5</v>
      </c>
      <c r="N92" s="97">
        <f t="shared" si="2"/>
        <v>1.9794393178886328E-4</v>
      </c>
      <c r="O92" s="97">
        <f>L92/'סכום נכסי הקרן'!$C$42</f>
        <v>1.9725488757918241E-5</v>
      </c>
    </row>
    <row r="93" spans="2:15" s="141" customFormat="1">
      <c r="B93" s="89" t="s">
        <v>1096</v>
      </c>
      <c r="C93" s="86" t="s">
        <v>1097</v>
      </c>
      <c r="D93" s="99" t="s">
        <v>129</v>
      </c>
      <c r="E93" s="99" t="s">
        <v>316</v>
      </c>
      <c r="F93" s="86" t="s">
        <v>1098</v>
      </c>
      <c r="G93" s="99" t="s">
        <v>196</v>
      </c>
      <c r="H93" s="99" t="s">
        <v>171</v>
      </c>
      <c r="I93" s="96">
        <v>219.77204699999999</v>
      </c>
      <c r="J93" s="98">
        <v>832.1</v>
      </c>
      <c r="K93" s="86"/>
      <c r="L93" s="96">
        <v>1.828723203</v>
      </c>
      <c r="M93" s="97">
        <v>7.3888437533820103E-6</v>
      </c>
      <c r="N93" s="97">
        <f t="shared" si="2"/>
        <v>5.815175450279217E-4</v>
      </c>
      <c r="O93" s="97">
        <f>L93/'סכום נכסי הקרן'!$C$42</f>
        <v>5.7949327839035314E-5</v>
      </c>
    </row>
    <row r="94" spans="2:15" s="141" customFormat="1">
      <c r="B94" s="89" t="s">
        <v>1099</v>
      </c>
      <c r="C94" s="86" t="s">
        <v>1100</v>
      </c>
      <c r="D94" s="99" t="s">
        <v>129</v>
      </c>
      <c r="E94" s="99" t="s">
        <v>316</v>
      </c>
      <c r="F94" s="86" t="s">
        <v>1101</v>
      </c>
      <c r="G94" s="99" t="s">
        <v>565</v>
      </c>
      <c r="H94" s="99" t="s">
        <v>171</v>
      </c>
      <c r="I94" s="96">
        <v>230.38667799999999</v>
      </c>
      <c r="J94" s="98">
        <v>2253</v>
      </c>
      <c r="K94" s="86"/>
      <c r="L94" s="96">
        <v>5.1906118569999995</v>
      </c>
      <c r="M94" s="97">
        <v>8.2299256256051795E-6</v>
      </c>
      <c r="N94" s="97">
        <f t="shared" si="2"/>
        <v>1.6505679259298277E-3</v>
      </c>
      <c r="O94" s="97">
        <f>L94/'סכום נכסי הקרן'!$C$42</f>
        <v>1.6448222874464007E-4</v>
      </c>
    </row>
    <row r="95" spans="2:15" s="141" customFormat="1">
      <c r="B95" s="89" t="s">
        <v>1102</v>
      </c>
      <c r="C95" s="86" t="s">
        <v>1103</v>
      </c>
      <c r="D95" s="99" t="s">
        <v>129</v>
      </c>
      <c r="E95" s="99" t="s">
        <v>316</v>
      </c>
      <c r="F95" s="86" t="s">
        <v>1104</v>
      </c>
      <c r="G95" s="99" t="s">
        <v>576</v>
      </c>
      <c r="H95" s="99" t="s">
        <v>171</v>
      </c>
      <c r="I95" s="96">
        <v>122.989735</v>
      </c>
      <c r="J95" s="98">
        <v>1943</v>
      </c>
      <c r="K95" s="86"/>
      <c r="L95" s="96">
        <v>2.3896905569999998</v>
      </c>
      <c r="M95" s="97">
        <v>1.8487996831223571E-5</v>
      </c>
      <c r="N95" s="97">
        <f t="shared" si="2"/>
        <v>7.5990012255728267E-4</v>
      </c>
      <c r="O95" s="97">
        <f>L95/'סכום נכסי הקרן'!$C$42</f>
        <v>7.572549049208946E-5</v>
      </c>
    </row>
    <row r="96" spans="2:15" s="141" customFormat="1">
      <c r="B96" s="89" t="s">
        <v>1105</v>
      </c>
      <c r="C96" s="86" t="s">
        <v>1106</v>
      </c>
      <c r="D96" s="99" t="s">
        <v>129</v>
      </c>
      <c r="E96" s="99" t="s">
        <v>316</v>
      </c>
      <c r="F96" s="86" t="s">
        <v>1107</v>
      </c>
      <c r="G96" s="99" t="s">
        <v>976</v>
      </c>
      <c r="H96" s="99" t="s">
        <v>171</v>
      </c>
      <c r="I96" s="96">
        <v>20.441085999999999</v>
      </c>
      <c r="J96" s="98">
        <v>0</v>
      </c>
      <c r="K96" s="86"/>
      <c r="L96" s="96">
        <v>2E-8</v>
      </c>
      <c r="M96" s="97">
        <v>1.2929777453917975E-5</v>
      </c>
      <c r="N96" s="97">
        <f t="shared" si="2"/>
        <v>6.3598202732261354E-12</v>
      </c>
      <c r="O96" s="97">
        <f>L96/'סכום נכסי הקרן'!$C$42</f>
        <v>6.3376816944160921E-13</v>
      </c>
    </row>
    <row r="97" spans="2:15" s="141" customFormat="1">
      <c r="B97" s="89" t="s">
        <v>1108</v>
      </c>
      <c r="C97" s="86" t="s">
        <v>1109</v>
      </c>
      <c r="D97" s="99" t="s">
        <v>129</v>
      </c>
      <c r="E97" s="99" t="s">
        <v>316</v>
      </c>
      <c r="F97" s="86" t="s">
        <v>1110</v>
      </c>
      <c r="G97" s="99" t="s">
        <v>1089</v>
      </c>
      <c r="H97" s="99" t="s">
        <v>171</v>
      </c>
      <c r="I97" s="96">
        <v>229.004424</v>
      </c>
      <c r="J97" s="98">
        <v>731.6</v>
      </c>
      <c r="K97" s="86"/>
      <c r="L97" s="96">
        <v>1.6753963670000001</v>
      </c>
      <c r="M97" s="97">
        <v>8.507768910426627E-6</v>
      </c>
      <c r="N97" s="97">
        <f t="shared" si="2"/>
        <v>5.3276098902680074E-4</v>
      </c>
      <c r="O97" s="97">
        <f>L97/'סכום נכסי הקרן'!$C$42</f>
        <v>5.3090644430135626E-5</v>
      </c>
    </row>
    <row r="98" spans="2:15" s="141" customFormat="1">
      <c r="B98" s="89" t="s">
        <v>1111</v>
      </c>
      <c r="C98" s="86" t="s">
        <v>1112</v>
      </c>
      <c r="D98" s="99" t="s">
        <v>129</v>
      </c>
      <c r="E98" s="99" t="s">
        <v>316</v>
      </c>
      <c r="F98" s="86" t="s">
        <v>1113</v>
      </c>
      <c r="G98" s="99" t="s">
        <v>194</v>
      </c>
      <c r="H98" s="99" t="s">
        <v>171</v>
      </c>
      <c r="I98" s="96">
        <v>141.66750099999999</v>
      </c>
      <c r="J98" s="98">
        <v>656.8</v>
      </c>
      <c r="K98" s="86"/>
      <c r="L98" s="96">
        <v>0.93047214599999994</v>
      </c>
      <c r="M98" s="97">
        <v>2.348387363606465E-5</v>
      </c>
      <c r="N98" s="97">
        <f t="shared" si="2"/>
        <v>2.9588178089015138E-4</v>
      </c>
      <c r="O98" s="97">
        <f>L98/'סכום נכסי הקרן'!$C$42</f>
        <v>2.9485181434341285E-5</v>
      </c>
    </row>
    <row r="99" spans="2:15" s="141" customFormat="1">
      <c r="B99" s="89" t="s">
        <v>1114</v>
      </c>
      <c r="C99" s="86" t="s">
        <v>1115</v>
      </c>
      <c r="D99" s="99" t="s">
        <v>129</v>
      </c>
      <c r="E99" s="99" t="s">
        <v>316</v>
      </c>
      <c r="F99" s="86" t="s">
        <v>1116</v>
      </c>
      <c r="G99" s="99" t="s">
        <v>197</v>
      </c>
      <c r="H99" s="99" t="s">
        <v>171</v>
      </c>
      <c r="I99" s="96">
        <v>323.70792</v>
      </c>
      <c r="J99" s="98">
        <v>393</v>
      </c>
      <c r="K99" s="86"/>
      <c r="L99" s="96">
        <v>1.272172125</v>
      </c>
      <c r="M99" s="97">
        <v>2.3722285013532805E-5</v>
      </c>
      <c r="N99" s="97">
        <f t="shared" si="2"/>
        <v>4.0453930358040863E-4</v>
      </c>
      <c r="O99" s="97">
        <f>L99/'סכום נכסי הקרן'!$C$42</f>
        <v>4.03131099437946E-5</v>
      </c>
    </row>
    <row r="100" spans="2:15" s="141" customFormat="1">
      <c r="B100" s="89" t="s">
        <v>1117</v>
      </c>
      <c r="C100" s="86" t="s">
        <v>1118</v>
      </c>
      <c r="D100" s="99" t="s">
        <v>129</v>
      </c>
      <c r="E100" s="99" t="s">
        <v>316</v>
      </c>
      <c r="F100" s="86" t="s">
        <v>1119</v>
      </c>
      <c r="G100" s="99" t="s">
        <v>482</v>
      </c>
      <c r="H100" s="99" t="s">
        <v>171</v>
      </c>
      <c r="I100" s="96">
        <v>453.16669300000001</v>
      </c>
      <c r="J100" s="98">
        <v>662.9</v>
      </c>
      <c r="K100" s="86"/>
      <c r="L100" s="96">
        <v>3.0040420069999998</v>
      </c>
      <c r="M100" s="97">
        <v>1.3238164220104103E-5</v>
      </c>
      <c r="N100" s="97">
        <f t="shared" si="2"/>
        <v>9.5525836288707624E-4</v>
      </c>
      <c r="O100" s="97">
        <f>L100/'סכום נכסי הקרן'!$C$42</f>
        <v>9.5193310185104376E-5</v>
      </c>
    </row>
    <row r="101" spans="2:15" s="141" customFormat="1">
      <c r="B101" s="89" t="s">
        <v>1120</v>
      </c>
      <c r="C101" s="86" t="s">
        <v>1121</v>
      </c>
      <c r="D101" s="99" t="s">
        <v>129</v>
      </c>
      <c r="E101" s="99" t="s">
        <v>316</v>
      </c>
      <c r="F101" s="86" t="s">
        <v>1122</v>
      </c>
      <c r="G101" s="99" t="s">
        <v>482</v>
      </c>
      <c r="H101" s="99" t="s">
        <v>171</v>
      </c>
      <c r="I101" s="96">
        <v>282.92296900000002</v>
      </c>
      <c r="J101" s="98">
        <v>1946</v>
      </c>
      <c r="K101" s="86"/>
      <c r="L101" s="96">
        <v>5.5056809730000005</v>
      </c>
      <c r="M101" s="97">
        <v>1.8638162825555888E-5</v>
      </c>
      <c r="N101" s="97">
        <f t="shared" si="2"/>
        <v>1.7507570735000397E-3</v>
      </c>
      <c r="O101" s="97">
        <f>L101/'סכום נכסי הקרן'!$C$42</f>
        <v>1.744662675893854E-4</v>
      </c>
    </row>
    <row r="102" spans="2:15" s="141" customFormat="1">
      <c r="B102" s="89" t="s">
        <v>1123</v>
      </c>
      <c r="C102" s="86" t="s">
        <v>1124</v>
      </c>
      <c r="D102" s="99" t="s">
        <v>129</v>
      </c>
      <c r="E102" s="99" t="s">
        <v>316</v>
      </c>
      <c r="F102" s="86" t="s">
        <v>1125</v>
      </c>
      <c r="G102" s="99" t="s">
        <v>863</v>
      </c>
      <c r="H102" s="99" t="s">
        <v>171</v>
      </c>
      <c r="I102" s="96">
        <v>266.28946300000001</v>
      </c>
      <c r="J102" s="98">
        <v>1032</v>
      </c>
      <c r="K102" s="86"/>
      <c r="L102" s="96">
        <v>2.7481072530000001</v>
      </c>
      <c r="M102" s="97">
        <v>1.331380745962702E-5</v>
      </c>
      <c r="N102" s="97">
        <f t="shared" si="2"/>
        <v>8.7387341103145925E-4</v>
      </c>
      <c r="O102" s="97">
        <f>L102/'סכום נכסי הקרן'!$C$42</f>
        <v>8.7083145158150968E-5</v>
      </c>
    </row>
    <row r="103" spans="2:15" s="141" customFormat="1">
      <c r="B103" s="89" t="s">
        <v>1126</v>
      </c>
      <c r="C103" s="86" t="s">
        <v>1127</v>
      </c>
      <c r="D103" s="99" t="s">
        <v>129</v>
      </c>
      <c r="E103" s="99" t="s">
        <v>316</v>
      </c>
      <c r="F103" s="86" t="s">
        <v>1128</v>
      </c>
      <c r="G103" s="99" t="s">
        <v>750</v>
      </c>
      <c r="H103" s="99" t="s">
        <v>171</v>
      </c>
      <c r="I103" s="96">
        <v>196.26311900000002</v>
      </c>
      <c r="J103" s="98">
        <v>1464</v>
      </c>
      <c r="K103" s="86"/>
      <c r="L103" s="96">
        <v>2.8732920640000001</v>
      </c>
      <c r="M103" s="97">
        <v>1.358284034090685E-5</v>
      </c>
      <c r="N103" s="97">
        <f t="shared" si="2"/>
        <v>9.1368105597634829E-4</v>
      </c>
      <c r="O103" s="97">
        <f>L103/'סכום נכסי הקרן'!$C$42</f>
        <v>9.1050052583619158E-5</v>
      </c>
    </row>
    <row r="104" spans="2:15" s="141" customFormat="1">
      <c r="B104" s="89" t="s">
        <v>1129</v>
      </c>
      <c r="C104" s="86" t="s">
        <v>1130</v>
      </c>
      <c r="D104" s="99" t="s">
        <v>129</v>
      </c>
      <c r="E104" s="99" t="s">
        <v>316</v>
      </c>
      <c r="F104" s="86" t="s">
        <v>1131</v>
      </c>
      <c r="G104" s="99" t="s">
        <v>976</v>
      </c>
      <c r="H104" s="99" t="s">
        <v>171</v>
      </c>
      <c r="I104" s="96">
        <v>146.49017799999999</v>
      </c>
      <c r="J104" s="98">
        <v>1476</v>
      </c>
      <c r="K104" s="86"/>
      <c r="L104" s="96">
        <v>2.1621950270000001</v>
      </c>
      <c r="M104" s="97">
        <v>1.1918976282494609E-5</v>
      </c>
      <c r="N104" s="97">
        <f t="shared" si="2"/>
        <v>6.8755858836916654E-4</v>
      </c>
      <c r="O104" s="97">
        <f>L104/'סכום נכסי הקרן'!$C$42</f>
        <v>6.8516519211877044E-5</v>
      </c>
    </row>
    <row r="105" spans="2:15" s="141" customFormat="1">
      <c r="B105" s="89" t="s">
        <v>1132</v>
      </c>
      <c r="C105" s="86" t="s">
        <v>1133</v>
      </c>
      <c r="D105" s="99" t="s">
        <v>129</v>
      </c>
      <c r="E105" s="99" t="s">
        <v>316</v>
      </c>
      <c r="F105" s="86" t="s">
        <v>1134</v>
      </c>
      <c r="G105" s="99" t="s">
        <v>196</v>
      </c>
      <c r="H105" s="99" t="s">
        <v>171</v>
      </c>
      <c r="I105" s="96">
        <v>1064.9279590000001</v>
      </c>
      <c r="J105" s="98">
        <v>269.5</v>
      </c>
      <c r="K105" s="86"/>
      <c r="L105" s="96">
        <v>2.8699808499999993</v>
      </c>
      <c r="M105" s="97">
        <v>6.6047868059757787E-6</v>
      </c>
      <c r="N105" s="97">
        <f t="shared" si="2"/>
        <v>9.1262811968003852E-4</v>
      </c>
      <c r="O105" s="97">
        <f>L105/'סכום נכסי הקרן'!$C$42</f>
        <v>9.0945125481848657E-5</v>
      </c>
    </row>
    <row r="106" spans="2:15" s="141" customFormat="1">
      <c r="B106" s="89" t="s">
        <v>1135</v>
      </c>
      <c r="C106" s="86" t="s">
        <v>1136</v>
      </c>
      <c r="D106" s="99" t="s">
        <v>129</v>
      </c>
      <c r="E106" s="99" t="s">
        <v>316</v>
      </c>
      <c r="F106" s="86" t="s">
        <v>1137</v>
      </c>
      <c r="G106" s="99" t="s">
        <v>576</v>
      </c>
      <c r="H106" s="99" t="s">
        <v>171</v>
      </c>
      <c r="I106" s="96">
        <v>196.42585600000001</v>
      </c>
      <c r="J106" s="98">
        <v>353.9</v>
      </c>
      <c r="K106" s="86"/>
      <c r="L106" s="96">
        <v>0.6951511050000001</v>
      </c>
      <c r="M106" s="97">
        <v>1.7043937374031168E-5</v>
      </c>
      <c r="N106" s="97">
        <f t="shared" si="2"/>
        <v>2.2105180452672751E-4</v>
      </c>
      <c r="O106" s="97">
        <f>L106/'סכום נכסי הקרן'!$C$42</f>
        <v>2.2028232165058096E-5</v>
      </c>
    </row>
    <row r="107" spans="2:15" s="141" customFormat="1">
      <c r="B107" s="89" t="s">
        <v>1138</v>
      </c>
      <c r="C107" s="86" t="s">
        <v>1139</v>
      </c>
      <c r="D107" s="99" t="s">
        <v>129</v>
      </c>
      <c r="E107" s="99" t="s">
        <v>316</v>
      </c>
      <c r="F107" s="86" t="s">
        <v>1140</v>
      </c>
      <c r="G107" s="99" t="s">
        <v>367</v>
      </c>
      <c r="H107" s="99" t="s">
        <v>171</v>
      </c>
      <c r="I107" s="96">
        <v>82.394864999999996</v>
      </c>
      <c r="J107" s="98">
        <v>10840</v>
      </c>
      <c r="K107" s="86"/>
      <c r="L107" s="96">
        <v>8.9316033929999996</v>
      </c>
      <c r="M107" s="97">
        <v>2.2572748228038413E-5</v>
      </c>
      <c r="N107" s="97">
        <f t="shared" si="2"/>
        <v>2.8401696165608367E-3</v>
      </c>
      <c r="O107" s="97">
        <f>L107/'סכום נכסי הקרן'!$C$42</f>
        <v>2.8302829662800379E-4</v>
      </c>
    </row>
    <row r="108" spans="2:15" s="141" customFormat="1">
      <c r="B108" s="89" t="s">
        <v>1141</v>
      </c>
      <c r="C108" s="86" t="s">
        <v>1142</v>
      </c>
      <c r="D108" s="99" t="s">
        <v>129</v>
      </c>
      <c r="E108" s="99" t="s">
        <v>316</v>
      </c>
      <c r="F108" s="86" t="s">
        <v>1143</v>
      </c>
      <c r="G108" s="99" t="s">
        <v>160</v>
      </c>
      <c r="H108" s="99" t="s">
        <v>171</v>
      </c>
      <c r="I108" s="96">
        <v>203.66330400000004</v>
      </c>
      <c r="J108" s="98">
        <v>1368</v>
      </c>
      <c r="K108" s="86"/>
      <c r="L108" s="96">
        <v>2.786114</v>
      </c>
      <c r="M108" s="97">
        <v>1.4148378416229845E-5</v>
      </c>
      <c r="N108" s="97">
        <f t="shared" si="2"/>
        <v>8.8595921503595797E-4</v>
      </c>
      <c r="O108" s="97">
        <f>L108/'סכום נכסי הקרן'!$C$42</f>
        <v>8.828751848178198E-5</v>
      </c>
    </row>
    <row r="109" spans="2:15" s="141" customFormat="1">
      <c r="B109" s="89" t="s">
        <v>1144</v>
      </c>
      <c r="C109" s="86" t="s">
        <v>1145</v>
      </c>
      <c r="D109" s="99" t="s">
        <v>129</v>
      </c>
      <c r="E109" s="99" t="s">
        <v>316</v>
      </c>
      <c r="F109" s="86" t="s">
        <v>1146</v>
      </c>
      <c r="G109" s="99" t="s">
        <v>160</v>
      </c>
      <c r="H109" s="99" t="s">
        <v>171</v>
      </c>
      <c r="I109" s="96">
        <v>532.28810799999997</v>
      </c>
      <c r="J109" s="98">
        <v>764.2</v>
      </c>
      <c r="K109" s="86"/>
      <c r="L109" s="96">
        <v>4.0677457199999996</v>
      </c>
      <c r="M109" s="97">
        <v>1.3434797336614966E-5</v>
      </c>
      <c r="N109" s="97">
        <f t="shared" si="2"/>
        <v>1.2935065848192419E-3</v>
      </c>
      <c r="O109" s="97">
        <f>L109/'סכום נכסי הקרן'!$C$42</f>
        <v>1.2890038793591702E-4</v>
      </c>
    </row>
    <row r="110" spans="2:15" s="141" customFormat="1">
      <c r="B110" s="89" t="s">
        <v>1147</v>
      </c>
      <c r="C110" s="86" t="s">
        <v>1148</v>
      </c>
      <c r="D110" s="99" t="s">
        <v>129</v>
      </c>
      <c r="E110" s="99" t="s">
        <v>316</v>
      </c>
      <c r="F110" s="86" t="s">
        <v>1149</v>
      </c>
      <c r="G110" s="99" t="s">
        <v>160</v>
      </c>
      <c r="H110" s="99" t="s">
        <v>171</v>
      </c>
      <c r="I110" s="96">
        <v>870.73757799999987</v>
      </c>
      <c r="J110" s="98">
        <v>73.2</v>
      </c>
      <c r="K110" s="86"/>
      <c r="L110" s="96">
        <v>0.63737990600000005</v>
      </c>
      <c r="M110" s="97">
        <v>4.9800605026930763E-6</v>
      </c>
      <c r="N110" s="97">
        <f t="shared" si="2"/>
        <v>2.0268108239628843E-4</v>
      </c>
      <c r="O110" s="97">
        <f>L110/'סכום נכסי הקרן'!$C$42</f>
        <v>2.0197554813224249E-5</v>
      </c>
    </row>
    <row r="111" spans="2:15" s="141" customFormat="1">
      <c r="B111" s="89" t="s">
        <v>1150</v>
      </c>
      <c r="C111" s="86" t="s">
        <v>1151</v>
      </c>
      <c r="D111" s="99" t="s">
        <v>129</v>
      </c>
      <c r="E111" s="99" t="s">
        <v>316</v>
      </c>
      <c r="F111" s="86" t="s">
        <v>1152</v>
      </c>
      <c r="G111" s="99" t="s">
        <v>160</v>
      </c>
      <c r="H111" s="99" t="s">
        <v>171</v>
      </c>
      <c r="I111" s="96">
        <v>2057.3913969999999</v>
      </c>
      <c r="J111" s="98">
        <v>111.8</v>
      </c>
      <c r="K111" s="86"/>
      <c r="L111" s="96">
        <v>2.3001635830000002</v>
      </c>
      <c r="M111" s="97">
        <v>5.8782611342857143E-6</v>
      </c>
      <c r="N111" s="97">
        <f t="shared" si="2"/>
        <v>7.3143134934499341E-4</v>
      </c>
      <c r="O111" s="97">
        <f>L111/'סכום נכסי הקרן'!$C$42</f>
        <v>7.2888523170708155E-5</v>
      </c>
    </row>
    <row r="112" spans="2:15" s="141" customFormat="1">
      <c r="B112" s="89" t="s">
        <v>1153</v>
      </c>
      <c r="C112" s="86" t="s">
        <v>1154</v>
      </c>
      <c r="D112" s="99" t="s">
        <v>129</v>
      </c>
      <c r="E112" s="99" t="s">
        <v>316</v>
      </c>
      <c r="F112" s="86" t="s">
        <v>1155</v>
      </c>
      <c r="G112" s="99" t="s">
        <v>966</v>
      </c>
      <c r="H112" s="99" t="s">
        <v>171</v>
      </c>
      <c r="I112" s="96">
        <v>97.771623000000005</v>
      </c>
      <c r="J112" s="98">
        <v>3016</v>
      </c>
      <c r="K112" s="86"/>
      <c r="L112" s="96">
        <v>2.948792138</v>
      </c>
      <c r="M112" s="97">
        <v>9.2843984242708784E-6</v>
      </c>
      <c r="N112" s="97">
        <f t="shared" si="2"/>
        <v>9.3768940103911198E-4</v>
      </c>
      <c r="O112" s="97">
        <f>L112/'סכום נכסי הקרן'!$C$42</f>
        <v>9.3442529768203458E-5</v>
      </c>
    </row>
    <row r="113" spans="2:15" s="141" customFormat="1">
      <c r="B113" s="89" t="s">
        <v>1156</v>
      </c>
      <c r="C113" s="86" t="s">
        <v>1157</v>
      </c>
      <c r="D113" s="99" t="s">
        <v>129</v>
      </c>
      <c r="E113" s="99" t="s">
        <v>316</v>
      </c>
      <c r="F113" s="86" t="s">
        <v>1158</v>
      </c>
      <c r="G113" s="99" t="s">
        <v>367</v>
      </c>
      <c r="H113" s="99" t="s">
        <v>171</v>
      </c>
      <c r="I113" s="96">
        <v>2.5604360000000002</v>
      </c>
      <c r="J113" s="98">
        <v>35.6</v>
      </c>
      <c r="K113" s="86"/>
      <c r="L113" s="96">
        <v>9.11515E-4</v>
      </c>
      <c r="M113" s="97">
        <v>3.7348078644577293E-7</v>
      </c>
      <c r="N113" s="97">
        <f t="shared" si="2"/>
        <v>2.8985357881748603E-7</v>
      </c>
      <c r="O113" s="97">
        <f>L113/'סכום נכסי הקרן'!$C$42</f>
        <v>2.8884459648428421E-8</v>
      </c>
    </row>
    <row r="114" spans="2:15" s="141" customFormat="1">
      <c r="B114" s="89" t="s">
        <v>1159</v>
      </c>
      <c r="C114" s="86" t="s">
        <v>1160</v>
      </c>
      <c r="D114" s="99" t="s">
        <v>129</v>
      </c>
      <c r="E114" s="99" t="s">
        <v>316</v>
      </c>
      <c r="F114" s="86" t="s">
        <v>1161</v>
      </c>
      <c r="G114" s="99" t="s">
        <v>482</v>
      </c>
      <c r="H114" s="99" t="s">
        <v>171</v>
      </c>
      <c r="I114" s="96">
        <v>123.61104900000001</v>
      </c>
      <c r="J114" s="98">
        <v>562.5</v>
      </c>
      <c r="K114" s="86"/>
      <c r="L114" s="96">
        <v>0.69531215400000002</v>
      </c>
      <c r="M114" s="97">
        <v>9.4177170431651745E-6</v>
      </c>
      <c r="N114" s="97">
        <f t="shared" si="2"/>
        <v>2.2110301666148664E-4</v>
      </c>
      <c r="O114" s="97">
        <f>L114/'סכום נכסי הקרן'!$C$42</f>
        <v>2.2033335551554113E-5</v>
      </c>
    </row>
    <row r="115" spans="2:15" s="141" customFormat="1">
      <c r="B115" s="89" t="s">
        <v>1162</v>
      </c>
      <c r="C115" s="86" t="s">
        <v>1163</v>
      </c>
      <c r="D115" s="99" t="s">
        <v>129</v>
      </c>
      <c r="E115" s="99" t="s">
        <v>316</v>
      </c>
      <c r="F115" s="86" t="s">
        <v>1164</v>
      </c>
      <c r="G115" s="99" t="s">
        <v>482</v>
      </c>
      <c r="H115" s="99" t="s">
        <v>171</v>
      </c>
      <c r="I115" s="96">
        <v>271.19786099999999</v>
      </c>
      <c r="J115" s="98">
        <v>1795</v>
      </c>
      <c r="K115" s="86"/>
      <c r="L115" s="96">
        <v>4.8680016090000002</v>
      </c>
      <c r="M115" s="97">
        <v>1.0541991333341911E-5</v>
      </c>
      <c r="N115" s="97">
        <f t="shared" si="2"/>
        <v>1.5479807661507824E-3</v>
      </c>
      <c r="O115" s="97">
        <f>L115/'סכום נכסי הקרן'!$C$42</f>
        <v>1.5425922342873693E-4</v>
      </c>
    </row>
    <row r="116" spans="2:15" s="141" customFormat="1">
      <c r="B116" s="89" t="s">
        <v>1165</v>
      </c>
      <c r="C116" s="86" t="s">
        <v>1166</v>
      </c>
      <c r="D116" s="99" t="s">
        <v>129</v>
      </c>
      <c r="E116" s="99" t="s">
        <v>316</v>
      </c>
      <c r="F116" s="86" t="s">
        <v>1167</v>
      </c>
      <c r="G116" s="99" t="s">
        <v>1168</v>
      </c>
      <c r="H116" s="99" t="s">
        <v>171</v>
      </c>
      <c r="I116" s="96">
        <v>2083.7204849999998</v>
      </c>
      <c r="J116" s="98">
        <v>163.1</v>
      </c>
      <c r="K116" s="86"/>
      <c r="L116" s="96">
        <v>3.3985481119999998</v>
      </c>
      <c r="M116" s="97">
        <v>1.4487030970557985E-5</v>
      </c>
      <c r="N116" s="97">
        <f t="shared" si="2"/>
        <v>1.0807077591116002E-3</v>
      </c>
      <c r="O116" s="97">
        <f>L116/'סכום נכסי הקרן'!$C$42</f>
        <v>1.0769458078507384E-4</v>
      </c>
    </row>
    <row r="117" spans="2:15" s="141" customFormat="1">
      <c r="B117" s="89" t="s">
        <v>1169</v>
      </c>
      <c r="C117" s="86" t="s">
        <v>1170</v>
      </c>
      <c r="D117" s="99" t="s">
        <v>129</v>
      </c>
      <c r="E117" s="99" t="s">
        <v>316</v>
      </c>
      <c r="F117" s="86" t="s">
        <v>1171</v>
      </c>
      <c r="G117" s="99" t="s">
        <v>399</v>
      </c>
      <c r="H117" s="99" t="s">
        <v>171</v>
      </c>
      <c r="I117" s="96">
        <v>120.26137799999998</v>
      </c>
      <c r="J117" s="98">
        <v>1462</v>
      </c>
      <c r="K117" s="86"/>
      <c r="L117" s="96">
        <v>1.7582213389999999</v>
      </c>
      <c r="M117" s="97">
        <v>1.3596493352367751E-5</v>
      </c>
      <c r="N117" s="97">
        <f t="shared" si="2"/>
        <v>5.5909858582954997E-4</v>
      </c>
      <c r="O117" s="97">
        <f>L117/'סכום נכסי הקרן'!$C$42</f>
        <v>5.571523597456025E-5</v>
      </c>
    </row>
    <row r="118" spans="2:15" s="141" customFormat="1">
      <c r="B118" s="89" t="s">
        <v>1172</v>
      </c>
      <c r="C118" s="86" t="s">
        <v>1173</v>
      </c>
      <c r="D118" s="99" t="s">
        <v>129</v>
      </c>
      <c r="E118" s="99" t="s">
        <v>316</v>
      </c>
      <c r="F118" s="86" t="s">
        <v>1174</v>
      </c>
      <c r="G118" s="99" t="s">
        <v>194</v>
      </c>
      <c r="H118" s="99" t="s">
        <v>171</v>
      </c>
      <c r="I118" s="96">
        <v>62.954809999999995</v>
      </c>
      <c r="J118" s="98">
        <v>7473</v>
      </c>
      <c r="K118" s="86"/>
      <c r="L118" s="96">
        <v>4.7046129749999999</v>
      </c>
      <c r="M118" s="97">
        <v>7.6330788359807593E-6</v>
      </c>
      <c r="N118" s="97">
        <f t="shared" si="2"/>
        <v>1.496024648804386E-3</v>
      </c>
      <c r="O118" s="97">
        <f>L118/'סכום נכסי הקרן'!$C$42</f>
        <v>1.4908169765484965E-4</v>
      </c>
    </row>
    <row r="119" spans="2:15" s="141" customFormat="1">
      <c r="B119" s="89" t="s">
        <v>1175</v>
      </c>
      <c r="C119" s="86" t="s">
        <v>1176</v>
      </c>
      <c r="D119" s="99" t="s">
        <v>129</v>
      </c>
      <c r="E119" s="99" t="s">
        <v>316</v>
      </c>
      <c r="F119" s="86" t="s">
        <v>1177</v>
      </c>
      <c r="G119" s="99" t="s">
        <v>482</v>
      </c>
      <c r="H119" s="99" t="s">
        <v>171</v>
      </c>
      <c r="I119" s="96">
        <v>1386.2358039999997</v>
      </c>
      <c r="J119" s="98">
        <v>585.5</v>
      </c>
      <c r="K119" s="86"/>
      <c r="L119" s="96">
        <v>8.1164106339999993</v>
      </c>
      <c r="M119" s="97">
        <v>1.776614940294681E-5</v>
      </c>
      <c r="N119" s="97">
        <f t="shared" si="2"/>
        <v>2.5809456447970693E-3</v>
      </c>
      <c r="O119" s="97">
        <f>L119/'סכום נכסי הקרן'!$C$42</f>
        <v>2.5719613549732951E-4</v>
      </c>
    </row>
    <row r="120" spans="2:15" s="141" customFormat="1">
      <c r="B120" s="89" t="s">
        <v>1178</v>
      </c>
      <c r="C120" s="86" t="s">
        <v>1179</v>
      </c>
      <c r="D120" s="99" t="s">
        <v>129</v>
      </c>
      <c r="E120" s="99" t="s">
        <v>316</v>
      </c>
      <c r="F120" s="86" t="s">
        <v>1180</v>
      </c>
      <c r="G120" s="99" t="s">
        <v>1050</v>
      </c>
      <c r="H120" s="99" t="s">
        <v>171</v>
      </c>
      <c r="I120" s="96">
        <v>837.83571900000015</v>
      </c>
      <c r="J120" s="98">
        <v>201.7</v>
      </c>
      <c r="K120" s="86"/>
      <c r="L120" s="96">
        <v>1.6899146460000001</v>
      </c>
      <c r="M120" s="97">
        <v>2.9533816872507918E-6</v>
      </c>
      <c r="N120" s="97">
        <f t="shared" si="2"/>
        <v>5.3737767128262835E-4</v>
      </c>
      <c r="O120" s="97">
        <f>L120/'סכום נכסי הקרן'!$C$42</f>
        <v>5.3550705585399251E-5</v>
      </c>
    </row>
    <row r="121" spans="2:15" s="141" customFormat="1">
      <c r="B121" s="89" t="s">
        <v>1181</v>
      </c>
      <c r="C121" s="86" t="s">
        <v>1182</v>
      </c>
      <c r="D121" s="99" t="s">
        <v>129</v>
      </c>
      <c r="E121" s="99" t="s">
        <v>316</v>
      </c>
      <c r="F121" s="86" t="s">
        <v>1183</v>
      </c>
      <c r="G121" s="99" t="s">
        <v>482</v>
      </c>
      <c r="H121" s="99" t="s">
        <v>171</v>
      </c>
      <c r="I121" s="96">
        <v>328.252116</v>
      </c>
      <c r="J121" s="98">
        <v>1134</v>
      </c>
      <c r="K121" s="86"/>
      <c r="L121" s="96">
        <v>3.7223789909999998</v>
      </c>
      <c r="M121" s="97">
        <v>1.9542498095623371E-5</v>
      </c>
      <c r="N121" s="97">
        <f t="shared" si="2"/>
        <v>1.1836830685796422E-3</v>
      </c>
      <c r="O121" s="97">
        <f>L121/'סכום נכסי הקרן'!$C$42</f>
        <v>1.1795626595469871E-4</v>
      </c>
    </row>
    <row r="122" spans="2:15" s="141" customFormat="1">
      <c r="B122" s="89" t="s">
        <v>1184</v>
      </c>
      <c r="C122" s="86" t="s">
        <v>1185</v>
      </c>
      <c r="D122" s="99" t="s">
        <v>129</v>
      </c>
      <c r="E122" s="99" t="s">
        <v>316</v>
      </c>
      <c r="F122" s="86" t="s">
        <v>1186</v>
      </c>
      <c r="G122" s="99" t="s">
        <v>976</v>
      </c>
      <c r="H122" s="99" t="s">
        <v>171</v>
      </c>
      <c r="I122" s="96">
        <v>1696.5916939999997</v>
      </c>
      <c r="J122" s="98">
        <v>10.1</v>
      </c>
      <c r="K122" s="86"/>
      <c r="L122" s="96">
        <v>0.17135576099999997</v>
      </c>
      <c r="M122" s="97">
        <v>4.1203971616012424E-6</v>
      </c>
      <c r="N122" s="97">
        <f t="shared" si="2"/>
        <v>5.4489592137094606E-5</v>
      </c>
      <c r="O122" s="97">
        <f>L122/'סכום נכסי הקרן'!$C$42</f>
        <v>5.4299913486121931E-6</v>
      </c>
    </row>
    <row r="123" spans="2:15" s="141" customFormat="1">
      <c r="B123" s="85"/>
      <c r="C123" s="86"/>
      <c r="D123" s="86"/>
      <c r="E123" s="86"/>
      <c r="F123" s="86"/>
      <c r="G123" s="86"/>
      <c r="H123" s="86"/>
      <c r="I123" s="96"/>
      <c r="J123" s="98"/>
      <c r="K123" s="86"/>
      <c r="L123" s="86"/>
      <c r="M123" s="86"/>
      <c r="N123" s="97"/>
      <c r="O123" s="86"/>
    </row>
    <row r="124" spans="2:15" s="141" customFormat="1">
      <c r="B124" s="83" t="s">
        <v>236</v>
      </c>
      <c r="C124" s="84"/>
      <c r="D124" s="84"/>
      <c r="E124" s="84"/>
      <c r="F124" s="84"/>
      <c r="G124" s="84"/>
      <c r="H124" s="84"/>
      <c r="I124" s="93"/>
      <c r="J124" s="95"/>
      <c r="K124" s="93">
        <v>0.11447245699999999</v>
      </c>
      <c r="L124" s="93">
        <v>340.1072275759999</v>
      </c>
      <c r="M124" s="84"/>
      <c r="N124" s="94">
        <f t="shared" ref="N124:N145" si="3">L124/$L$11</f>
        <v>0.10815104205042896</v>
      </c>
      <c r="O124" s="94">
        <f>L124/'סכום נכסי הקרן'!$C$42</f>
        <v>1.0777456751735113E-2</v>
      </c>
    </row>
    <row r="125" spans="2:15" s="141" customFormat="1">
      <c r="B125" s="104" t="s">
        <v>67</v>
      </c>
      <c r="C125" s="84"/>
      <c r="D125" s="84"/>
      <c r="E125" s="84"/>
      <c r="F125" s="84"/>
      <c r="G125" s="84"/>
      <c r="H125" s="84"/>
      <c r="I125" s="93"/>
      <c r="J125" s="95"/>
      <c r="K125" s="93">
        <v>0.11447245699999999</v>
      </c>
      <c r="L125" s="93">
        <f>SUM(L126:L145)</f>
        <v>230.61534236699998</v>
      </c>
      <c r="M125" s="84"/>
      <c r="N125" s="94">
        <f t="shared" si="3"/>
        <v>7.3333606485131625E-2</v>
      </c>
      <c r="O125" s="94">
        <f>L125/'סכום נכסי הקרן'!$C$42</f>
        <v>7.3078331688541777E-3</v>
      </c>
    </row>
    <row r="126" spans="2:15" s="141" customFormat="1">
      <c r="B126" s="89" t="s">
        <v>1187</v>
      </c>
      <c r="C126" s="86" t="s">
        <v>1188</v>
      </c>
      <c r="D126" s="99" t="s">
        <v>1189</v>
      </c>
      <c r="E126" s="99" t="s">
        <v>1190</v>
      </c>
      <c r="F126" s="86" t="s">
        <v>1092</v>
      </c>
      <c r="G126" s="99" t="s">
        <v>199</v>
      </c>
      <c r="H126" s="99" t="s">
        <v>170</v>
      </c>
      <c r="I126" s="96">
        <v>337.43219599999998</v>
      </c>
      <c r="J126" s="98">
        <v>607</v>
      </c>
      <c r="K126" s="86"/>
      <c r="L126" s="96">
        <v>7.6767039309999996</v>
      </c>
      <c r="M126" s="97">
        <v>1.0016260354701482E-5</v>
      </c>
      <c r="N126" s="97">
        <f t="shared" si="3"/>
        <v>2.4411228645964283E-3</v>
      </c>
      <c r="O126" s="97">
        <f>L126/'סכום נכסי הקרן'!$C$42</f>
        <v>2.4326252988475375E-4</v>
      </c>
    </row>
    <row r="127" spans="2:15" s="141" customFormat="1">
      <c r="B127" s="89" t="s">
        <v>1191</v>
      </c>
      <c r="C127" s="86" t="s">
        <v>1192</v>
      </c>
      <c r="D127" s="99" t="s">
        <v>1193</v>
      </c>
      <c r="E127" s="99" t="s">
        <v>1190</v>
      </c>
      <c r="F127" s="86" t="s">
        <v>1194</v>
      </c>
      <c r="G127" s="99" t="s">
        <v>1195</v>
      </c>
      <c r="H127" s="99" t="s">
        <v>170</v>
      </c>
      <c r="I127" s="96">
        <v>65.471378999999999</v>
      </c>
      <c r="J127" s="98">
        <v>5858</v>
      </c>
      <c r="K127" s="96">
        <v>6.1346681E-2</v>
      </c>
      <c r="L127" s="96">
        <v>14.436101196999999</v>
      </c>
      <c r="M127" s="97">
        <v>4.6907472392109262E-7</v>
      </c>
      <c r="N127" s="97">
        <f t="shared" si="3"/>
        <v>4.5905504529512335E-3</v>
      </c>
      <c r="O127" s="97">
        <f>L127/'סכום נכסי הקרן'!$C$42</f>
        <v>4.5745707147482566E-4</v>
      </c>
    </row>
    <row r="128" spans="2:15" s="141" customFormat="1">
      <c r="B128" s="89" t="s">
        <v>1196</v>
      </c>
      <c r="C128" s="86" t="s">
        <v>1197</v>
      </c>
      <c r="D128" s="99" t="s">
        <v>1189</v>
      </c>
      <c r="E128" s="99" t="s">
        <v>1190</v>
      </c>
      <c r="F128" s="86" t="s">
        <v>1198</v>
      </c>
      <c r="G128" s="99" t="s">
        <v>1195</v>
      </c>
      <c r="H128" s="99" t="s">
        <v>170</v>
      </c>
      <c r="I128" s="96">
        <v>45.984783</v>
      </c>
      <c r="J128" s="98">
        <v>10265</v>
      </c>
      <c r="K128" s="86"/>
      <c r="L128" s="96">
        <v>17.691826759000001</v>
      </c>
      <c r="M128" s="97">
        <v>2.9437104846532194E-7</v>
      </c>
      <c r="N128" s="97">
        <f t="shared" si="3"/>
        <v>5.6258419246146421E-3</v>
      </c>
      <c r="O128" s="97">
        <f>L128/'סכום נכסי הקרן'!$C$42</f>
        <v>5.6062583295647542E-4</v>
      </c>
    </row>
    <row r="129" spans="2:15" s="141" customFormat="1">
      <c r="B129" s="89" t="s">
        <v>1199</v>
      </c>
      <c r="C129" s="86" t="s">
        <v>1200</v>
      </c>
      <c r="D129" s="99" t="s">
        <v>1189</v>
      </c>
      <c r="E129" s="99" t="s">
        <v>1190</v>
      </c>
      <c r="F129" s="86">
        <v>512291642</v>
      </c>
      <c r="G129" s="99" t="s">
        <v>1195</v>
      </c>
      <c r="H129" s="99" t="s">
        <v>170</v>
      </c>
      <c r="I129" s="96">
        <v>15.905374999999999</v>
      </c>
      <c r="J129" s="98">
        <v>7414</v>
      </c>
      <c r="K129" s="86"/>
      <c r="L129" s="96">
        <v>4.4197334350000004</v>
      </c>
      <c r="M129" s="97">
        <v>4.4106368909339687E-7</v>
      </c>
      <c r="N129" s="97">
        <f t="shared" si="3"/>
        <v>1.4054355151084193E-3</v>
      </c>
      <c r="O129" s="97">
        <f>L129/'סכום נכסי הקרן'!$C$42</f>
        <v>1.4005431842599127E-4</v>
      </c>
    </row>
    <row r="130" spans="2:15" s="141" customFormat="1">
      <c r="B130" s="89" t="s">
        <v>1201</v>
      </c>
      <c r="C130" s="86" t="s">
        <v>1202</v>
      </c>
      <c r="D130" s="99" t="s">
        <v>1189</v>
      </c>
      <c r="E130" s="99" t="s">
        <v>1190</v>
      </c>
      <c r="F130" s="86" t="s">
        <v>1203</v>
      </c>
      <c r="G130" s="99" t="s">
        <v>1050</v>
      </c>
      <c r="H130" s="99" t="s">
        <v>170</v>
      </c>
      <c r="I130" s="96">
        <v>96.971388000000005</v>
      </c>
      <c r="J130" s="98">
        <v>754</v>
      </c>
      <c r="K130" s="86"/>
      <c r="L130" s="96">
        <v>2.7404036669999998</v>
      </c>
      <c r="M130" s="97">
        <v>2.9185403907327003E-6</v>
      </c>
      <c r="N130" s="97">
        <f t="shared" si="3"/>
        <v>8.7142373991049211E-4</v>
      </c>
      <c r="O130" s="97">
        <f>L130/'סכום נכסי הקרן'!$C$42</f>
        <v>8.6839030778283147E-5</v>
      </c>
    </row>
    <row r="131" spans="2:15" s="141" customFormat="1">
      <c r="B131" s="89" t="s">
        <v>1204</v>
      </c>
      <c r="C131" s="86" t="s">
        <v>1205</v>
      </c>
      <c r="D131" s="99" t="s">
        <v>1189</v>
      </c>
      <c r="E131" s="99" t="s">
        <v>1190</v>
      </c>
      <c r="F131" s="86" t="s">
        <v>1206</v>
      </c>
      <c r="G131" s="99" t="s">
        <v>576</v>
      </c>
      <c r="H131" s="99" t="s">
        <v>170</v>
      </c>
      <c r="I131" s="96">
        <v>61.627970999999995</v>
      </c>
      <c r="J131" s="98">
        <v>3206</v>
      </c>
      <c r="K131" s="96">
        <v>5.3125776E-2</v>
      </c>
      <c r="L131" s="96">
        <v>7.4583969479999999</v>
      </c>
      <c r="M131" s="97">
        <v>2.8876913480644332E-6</v>
      </c>
      <c r="N131" s="97">
        <f t="shared" si="3"/>
        <v>2.3717032057829165E-3</v>
      </c>
      <c r="O131" s="97">
        <f>L131/'סכום נכסי הקרן'!$C$42</f>
        <v>2.3634472903514224E-4</v>
      </c>
    </row>
    <row r="132" spans="2:15" s="141" customFormat="1">
      <c r="B132" s="89" t="s">
        <v>1207</v>
      </c>
      <c r="C132" s="86" t="s">
        <v>1208</v>
      </c>
      <c r="D132" s="99" t="s">
        <v>1189</v>
      </c>
      <c r="E132" s="99" t="s">
        <v>1190</v>
      </c>
      <c r="F132" s="86" t="s">
        <v>1049</v>
      </c>
      <c r="G132" s="99" t="s">
        <v>1050</v>
      </c>
      <c r="H132" s="99" t="s">
        <v>170</v>
      </c>
      <c r="I132" s="96">
        <v>77.295769000000007</v>
      </c>
      <c r="J132" s="98">
        <v>500</v>
      </c>
      <c r="K132" s="86"/>
      <c r="L132" s="96">
        <v>1.4485227189999998</v>
      </c>
      <c r="M132" s="97">
        <v>1.9195558992237095E-6</v>
      </c>
      <c r="N132" s="97">
        <f t="shared" si="3"/>
        <v>4.6061720772624216E-4</v>
      </c>
      <c r="O132" s="97">
        <f>L132/'סכום נכסי הקרן'!$C$42</f>
        <v>4.5901379600760622E-5</v>
      </c>
    </row>
    <row r="133" spans="2:15" s="141" customFormat="1">
      <c r="B133" s="89" t="s">
        <v>1209</v>
      </c>
      <c r="C133" s="86" t="s">
        <v>1210</v>
      </c>
      <c r="D133" s="99" t="s">
        <v>1189</v>
      </c>
      <c r="E133" s="99" t="s">
        <v>1190</v>
      </c>
      <c r="F133" s="86" t="s">
        <v>1211</v>
      </c>
      <c r="G133" s="99" t="s">
        <v>28</v>
      </c>
      <c r="H133" s="99" t="s">
        <v>170</v>
      </c>
      <c r="I133" s="96">
        <v>122.01264299999998</v>
      </c>
      <c r="J133" s="98">
        <v>1872</v>
      </c>
      <c r="K133" s="86"/>
      <c r="L133" s="96">
        <v>8.5607193860000006</v>
      </c>
      <c r="M133" s="97">
        <v>3.5022947412982299E-6</v>
      </c>
      <c r="N133" s="97">
        <f t="shared" si="3"/>
        <v>2.7222318352241397E-3</v>
      </c>
      <c r="O133" s="97">
        <f>L133/'סכום נכסי הקרן'!$C$42</f>
        <v>2.7127557271842587E-4</v>
      </c>
    </row>
    <row r="134" spans="2:15" s="141" customFormat="1">
      <c r="B134" s="89" t="s">
        <v>1212</v>
      </c>
      <c r="C134" s="86" t="s">
        <v>1213</v>
      </c>
      <c r="D134" s="99" t="s">
        <v>1189</v>
      </c>
      <c r="E134" s="99" t="s">
        <v>1190</v>
      </c>
      <c r="F134" s="86" t="s">
        <v>1214</v>
      </c>
      <c r="G134" s="99" t="s">
        <v>1215</v>
      </c>
      <c r="H134" s="99" t="s">
        <v>170</v>
      </c>
      <c r="I134" s="96">
        <v>319.63307700000001</v>
      </c>
      <c r="J134" s="98">
        <v>406</v>
      </c>
      <c r="K134" s="86"/>
      <c r="L134" s="96">
        <v>4.8638181720000002</v>
      </c>
      <c r="M134" s="97">
        <v>1.1760365371015297E-5</v>
      </c>
      <c r="N134" s="97">
        <f t="shared" si="3"/>
        <v>1.546650470778564E-3</v>
      </c>
      <c r="O134" s="97">
        <f>L134/'סכום נכסי הקרן'!$C$42</f>
        <v>1.5412665696826371E-4</v>
      </c>
    </row>
    <row r="135" spans="2:15" s="141" customFormat="1">
      <c r="B135" s="89" t="s">
        <v>1216</v>
      </c>
      <c r="C135" s="86" t="s">
        <v>1217</v>
      </c>
      <c r="D135" s="99" t="s">
        <v>1189</v>
      </c>
      <c r="E135" s="99" t="s">
        <v>1190</v>
      </c>
      <c r="F135" s="86" t="s">
        <v>1218</v>
      </c>
      <c r="G135" s="99" t="s">
        <v>928</v>
      </c>
      <c r="H135" s="99" t="s">
        <v>170</v>
      </c>
      <c r="I135" s="96">
        <v>40.006203999999997</v>
      </c>
      <c r="J135" s="98">
        <v>9238</v>
      </c>
      <c r="K135" s="86"/>
      <c r="L135" s="96">
        <v>13.851757588</v>
      </c>
      <c r="M135" s="97">
        <v>7.4748972552528742E-7</v>
      </c>
      <c r="N135" s="97">
        <f t="shared" si="3"/>
        <v>4.4047344363988177E-3</v>
      </c>
      <c r="O135" s="97">
        <f>L135/'סכום נכסי הקרן'!$C$42</f>
        <v>4.38940152504784E-4</v>
      </c>
    </row>
    <row r="136" spans="2:15" s="141" customFormat="1">
      <c r="B136" s="89" t="s">
        <v>1219</v>
      </c>
      <c r="C136" s="86" t="s">
        <v>1220</v>
      </c>
      <c r="D136" s="99" t="s">
        <v>1189</v>
      </c>
      <c r="E136" s="99" t="s">
        <v>1190</v>
      </c>
      <c r="F136" s="86" t="s">
        <v>944</v>
      </c>
      <c r="G136" s="99" t="s">
        <v>199</v>
      </c>
      <c r="H136" s="99" t="s">
        <v>170</v>
      </c>
      <c r="I136" s="96">
        <v>194.87767700000001</v>
      </c>
      <c r="J136" s="98">
        <v>10821</v>
      </c>
      <c r="K136" s="86"/>
      <c r="L136" s="96">
        <v>79.036750030999997</v>
      </c>
      <c r="M136" s="97">
        <v>3.1510029276154195E-6</v>
      </c>
      <c r="N136" s="97">
        <f t="shared" si="3"/>
        <v>2.5132976258853006E-2</v>
      </c>
      <c r="O136" s="97">
        <f>L136/'סכום נכסי הקרן'!$C$42</f>
        <v>2.5045488192880459E-3</v>
      </c>
    </row>
    <row r="137" spans="2:15" s="141" customFormat="1">
      <c r="B137" s="89" t="s">
        <v>1221</v>
      </c>
      <c r="C137" s="86" t="s">
        <v>1222</v>
      </c>
      <c r="D137" s="99" t="s">
        <v>1189</v>
      </c>
      <c r="E137" s="99" t="s">
        <v>1190</v>
      </c>
      <c r="F137" s="86" t="s">
        <v>1031</v>
      </c>
      <c r="G137" s="99" t="s">
        <v>928</v>
      </c>
      <c r="H137" s="99" t="s">
        <v>170</v>
      </c>
      <c r="I137" s="96">
        <v>142.867436</v>
      </c>
      <c r="J137" s="98">
        <v>2278</v>
      </c>
      <c r="K137" s="86"/>
      <c r="L137" s="96">
        <v>12.197941666999998</v>
      </c>
      <c r="M137" s="97">
        <v>5.0897125042803944E-6</v>
      </c>
      <c r="N137" s="97">
        <f t="shared" si="3"/>
        <v>3.8788358352708193E-3</v>
      </c>
      <c r="O137" s="97">
        <f>L137/'סכום נכסי הקרן'!$C$42</f>
        <v>3.8653335806250602E-4</v>
      </c>
    </row>
    <row r="138" spans="2:15" s="141" customFormat="1">
      <c r="B138" s="89" t="s">
        <v>1225</v>
      </c>
      <c r="C138" s="86" t="s">
        <v>1226</v>
      </c>
      <c r="D138" s="99" t="s">
        <v>1189</v>
      </c>
      <c r="E138" s="99" t="s">
        <v>1190</v>
      </c>
      <c r="F138" s="86" t="s">
        <v>840</v>
      </c>
      <c r="G138" s="99" t="s">
        <v>399</v>
      </c>
      <c r="H138" s="99" t="s">
        <v>170</v>
      </c>
      <c r="I138" s="96">
        <v>12.382251000000002</v>
      </c>
      <c r="J138" s="98">
        <v>472</v>
      </c>
      <c r="K138" s="86"/>
      <c r="L138" s="96">
        <v>0.21904894999999999</v>
      </c>
      <c r="M138" s="97">
        <v>7.5824816992595943E-8</v>
      </c>
      <c r="N138" s="97">
        <f t="shared" si="3"/>
        <v>6.9655597651944898E-5</v>
      </c>
      <c r="O138" s="97">
        <f>L138/'סכום נכסי הקרן'!$C$42</f>
        <v>6.9413126029803285E-6</v>
      </c>
    </row>
    <row r="139" spans="2:15" s="141" customFormat="1">
      <c r="B139" s="89" t="s">
        <v>1229</v>
      </c>
      <c r="C139" s="86" t="s">
        <v>1230</v>
      </c>
      <c r="D139" s="99" t="s">
        <v>132</v>
      </c>
      <c r="E139" s="99" t="s">
        <v>1190</v>
      </c>
      <c r="F139" s="86" t="s">
        <v>1158</v>
      </c>
      <c r="G139" s="99" t="s">
        <v>367</v>
      </c>
      <c r="H139" s="99" t="s">
        <v>173</v>
      </c>
      <c r="I139" s="96">
        <v>3.1403910000000002</v>
      </c>
      <c r="J139" s="98">
        <v>35</v>
      </c>
      <c r="K139" s="86"/>
      <c r="L139" s="96">
        <v>5.2686019999999998E-3</v>
      </c>
      <c r="M139" s="97">
        <v>4.5807655431622866E-7</v>
      </c>
      <c r="N139" s="97">
        <f t="shared" si="3"/>
        <v>1.675368090557988E-6</v>
      </c>
      <c r="O139" s="97">
        <f>L139/'סכום נכסי הקרן'!$C$42</f>
        <v>1.6695361225282006E-7</v>
      </c>
    </row>
    <row r="140" spans="2:15" s="141" customFormat="1">
      <c r="B140" s="89" t="s">
        <v>1231</v>
      </c>
      <c r="C140" s="86" t="s">
        <v>1232</v>
      </c>
      <c r="D140" s="99" t="s">
        <v>1189</v>
      </c>
      <c r="E140" s="99" t="s">
        <v>1190</v>
      </c>
      <c r="F140" s="86" t="s">
        <v>1180</v>
      </c>
      <c r="G140" s="99" t="s">
        <v>1050</v>
      </c>
      <c r="H140" s="99" t="s">
        <v>170</v>
      </c>
      <c r="I140" s="96">
        <v>65.281351000000001</v>
      </c>
      <c r="J140" s="98">
        <v>555</v>
      </c>
      <c r="K140" s="86"/>
      <c r="L140" s="96">
        <v>1.3579435039999999</v>
      </c>
      <c r="M140" s="97">
        <v>2.3011760042083014E-6</v>
      </c>
      <c r="N140" s="97">
        <f t="shared" si="3"/>
        <v>4.3181383133174674E-4</v>
      </c>
      <c r="O140" s="97">
        <f>L140/'סכום נכסי הקרן'!$C$42</f>
        <v>4.3031068436760221E-5</v>
      </c>
    </row>
    <row r="141" spans="2:15" s="141" customFormat="1">
      <c r="B141" s="89" t="s">
        <v>1235</v>
      </c>
      <c r="C141" s="86" t="s">
        <v>1236</v>
      </c>
      <c r="D141" s="99" t="s">
        <v>1189</v>
      </c>
      <c r="E141" s="99" t="s">
        <v>1190</v>
      </c>
      <c r="F141" s="86" t="s">
        <v>1237</v>
      </c>
      <c r="G141" s="99" t="s">
        <v>1238</v>
      </c>
      <c r="H141" s="99" t="s">
        <v>170</v>
      </c>
      <c r="I141" s="96">
        <v>82.302948999999984</v>
      </c>
      <c r="J141" s="98">
        <v>3510</v>
      </c>
      <c r="K141" s="86"/>
      <c r="L141" s="96">
        <v>10.827347985000001</v>
      </c>
      <c r="M141" s="97">
        <v>1.7989100263564751E-6</v>
      </c>
      <c r="N141" s="97">
        <f t="shared" si="3"/>
        <v>3.4429993610138577E-3</v>
      </c>
      <c r="O141" s="97">
        <f>L141/'סכום נכסי הקרן'!$C$42</f>
        <v>3.4310142561803735E-4</v>
      </c>
    </row>
    <row r="142" spans="2:15" s="141" customFormat="1">
      <c r="B142" s="89" t="s">
        <v>1239</v>
      </c>
      <c r="C142" s="86" t="s">
        <v>1240</v>
      </c>
      <c r="D142" s="99" t="s">
        <v>1189</v>
      </c>
      <c r="E142" s="99" t="s">
        <v>1190</v>
      </c>
      <c r="F142" s="86" t="s">
        <v>931</v>
      </c>
      <c r="G142" s="99" t="s">
        <v>482</v>
      </c>
      <c r="H142" s="99" t="s">
        <v>170</v>
      </c>
      <c r="I142" s="96">
        <v>477.63004000000001</v>
      </c>
      <c r="J142" s="98">
        <v>1542</v>
      </c>
      <c r="K142" s="86"/>
      <c r="L142" s="96">
        <v>27.604226953000001</v>
      </c>
      <c r="M142" s="97">
        <v>4.6885704806989199E-7</v>
      </c>
      <c r="N142" s="97">
        <f t="shared" si="3"/>
        <v>8.7778961101212354E-3</v>
      </c>
      <c r="O142" s="97">
        <f>L142/'סכום נכסי הקרן'!$C$42</f>
        <v>8.7473401924267706E-4</v>
      </c>
    </row>
    <row r="143" spans="2:15" s="141" customFormat="1">
      <c r="B143" s="89" t="s">
        <v>1241</v>
      </c>
      <c r="C143" s="86" t="s">
        <v>1242</v>
      </c>
      <c r="D143" s="99" t="s">
        <v>1189</v>
      </c>
      <c r="E143" s="99" t="s">
        <v>1190</v>
      </c>
      <c r="F143" s="86" t="s">
        <v>927</v>
      </c>
      <c r="G143" s="99" t="s">
        <v>928</v>
      </c>
      <c r="H143" s="99" t="s">
        <v>170</v>
      </c>
      <c r="I143" s="96">
        <v>118.55029399999999</v>
      </c>
      <c r="J143" s="98">
        <v>1474</v>
      </c>
      <c r="K143" s="86"/>
      <c r="L143" s="96">
        <v>6.5493726379999995</v>
      </c>
      <c r="M143" s="97">
        <v>1.1292718961538809E-6</v>
      </c>
      <c r="N143" s="97">
        <f t="shared" si="3"/>
        <v>2.0826416440032467E-3</v>
      </c>
      <c r="O143" s="97">
        <f>L143/'סכום נכסי הקרן'!$C$42</f>
        <v>2.0753919538881113E-4</v>
      </c>
    </row>
    <row r="144" spans="2:15" s="141" customFormat="1">
      <c r="B144" s="89" t="s">
        <v>1243</v>
      </c>
      <c r="C144" s="86" t="s">
        <v>1244</v>
      </c>
      <c r="D144" s="99" t="s">
        <v>1189</v>
      </c>
      <c r="E144" s="99" t="s">
        <v>1190</v>
      </c>
      <c r="F144" s="86" t="s">
        <v>1245</v>
      </c>
      <c r="G144" s="99" t="s">
        <v>1195</v>
      </c>
      <c r="H144" s="99" t="s">
        <v>170</v>
      </c>
      <c r="I144" s="96">
        <v>1.005E-3</v>
      </c>
      <c r="J144" s="98">
        <v>4231</v>
      </c>
      <c r="K144" s="86"/>
      <c r="L144" s="96">
        <v>1.593E-4</v>
      </c>
      <c r="M144" s="97">
        <v>1.5397190522905138E-11</v>
      </c>
      <c r="N144" s="97">
        <f t="shared" si="3"/>
        <v>5.0655968476246164E-8</v>
      </c>
      <c r="O144" s="97">
        <f>L144/'סכום נכסי הקרן'!$C$42</f>
        <v>5.0479634696024168E-9</v>
      </c>
    </row>
    <row r="145" spans="2:15" s="141" customFormat="1">
      <c r="B145" s="89" t="s">
        <v>1246</v>
      </c>
      <c r="C145" s="86" t="s">
        <v>1247</v>
      </c>
      <c r="D145" s="99" t="s">
        <v>1189</v>
      </c>
      <c r="E145" s="99" t="s">
        <v>1190</v>
      </c>
      <c r="F145" s="86" t="s">
        <v>1248</v>
      </c>
      <c r="G145" s="99" t="s">
        <v>1195</v>
      </c>
      <c r="H145" s="99" t="s">
        <v>170</v>
      </c>
      <c r="I145" s="96">
        <v>28.557179999999999</v>
      </c>
      <c r="J145" s="98">
        <v>9034</v>
      </c>
      <c r="K145" s="86"/>
      <c r="L145" s="96">
        <v>9.6692989350000005</v>
      </c>
      <c r="M145" s="97">
        <v>5.9063956055551993E-7</v>
      </c>
      <c r="N145" s="97">
        <f t="shared" si="3"/>
        <v>3.074750169734844E-3</v>
      </c>
      <c r="O145" s="97">
        <f>L145/'סכום נכסי הקרן'!$C$42</f>
        <v>3.0640469429093261E-4</v>
      </c>
    </row>
    <row r="146" spans="2:15" s="141" customFormat="1">
      <c r="B146" s="85"/>
      <c r="C146" s="86"/>
      <c r="D146" s="86"/>
      <c r="E146" s="86"/>
      <c r="F146" s="86"/>
      <c r="G146" s="86"/>
      <c r="H146" s="86"/>
      <c r="I146" s="96"/>
      <c r="J146" s="98"/>
      <c r="K146" s="86"/>
      <c r="L146" s="86"/>
      <c r="M146" s="86"/>
      <c r="N146" s="97"/>
      <c r="O146" s="86"/>
    </row>
    <row r="147" spans="2:15" s="141" customFormat="1">
      <c r="B147" s="104" t="s">
        <v>66</v>
      </c>
      <c r="C147" s="84"/>
      <c r="D147" s="84"/>
      <c r="E147" s="84"/>
      <c r="F147" s="84"/>
      <c r="G147" s="84"/>
      <c r="H147" s="84"/>
      <c r="I147" s="93"/>
      <c r="J147" s="95"/>
      <c r="K147" s="84"/>
      <c r="L147" s="93">
        <f>SUM(L148:L154)</f>
        <v>109.491885209</v>
      </c>
      <c r="M147" s="84"/>
      <c r="N147" s="94">
        <f t="shared" ref="N147:N154" si="4">L147/$L$11</f>
        <v>3.4817435565297351E-2</v>
      </c>
      <c r="O147" s="94">
        <f>L147/'סכום נכסי הקרן'!$C$42</f>
        <v>3.4696235828809369E-3</v>
      </c>
    </row>
    <row r="148" spans="2:15" s="141" customFormat="1">
      <c r="B148" s="89" t="s">
        <v>1249</v>
      </c>
      <c r="C148" s="86" t="s">
        <v>1250</v>
      </c>
      <c r="D148" s="99" t="s">
        <v>132</v>
      </c>
      <c r="E148" s="99" t="s">
        <v>1190</v>
      </c>
      <c r="F148" s="86"/>
      <c r="G148" s="99" t="s">
        <v>1251</v>
      </c>
      <c r="H148" s="99" t="s">
        <v>173</v>
      </c>
      <c r="I148" s="96">
        <v>351.59249999999997</v>
      </c>
      <c r="J148" s="98">
        <v>628.29999999999995</v>
      </c>
      <c r="K148" s="86"/>
      <c r="L148" s="96">
        <v>10.588887484999999</v>
      </c>
      <c r="M148" s="97">
        <v>2.2956980541056253E-6</v>
      </c>
      <c r="N148" s="97">
        <f t="shared" si="4"/>
        <v>3.3671710649006746E-3</v>
      </c>
      <c r="O148" s="97">
        <f>L148/'סכום נכסי הקרן'!$C$42</f>
        <v>3.3554499188958074E-4</v>
      </c>
    </row>
    <row r="149" spans="2:15" s="141" customFormat="1">
      <c r="B149" s="89" t="s">
        <v>1252</v>
      </c>
      <c r="C149" s="86" t="s">
        <v>1253</v>
      </c>
      <c r="D149" s="99" t="s">
        <v>1189</v>
      </c>
      <c r="E149" s="99" t="s">
        <v>1190</v>
      </c>
      <c r="F149" s="86"/>
      <c r="G149" s="99" t="s">
        <v>1254</v>
      </c>
      <c r="H149" s="99" t="s">
        <v>170</v>
      </c>
      <c r="I149" s="96">
        <v>224.34950000000001</v>
      </c>
      <c r="J149" s="98">
        <v>2740</v>
      </c>
      <c r="K149" s="86"/>
      <c r="L149" s="96">
        <v>23.039616772000002</v>
      </c>
      <c r="M149" s="97">
        <v>4.3509658334657456E-7</v>
      </c>
      <c r="N149" s="97">
        <f t="shared" si="4"/>
        <v>7.3263910916963248E-3</v>
      </c>
      <c r="O149" s="97">
        <f>L149/'סכום נכסי הקרן'!$C$42</f>
        <v>7.3008878731133195E-4</v>
      </c>
    </row>
    <row r="150" spans="2:15" s="141" customFormat="1">
      <c r="B150" s="89" t="s">
        <v>1223</v>
      </c>
      <c r="C150" s="86" t="s">
        <v>1224</v>
      </c>
      <c r="D150" s="99" t="s">
        <v>1193</v>
      </c>
      <c r="E150" s="99" t="s">
        <v>1190</v>
      </c>
      <c r="F150" s="86"/>
      <c r="G150" s="99" t="s">
        <v>197</v>
      </c>
      <c r="H150" s="99" t="s">
        <v>170</v>
      </c>
      <c r="I150" s="96">
        <v>170.66594100000003</v>
      </c>
      <c r="J150" s="98">
        <v>5230</v>
      </c>
      <c r="K150" s="86"/>
      <c r="L150" s="96">
        <v>33.454006050999993</v>
      </c>
      <c r="M150" s="97">
        <v>3.3680176355942045E-6</v>
      </c>
      <c r="N150" s="97">
        <f t="shared" si="4"/>
        <v>1.0638073295188977E-2</v>
      </c>
      <c r="O150" s="97">
        <f>L150/'סכום נכסי הקרן'!$C$42</f>
        <v>1.0601042087715392E-3</v>
      </c>
    </row>
    <row r="151" spans="2:15" s="141" customFormat="1">
      <c r="B151" s="89" t="s">
        <v>1255</v>
      </c>
      <c r="C151" s="86" t="s">
        <v>1256</v>
      </c>
      <c r="D151" s="99" t="s">
        <v>1193</v>
      </c>
      <c r="E151" s="99" t="s">
        <v>1190</v>
      </c>
      <c r="F151" s="86"/>
      <c r="G151" s="99" t="s">
        <v>1257</v>
      </c>
      <c r="H151" s="99" t="s">
        <v>170</v>
      </c>
      <c r="I151" s="96">
        <v>10.480805</v>
      </c>
      <c r="J151" s="98">
        <v>18835</v>
      </c>
      <c r="K151" s="86"/>
      <c r="L151" s="96">
        <v>7.3987754619999997</v>
      </c>
      <c r="M151" s="97">
        <v>1.1046278348838917E-7</v>
      </c>
      <c r="N151" s="97">
        <f t="shared" si="4"/>
        <v>2.3527441090137832E-3</v>
      </c>
      <c r="O151" s="97">
        <f>L151/'סכום נכסי הקרן'!$C$42</f>
        <v>2.3445541903306181E-4</v>
      </c>
    </row>
    <row r="152" spans="2:15" s="141" customFormat="1">
      <c r="B152" s="89" t="s">
        <v>1227</v>
      </c>
      <c r="C152" s="86" t="s">
        <v>1228</v>
      </c>
      <c r="D152" s="99" t="s">
        <v>1189</v>
      </c>
      <c r="E152" s="99" t="s">
        <v>1190</v>
      </c>
      <c r="F152" s="86"/>
      <c r="G152" s="99" t="s">
        <v>482</v>
      </c>
      <c r="H152" s="99" t="s">
        <v>170</v>
      </c>
      <c r="I152" s="96">
        <v>126.584852</v>
      </c>
      <c r="J152" s="98">
        <v>3875</v>
      </c>
      <c r="K152" s="86"/>
      <c r="L152" s="96">
        <v>18.384551027000001</v>
      </c>
      <c r="M152" s="97">
        <v>9.3175380642687332E-7</v>
      </c>
      <c r="N152" s="97">
        <f t="shared" si="4"/>
        <v>5.8461220167837485E-3</v>
      </c>
      <c r="O152" s="97">
        <f>L152/'סכום נכסי הקרן'!$C$42</f>
        <v>5.8257716251938231E-4</v>
      </c>
    </row>
    <row r="153" spans="2:15" s="141" customFormat="1">
      <c r="B153" s="89" t="s">
        <v>1233</v>
      </c>
      <c r="C153" s="86" t="s">
        <v>1234</v>
      </c>
      <c r="D153" s="99" t="s">
        <v>1189</v>
      </c>
      <c r="E153" s="99" t="s">
        <v>1190</v>
      </c>
      <c r="F153" s="86"/>
      <c r="G153" s="99" t="s">
        <v>199</v>
      </c>
      <c r="H153" s="99" t="s">
        <v>170</v>
      </c>
      <c r="I153" s="96">
        <v>170.91798800000001</v>
      </c>
      <c r="J153" s="98">
        <v>1103</v>
      </c>
      <c r="K153" s="86"/>
      <c r="L153" s="96">
        <v>7.0658248190000004</v>
      </c>
      <c r="M153" s="97">
        <v>3.4323420919800993E-6</v>
      </c>
      <c r="N153" s="97">
        <f t="shared" si="4"/>
        <v>2.2468687965470292E-3</v>
      </c>
      <c r="O153" s="97">
        <f>L153/'סכום נכסי הקרן'!$C$42</f>
        <v>2.23904743056636E-4</v>
      </c>
    </row>
    <row r="154" spans="2:15" s="141" customFormat="1">
      <c r="B154" s="89" t="s">
        <v>1258</v>
      </c>
      <c r="C154" s="86" t="s">
        <v>1259</v>
      </c>
      <c r="D154" s="99" t="s">
        <v>1189</v>
      </c>
      <c r="E154" s="99" t="s">
        <v>1190</v>
      </c>
      <c r="F154" s="86"/>
      <c r="G154" s="99" t="s">
        <v>1195</v>
      </c>
      <c r="H154" s="99" t="s">
        <v>170</v>
      </c>
      <c r="I154" s="96">
        <v>48.218400000000003</v>
      </c>
      <c r="J154" s="98">
        <v>5290</v>
      </c>
      <c r="K154" s="86"/>
      <c r="L154" s="96">
        <v>9.5602235929999999</v>
      </c>
      <c r="M154" s="97">
        <v>1.6364795407985139E-6</v>
      </c>
      <c r="N154" s="97">
        <f t="shared" si="4"/>
        <v>3.04006519116681E-3</v>
      </c>
      <c r="O154" s="97">
        <f>L154/'סכום נכסי הקרן'!$C$42</f>
        <v>3.029482702994047E-4</v>
      </c>
    </row>
    <row r="155" spans="2:15" s="141" customFormat="1">
      <c r="B155" s="144"/>
      <c r="C155" s="144"/>
      <c r="D155" s="144"/>
    </row>
    <row r="156" spans="2:15" s="141" customFormat="1">
      <c r="B156" s="144"/>
      <c r="C156" s="144"/>
      <c r="D156" s="144"/>
    </row>
    <row r="157" spans="2:15" s="141" customFormat="1">
      <c r="B157" s="144"/>
      <c r="C157" s="144"/>
      <c r="D157" s="144"/>
    </row>
    <row r="158" spans="2:15" s="141" customFormat="1">
      <c r="B158" s="146" t="s">
        <v>255</v>
      </c>
      <c r="C158" s="144"/>
      <c r="D158" s="144"/>
    </row>
    <row r="159" spans="2:15" s="141" customFormat="1">
      <c r="B159" s="146" t="s">
        <v>120</v>
      </c>
      <c r="C159" s="144"/>
      <c r="D159" s="144"/>
    </row>
    <row r="160" spans="2:15" s="141" customFormat="1">
      <c r="B160" s="146" t="s">
        <v>238</v>
      </c>
      <c r="C160" s="144"/>
      <c r="D160" s="144"/>
    </row>
    <row r="161" spans="2:7" s="141" customFormat="1">
      <c r="B161" s="146" t="s">
        <v>246</v>
      </c>
      <c r="C161" s="144"/>
      <c r="D161" s="144"/>
    </row>
    <row r="162" spans="2:7" s="141" customFormat="1">
      <c r="B162" s="146" t="s">
        <v>252</v>
      </c>
      <c r="C162" s="144"/>
      <c r="D162" s="144"/>
    </row>
    <row r="163" spans="2:7" s="141" customFormat="1">
      <c r="B163" s="144"/>
      <c r="C163" s="144"/>
      <c r="D163" s="144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60 B162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140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186</v>
      </c>
      <c r="C1" s="80" t="s" vm="1">
        <v>256</v>
      </c>
    </row>
    <row r="2" spans="2:63">
      <c r="B2" s="58" t="s">
        <v>185</v>
      </c>
      <c r="C2" s="80" t="s">
        <v>257</v>
      </c>
    </row>
    <row r="3" spans="2:63">
      <c r="B3" s="58" t="s">
        <v>187</v>
      </c>
      <c r="C3" s="80" t="s">
        <v>258</v>
      </c>
    </row>
    <row r="4" spans="2:63">
      <c r="B4" s="58" t="s">
        <v>188</v>
      </c>
      <c r="C4" s="80">
        <v>9454</v>
      </c>
    </row>
    <row r="6" spans="2:63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7"/>
      <c r="BK6" s="3"/>
    </row>
    <row r="7" spans="2:63" ht="26.25" customHeight="1">
      <c r="B7" s="165" t="s">
        <v>97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7"/>
      <c r="BH7" s="3"/>
      <c r="BK7" s="3"/>
    </row>
    <row r="8" spans="2:63" s="3" customFormat="1" ht="74.25" customHeight="1">
      <c r="B8" s="23" t="s">
        <v>123</v>
      </c>
      <c r="C8" s="31" t="s">
        <v>46</v>
      </c>
      <c r="D8" s="31" t="s">
        <v>128</v>
      </c>
      <c r="E8" s="31" t="s">
        <v>125</v>
      </c>
      <c r="F8" s="31" t="s">
        <v>68</v>
      </c>
      <c r="G8" s="31" t="s">
        <v>108</v>
      </c>
      <c r="H8" s="31" t="s">
        <v>240</v>
      </c>
      <c r="I8" s="31" t="s">
        <v>239</v>
      </c>
      <c r="J8" s="31" t="s">
        <v>254</v>
      </c>
      <c r="K8" s="31" t="s">
        <v>65</v>
      </c>
      <c r="L8" s="31" t="s">
        <v>62</v>
      </c>
      <c r="M8" s="31" t="s">
        <v>189</v>
      </c>
      <c r="N8" s="15" t="s">
        <v>191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247</v>
      </c>
      <c r="I9" s="33"/>
      <c r="J9" s="17" t="s">
        <v>243</v>
      </c>
      <c r="K9" s="33" t="s">
        <v>243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9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90">
        <v>10.164539999999999</v>
      </c>
      <c r="K11" s="90">
        <v>10363.436492439996</v>
      </c>
      <c r="L11" s="82"/>
      <c r="M11" s="91">
        <v>1</v>
      </c>
      <c r="N11" s="91">
        <f>K11/'סכום נכסי הקרן'!$C$42</f>
        <v>0.32840080874690336</v>
      </c>
      <c r="O11" s="142"/>
      <c r="BH11" s="141"/>
      <c r="BI11" s="143"/>
      <c r="BK11" s="141"/>
    </row>
    <row r="12" spans="2:63" s="141" customFormat="1" ht="20.25">
      <c r="B12" s="83" t="s">
        <v>237</v>
      </c>
      <c r="C12" s="84"/>
      <c r="D12" s="84"/>
      <c r="E12" s="84"/>
      <c r="F12" s="84"/>
      <c r="G12" s="84"/>
      <c r="H12" s="93"/>
      <c r="I12" s="95"/>
      <c r="J12" s="84"/>
      <c r="K12" s="93">
        <v>228.49972244000003</v>
      </c>
      <c r="L12" s="84"/>
      <c r="M12" s="94">
        <v>2.2048644058048492E-2</v>
      </c>
      <c r="N12" s="94">
        <f>K12/'סכום נכסי הקרן'!$C$42</f>
        <v>7.2407925404357303E-3</v>
      </c>
      <c r="BI12" s="139"/>
    </row>
    <row r="13" spans="2:63" s="141" customFormat="1">
      <c r="B13" s="104" t="s">
        <v>70</v>
      </c>
      <c r="C13" s="84"/>
      <c r="D13" s="84"/>
      <c r="E13" s="84"/>
      <c r="F13" s="84"/>
      <c r="G13" s="84"/>
      <c r="H13" s="93"/>
      <c r="I13" s="95"/>
      <c r="J13" s="84"/>
      <c r="K13" s="93">
        <v>1.3371236E-2</v>
      </c>
      <c r="L13" s="84"/>
      <c r="M13" s="94">
        <v>1.290231865632038E-6</v>
      </c>
      <c r="N13" s="94">
        <f>K13/'סכום נכסי הקרן'!$C$42</f>
        <v>4.2371318814458725E-7</v>
      </c>
    </row>
    <row r="14" spans="2:63" s="141" customFormat="1">
      <c r="B14" s="89" t="s">
        <v>1260</v>
      </c>
      <c r="C14" s="86" t="s">
        <v>1261</v>
      </c>
      <c r="D14" s="99" t="s">
        <v>129</v>
      </c>
      <c r="E14" s="86" t="s">
        <v>1262</v>
      </c>
      <c r="F14" s="99" t="s">
        <v>1263</v>
      </c>
      <c r="G14" s="99" t="s">
        <v>171</v>
      </c>
      <c r="H14" s="96">
        <v>1.3393999999999999</v>
      </c>
      <c r="I14" s="98">
        <v>995.6</v>
      </c>
      <c r="J14" s="86"/>
      <c r="K14" s="96">
        <v>1.3335066E-2</v>
      </c>
      <c r="L14" s="97">
        <v>1.1265042203958325E-6</v>
      </c>
      <c r="M14" s="97">
        <v>1.2867417106022478E-6</v>
      </c>
      <c r="N14" s="97">
        <f>K14/'סכום נכסי הקרן'!$C$42</f>
        <v>4.2256701841015208E-7</v>
      </c>
    </row>
    <row r="15" spans="2:63" s="141" customFormat="1">
      <c r="B15" s="89" t="s">
        <v>1264</v>
      </c>
      <c r="C15" s="86" t="s">
        <v>1265</v>
      </c>
      <c r="D15" s="99" t="s">
        <v>129</v>
      </c>
      <c r="E15" s="86" t="s">
        <v>1266</v>
      </c>
      <c r="F15" s="99" t="s">
        <v>1263</v>
      </c>
      <c r="G15" s="99" t="s">
        <v>171</v>
      </c>
      <c r="H15" s="96">
        <v>2.0799999999999999E-4</v>
      </c>
      <c r="I15" s="98">
        <v>14640</v>
      </c>
      <c r="J15" s="86"/>
      <c r="K15" s="96">
        <v>3.0394000000000001E-5</v>
      </c>
      <c r="L15" s="97">
        <v>2.3444269814691081E-11</v>
      </c>
      <c r="M15" s="97">
        <v>2.9328109476207107E-9</v>
      </c>
      <c r="N15" s="97">
        <f>K15/'סכום נכסי הקרן'!$C$42</f>
        <v>9.6313748710041352E-10</v>
      </c>
    </row>
    <row r="16" spans="2:63" s="141" customFormat="1" ht="20.25">
      <c r="B16" s="89" t="s">
        <v>1267</v>
      </c>
      <c r="C16" s="86" t="s">
        <v>1268</v>
      </c>
      <c r="D16" s="99" t="s">
        <v>129</v>
      </c>
      <c r="E16" s="86" t="s">
        <v>1269</v>
      </c>
      <c r="F16" s="99" t="s">
        <v>1263</v>
      </c>
      <c r="G16" s="99" t="s">
        <v>171</v>
      </c>
      <c r="H16" s="96">
        <v>3.9500000000000001E-4</v>
      </c>
      <c r="I16" s="98">
        <v>1462</v>
      </c>
      <c r="J16" s="86"/>
      <c r="K16" s="96">
        <v>5.7760000000000003E-6</v>
      </c>
      <c r="L16" s="97">
        <v>5.0611356355521075E-12</v>
      </c>
      <c r="M16" s="97">
        <v>5.5734408216941592E-10</v>
      </c>
      <c r="N16" s="97">
        <f>K16/'סכום נכסי הקרן'!$C$42</f>
        <v>1.8303224733473675E-10</v>
      </c>
      <c r="BH16" s="139"/>
    </row>
    <row r="17" spans="2:14" s="141" customFormat="1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86"/>
      <c r="M17" s="97"/>
      <c r="N17" s="86"/>
    </row>
    <row r="18" spans="2:14" s="141" customFormat="1">
      <c r="B18" s="104" t="s">
        <v>71</v>
      </c>
      <c r="C18" s="84"/>
      <c r="D18" s="84"/>
      <c r="E18" s="84"/>
      <c r="F18" s="84"/>
      <c r="G18" s="84"/>
      <c r="H18" s="93"/>
      <c r="I18" s="95"/>
      <c r="J18" s="84"/>
      <c r="K18" s="93">
        <v>228.48635120400002</v>
      </c>
      <c r="L18" s="84"/>
      <c r="M18" s="94">
        <v>2.204735382618286E-2</v>
      </c>
      <c r="N18" s="94">
        <f>K18/'סכום נכסי הקרן'!$C$42</f>
        <v>7.2403688272475852E-3</v>
      </c>
    </row>
    <row r="19" spans="2:14" s="141" customFormat="1">
      <c r="B19" s="89" t="s">
        <v>1270</v>
      </c>
      <c r="C19" s="86" t="s">
        <v>1271</v>
      </c>
      <c r="D19" s="99" t="s">
        <v>129</v>
      </c>
      <c r="E19" s="86" t="s">
        <v>1272</v>
      </c>
      <c r="F19" s="99" t="s">
        <v>1273</v>
      </c>
      <c r="G19" s="99" t="s">
        <v>171</v>
      </c>
      <c r="H19" s="96">
        <v>608.65075300000001</v>
      </c>
      <c r="I19" s="98">
        <v>332.84</v>
      </c>
      <c r="J19" s="86"/>
      <c r="K19" s="96">
        <v>2.0258331650000003</v>
      </c>
      <c r="L19" s="97">
        <v>3.766477268757657E-6</v>
      </c>
      <c r="M19" s="97">
        <v>1.9547889992646951E-4</v>
      </c>
      <c r="N19" s="97">
        <f>K19/'סכום נכסי הקרן'!$C$42</f>
        <v>6.4195428828807578E-5</v>
      </c>
    </row>
    <row r="20" spans="2:14" s="141" customFormat="1">
      <c r="B20" s="89" t="s">
        <v>1274</v>
      </c>
      <c r="C20" s="86" t="s">
        <v>1275</v>
      </c>
      <c r="D20" s="99" t="s">
        <v>129</v>
      </c>
      <c r="E20" s="86" t="s">
        <v>1272</v>
      </c>
      <c r="F20" s="99" t="s">
        <v>1273</v>
      </c>
      <c r="G20" s="99" t="s">
        <v>171</v>
      </c>
      <c r="H20" s="96">
        <v>2417.9793220000001</v>
      </c>
      <c r="I20" s="98">
        <v>311.19</v>
      </c>
      <c r="J20" s="86"/>
      <c r="K20" s="96">
        <v>7.5245098529999996</v>
      </c>
      <c r="L20" s="97">
        <v>1.1416140540029614E-4</v>
      </c>
      <c r="M20" s="97">
        <v>7.2606319906423319E-4</v>
      </c>
      <c r="N20" s="97">
        <f>K20/'סכום נכסי הקרן'!$C$42</f>
        <v>2.384397417740581E-4</v>
      </c>
    </row>
    <row r="21" spans="2:14" s="141" customFormat="1">
      <c r="B21" s="89" t="s">
        <v>1276</v>
      </c>
      <c r="C21" s="86" t="s">
        <v>1277</v>
      </c>
      <c r="D21" s="99" t="s">
        <v>129</v>
      </c>
      <c r="E21" s="86" t="s">
        <v>1272</v>
      </c>
      <c r="F21" s="99" t="s">
        <v>1273</v>
      </c>
      <c r="G21" s="99" t="s">
        <v>171</v>
      </c>
      <c r="H21" s="96">
        <v>12165.007823999998</v>
      </c>
      <c r="I21" s="98">
        <v>322.60000000000002</v>
      </c>
      <c r="J21" s="86"/>
      <c r="K21" s="96">
        <v>39.244315240999995</v>
      </c>
      <c r="L21" s="97">
        <v>5.7809763099449842E-5</v>
      </c>
      <c r="M21" s="97">
        <v>3.7868052040101038E-3</v>
      </c>
      <c r="N21" s="97">
        <f>K21/'סכום נכסי הקרן'!$C$42</f>
        <v>1.2435898915639006E-3</v>
      </c>
    </row>
    <row r="22" spans="2:14" s="141" customFormat="1">
      <c r="B22" s="89" t="s">
        <v>1278</v>
      </c>
      <c r="C22" s="86" t="s">
        <v>1279</v>
      </c>
      <c r="D22" s="99" t="s">
        <v>129</v>
      </c>
      <c r="E22" s="86" t="s">
        <v>1272</v>
      </c>
      <c r="F22" s="99" t="s">
        <v>1273</v>
      </c>
      <c r="G22" s="99" t="s">
        <v>171</v>
      </c>
      <c r="H22" s="96">
        <v>243.37823599999999</v>
      </c>
      <c r="I22" s="98">
        <v>353.47</v>
      </c>
      <c r="J22" s="86"/>
      <c r="K22" s="96">
        <v>0.86026904900000001</v>
      </c>
      <c r="L22" s="97">
        <v>1.9196356965983141E-6</v>
      </c>
      <c r="M22" s="97">
        <v>8.3010017924802843E-5</v>
      </c>
      <c r="N22" s="97">
        <f>K22/'סכום נכסי הקרן'!$C$42</f>
        <v>2.7260557020600201E-5</v>
      </c>
    </row>
    <row r="23" spans="2:14" s="141" customFormat="1">
      <c r="B23" s="89" t="s">
        <v>1280</v>
      </c>
      <c r="C23" s="86" t="s">
        <v>1281</v>
      </c>
      <c r="D23" s="99" t="s">
        <v>129</v>
      </c>
      <c r="E23" s="86" t="s">
        <v>1262</v>
      </c>
      <c r="F23" s="99" t="s">
        <v>1273</v>
      </c>
      <c r="G23" s="99" t="s">
        <v>171</v>
      </c>
      <c r="H23" s="96">
        <v>9372.6730640000005</v>
      </c>
      <c r="I23" s="98">
        <v>323.2</v>
      </c>
      <c r="J23" s="86"/>
      <c r="K23" s="96">
        <v>30.292479345</v>
      </c>
      <c r="L23" s="97">
        <v>2.1604492683380925E-5</v>
      </c>
      <c r="M23" s="97">
        <v>2.9230149060206047E-3</v>
      </c>
      <c r="N23" s="97">
        <f>K23/'סכום נכסי הקרן'!$C$42</f>
        <v>9.599204591164204E-4</v>
      </c>
    </row>
    <row r="24" spans="2:14" s="141" customFormat="1">
      <c r="B24" s="89" t="s">
        <v>1282</v>
      </c>
      <c r="C24" s="86" t="s">
        <v>1283</v>
      </c>
      <c r="D24" s="99" t="s">
        <v>129</v>
      </c>
      <c r="E24" s="86" t="s">
        <v>1262</v>
      </c>
      <c r="F24" s="99" t="s">
        <v>1273</v>
      </c>
      <c r="G24" s="99" t="s">
        <v>171</v>
      </c>
      <c r="H24" s="96">
        <v>1319.1376150000003</v>
      </c>
      <c r="I24" s="98">
        <v>329.42</v>
      </c>
      <c r="J24" s="86"/>
      <c r="K24" s="96">
        <v>4.3455031349999995</v>
      </c>
      <c r="L24" s="97">
        <v>4.3309348542059831E-6</v>
      </c>
      <c r="M24" s="97">
        <v>4.1931102083464229E-4</v>
      </c>
      <c r="N24" s="97">
        <f>K24/'סכום נכסי הקרן'!$C$42</f>
        <v>1.3770207835858618E-4</v>
      </c>
    </row>
    <row r="25" spans="2:14" s="141" customFormat="1">
      <c r="B25" s="89" t="s">
        <v>1284</v>
      </c>
      <c r="C25" s="86" t="s">
        <v>1285</v>
      </c>
      <c r="D25" s="99" t="s">
        <v>129</v>
      </c>
      <c r="E25" s="86" t="s">
        <v>1262</v>
      </c>
      <c r="F25" s="99" t="s">
        <v>1273</v>
      </c>
      <c r="G25" s="99" t="s">
        <v>171</v>
      </c>
      <c r="H25" s="96">
        <v>1237.2181989999999</v>
      </c>
      <c r="I25" s="98">
        <v>312.22000000000003</v>
      </c>
      <c r="J25" s="86"/>
      <c r="K25" s="96">
        <v>3.8628426659999997</v>
      </c>
      <c r="L25" s="97">
        <v>1.8359119498777886E-5</v>
      </c>
      <c r="M25" s="97">
        <v>3.7273762123383471E-4</v>
      </c>
      <c r="N25" s="97">
        <f>K25/'סכום נכסי הקרן'!$C$42</f>
        <v>1.2240733626358826E-4</v>
      </c>
    </row>
    <row r="26" spans="2:14" s="141" customFormat="1">
      <c r="B26" s="89" t="s">
        <v>1286</v>
      </c>
      <c r="C26" s="86" t="s">
        <v>1287</v>
      </c>
      <c r="D26" s="99" t="s">
        <v>129</v>
      </c>
      <c r="E26" s="86" t="s">
        <v>1262</v>
      </c>
      <c r="F26" s="99" t="s">
        <v>1273</v>
      </c>
      <c r="G26" s="99" t="s">
        <v>171</v>
      </c>
      <c r="H26" s="96">
        <v>5795.4594969999998</v>
      </c>
      <c r="I26" s="98">
        <v>350.57</v>
      </c>
      <c r="J26" s="86"/>
      <c r="K26" s="96">
        <v>20.317142354000001</v>
      </c>
      <c r="L26" s="97">
        <v>1.9876654804382751E-5</v>
      </c>
      <c r="M26" s="97">
        <v>1.960463825760993E-3</v>
      </c>
      <c r="N26" s="97">
        <f>K26/'סכום נכסי הקרן'!$C$42</f>
        <v>6.4381790589895837E-4</v>
      </c>
    </row>
    <row r="27" spans="2:14" s="141" customFormat="1">
      <c r="B27" s="89" t="s">
        <v>1288</v>
      </c>
      <c r="C27" s="86" t="s">
        <v>1289</v>
      </c>
      <c r="D27" s="99" t="s">
        <v>129</v>
      </c>
      <c r="E27" s="86" t="s">
        <v>1266</v>
      </c>
      <c r="F27" s="99" t="s">
        <v>1273</v>
      </c>
      <c r="G27" s="99" t="s">
        <v>171</v>
      </c>
      <c r="H27" s="96">
        <v>12.171451999999999</v>
      </c>
      <c r="I27" s="98">
        <v>3300.73</v>
      </c>
      <c r="J27" s="86"/>
      <c r="K27" s="96">
        <v>0.40174676599999998</v>
      </c>
      <c r="L27" s="97">
        <v>5.0136045250353534E-7</v>
      </c>
      <c r="M27" s="97">
        <v>3.8765786454432318E-5</v>
      </c>
      <c r="N27" s="97">
        <f>K27/'סכום נכסי הקרן'!$C$42</f>
        <v>1.2730715623345325E-5</v>
      </c>
    </row>
    <row r="28" spans="2:14" s="141" customFormat="1">
      <c r="B28" s="89" t="s">
        <v>1290</v>
      </c>
      <c r="C28" s="86" t="s">
        <v>1291</v>
      </c>
      <c r="D28" s="99" t="s">
        <v>129</v>
      </c>
      <c r="E28" s="86" t="s">
        <v>1266</v>
      </c>
      <c r="F28" s="99" t="s">
        <v>1273</v>
      </c>
      <c r="G28" s="99" t="s">
        <v>171</v>
      </c>
      <c r="H28" s="96">
        <v>53.928606000000002</v>
      </c>
      <c r="I28" s="98">
        <v>3103.38</v>
      </c>
      <c r="J28" s="86"/>
      <c r="K28" s="96">
        <v>1.6736095730000002</v>
      </c>
      <c r="L28" s="97">
        <v>8.5475218361305946E-6</v>
      </c>
      <c r="M28" s="97">
        <v>1.6149175750928551E-4</v>
      </c>
      <c r="N28" s="97">
        <f>K28/'סכום נכסי הקרן'!$C$42</f>
        <v>5.3034023772008166E-5</v>
      </c>
    </row>
    <row r="29" spans="2:14" s="141" customFormat="1">
      <c r="B29" s="89" t="s">
        <v>1292</v>
      </c>
      <c r="C29" s="86" t="s">
        <v>1293</v>
      </c>
      <c r="D29" s="99" t="s">
        <v>129</v>
      </c>
      <c r="E29" s="86" t="s">
        <v>1266</v>
      </c>
      <c r="F29" s="99" t="s">
        <v>1273</v>
      </c>
      <c r="G29" s="99" t="s">
        <v>171</v>
      </c>
      <c r="H29" s="96">
        <v>847.59394699999984</v>
      </c>
      <c r="I29" s="98">
        <v>3214.41</v>
      </c>
      <c r="J29" s="86"/>
      <c r="K29" s="96">
        <v>27.245144579000002</v>
      </c>
      <c r="L29" s="97">
        <v>2.2201134785738658E-5</v>
      </c>
      <c r="M29" s="97">
        <v>2.6289681611765567E-3</v>
      </c>
      <c r="N29" s="97">
        <f>K29/'סכום נכסי הקרן'!$C$42</f>
        <v>8.6335527030024064E-4</v>
      </c>
    </row>
    <row r="30" spans="2:14" s="141" customFormat="1">
      <c r="B30" s="89" t="s">
        <v>1294</v>
      </c>
      <c r="C30" s="86" t="s">
        <v>1295</v>
      </c>
      <c r="D30" s="99" t="s">
        <v>129</v>
      </c>
      <c r="E30" s="86" t="s">
        <v>1266</v>
      </c>
      <c r="F30" s="99" t="s">
        <v>1273</v>
      </c>
      <c r="G30" s="99" t="s">
        <v>171</v>
      </c>
      <c r="H30" s="96">
        <v>668.03748099999996</v>
      </c>
      <c r="I30" s="98">
        <v>3525</v>
      </c>
      <c r="J30" s="86"/>
      <c r="K30" s="96">
        <v>23.548321188999996</v>
      </c>
      <c r="L30" s="97">
        <v>3.980073586716737E-5</v>
      </c>
      <c r="M30" s="97">
        <v>2.272250252720535E-3</v>
      </c>
      <c r="N30" s="97">
        <f>K30/'סכום נכסי הקרן'!$C$42</f>
        <v>7.4620882066877929E-4</v>
      </c>
    </row>
    <row r="31" spans="2:14" s="141" customFormat="1">
      <c r="B31" s="89" t="s">
        <v>1296</v>
      </c>
      <c r="C31" s="86" t="s">
        <v>1297</v>
      </c>
      <c r="D31" s="99" t="s">
        <v>129</v>
      </c>
      <c r="E31" s="86" t="s">
        <v>1269</v>
      </c>
      <c r="F31" s="99" t="s">
        <v>1273</v>
      </c>
      <c r="G31" s="99" t="s">
        <v>171</v>
      </c>
      <c r="H31" s="96">
        <v>1701.5441880000001</v>
      </c>
      <c r="I31" s="98">
        <v>330.38</v>
      </c>
      <c r="J31" s="86"/>
      <c r="K31" s="96">
        <v>5.6215616929999994</v>
      </c>
      <c r="L31" s="97">
        <v>4.7811112464436269E-6</v>
      </c>
      <c r="M31" s="97">
        <v>5.4244185286423687E-4</v>
      </c>
      <c r="N31" s="97">
        <f>K31/'סכום נכסי הקרן'!$C$42</f>
        <v>1.7813834317878416E-4</v>
      </c>
    </row>
    <row r="32" spans="2:14" s="141" customFormat="1">
      <c r="B32" s="89" t="s">
        <v>1298</v>
      </c>
      <c r="C32" s="86" t="s">
        <v>1299</v>
      </c>
      <c r="D32" s="99" t="s">
        <v>129</v>
      </c>
      <c r="E32" s="86" t="s">
        <v>1269</v>
      </c>
      <c r="F32" s="99" t="s">
        <v>1273</v>
      </c>
      <c r="G32" s="99" t="s">
        <v>171</v>
      </c>
      <c r="H32" s="96">
        <v>1092.5806580000001</v>
      </c>
      <c r="I32" s="98">
        <v>311.27</v>
      </c>
      <c r="J32" s="86"/>
      <c r="K32" s="96">
        <v>3.4008758069999998</v>
      </c>
      <c r="L32" s="97">
        <v>2.3321087972987191E-5</v>
      </c>
      <c r="M32" s="97">
        <v>3.2816101198486605E-4</v>
      </c>
      <c r="N32" s="97">
        <f>K32/'סכום נכסי הקרן'!$C$42</f>
        <v>1.0776834173503227E-4</v>
      </c>
    </row>
    <row r="33" spans="2:14" s="141" customFormat="1">
      <c r="B33" s="89" t="s">
        <v>1300</v>
      </c>
      <c r="C33" s="86" t="s">
        <v>1301</v>
      </c>
      <c r="D33" s="99" t="s">
        <v>129</v>
      </c>
      <c r="E33" s="86" t="s">
        <v>1269</v>
      </c>
      <c r="F33" s="99" t="s">
        <v>1273</v>
      </c>
      <c r="G33" s="99" t="s">
        <v>171</v>
      </c>
      <c r="H33" s="96">
        <v>14831.976872000001</v>
      </c>
      <c r="I33" s="98">
        <v>322.45</v>
      </c>
      <c r="J33" s="86"/>
      <c r="K33" s="96">
        <v>47.825709422999999</v>
      </c>
      <c r="L33" s="97">
        <v>3.6611717307120859E-5</v>
      </c>
      <c r="M33" s="97">
        <v>4.6148504367145285E-3</v>
      </c>
      <c r="N33" s="97">
        <f>K33/'סכום נכסי הקרן'!$C$42</f>
        <v>1.5155206156630514E-3</v>
      </c>
    </row>
    <row r="34" spans="2:14" s="141" customFormat="1">
      <c r="B34" s="89" t="s">
        <v>1302</v>
      </c>
      <c r="C34" s="86" t="s">
        <v>1303</v>
      </c>
      <c r="D34" s="99" t="s">
        <v>129</v>
      </c>
      <c r="E34" s="86" t="s">
        <v>1269</v>
      </c>
      <c r="F34" s="99" t="s">
        <v>1273</v>
      </c>
      <c r="G34" s="99" t="s">
        <v>171</v>
      </c>
      <c r="H34" s="96">
        <v>2913.3031609999998</v>
      </c>
      <c r="I34" s="98">
        <v>353.43</v>
      </c>
      <c r="J34" s="86"/>
      <c r="K34" s="96">
        <v>10.296487365999999</v>
      </c>
      <c r="L34" s="97">
        <v>1.3145394543340146E-5</v>
      </c>
      <c r="M34" s="97">
        <v>9.9353987198273134E-4</v>
      </c>
      <c r="N34" s="97">
        <f>K34/'סכום נכסי הקרן'!$C$42</f>
        <v>3.2627929748142378E-4</v>
      </c>
    </row>
    <row r="35" spans="2:14" s="141" customFormat="1">
      <c r="B35" s="85"/>
      <c r="C35" s="86"/>
      <c r="D35" s="86"/>
      <c r="E35" s="86"/>
      <c r="F35" s="86"/>
      <c r="G35" s="86"/>
      <c r="H35" s="96"/>
      <c r="I35" s="98"/>
      <c r="J35" s="86"/>
      <c r="K35" s="86"/>
      <c r="L35" s="86"/>
      <c r="M35" s="97"/>
      <c r="N35" s="86"/>
    </row>
    <row r="36" spans="2:14" s="141" customFormat="1">
      <c r="B36" s="83" t="s">
        <v>236</v>
      </c>
      <c r="C36" s="84"/>
      <c r="D36" s="84"/>
      <c r="E36" s="84"/>
      <c r="F36" s="84"/>
      <c r="G36" s="84"/>
      <c r="H36" s="93"/>
      <c r="I36" s="95"/>
      <c r="J36" s="93">
        <v>10.164539999999999</v>
      </c>
      <c r="K36" s="93">
        <v>10134.936769999997</v>
      </c>
      <c r="L36" s="84"/>
      <c r="M36" s="94">
        <v>0.97795135594195159</v>
      </c>
      <c r="N36" s="94">
        <f>K36/'סכום נכסי הקרן'!$C$42</f>
        <v>0.32116001620646767</v>
      </c>
    </row>
    <row r="37" spans="2:14" s="141" customFormat="1">
      <c r="B37" s="104" t="s">
        <v>72</v>
      </c>
      <c r="C37" s="84"/>
      <c r="D37" s="84"/>
      <c r="E37" s="84"/>
      <c r="F37" s="84"/>
      <c r="G37" s="84"/>
      <c r="H37" s="93"/>
      <c r="I37" s="95"/>
      <c r="J37" s="93">
        <v>10.164539999999999</v>
      </c>
      <c r="K37" s="93">
        <v>7673.8519299999998</v>
      </c>
      <c r="L37" s="84"/>
      <c r="M37" s="94">
        <v>0.74047367739436465</v>
      </c>
      <c r="N37" s="94">
        <f>K37/'סכום נכסי הקרן'!$C$42</f>
        <v>0.24317215451210297</v>
      </c>
    </row>
    <row r="38" spans="2:14" s="141" customFormat="1">
      <c r="B38" s="89" t="s">
        <v>1304</v>
      </c>
      <c r="C38" s="86" t="s">
        <v>1305</v>
      </c>
      <c r="D38" s="99" t="s">
        <v>133</v>
      </c>
      <c r="E38" s="86"/>
      <c r="F38" s="99" t="s">
        <v>1263</v>
      </c>
      <c r="G38" s="99" t="s">
        <v>180</v>
      </c>
      <c r="H38" s="96">
        <v>8776</v>
      </c>
      <c r="I38" s="98">
        <v>1565</v>
      </c>
      <c r="J38" s="86"/>
      <c r="K38" s="96">
        <v>468.52295000000004</v>
      </c>
      <c r="L38" s="97">
        <v>3.665610449167761E-6</v>
      </c>
      <c r="M38" s="97">
        <v>4.520922672144341E-2</v>
      </c>
      <c r="N38" s="97">
        <f>K38/'סכום נכסי הקרן'!$C$42</f>
        <v>1.4846746618144131E-2</v>
      </c>
    </row>
    <row r="39" spans="2:14" s="141" customFormat="1">
      <c r="B39" s="89" t="s">
        <v>1306</v>
      </c>
      <c r="C39" s="86" t="s">
        <v>1307</v>
      </c>
      <c r="D39" s="99" t="s">
        <v>28</v>
      </c>
      <c r="E39" s="86"/>
      <c r="F39" s="99" t="s">
        <v>1263</v>
      </c>
      <c r="G39" s="99" t="s">
        <v>179</v>
      </c>
      <c r="H39" s="96">
        <v>709</v>
      </c>
      <c r="I39" s="98">
        <v>3084</v>
      </c>
      <c r="J39" s="86"/>
      <c r="K39" s="96">
        <v>60.167459999999998</v>
      </c>
      <c r="L39" s="97">
        <v>1.2457543102967356E-5</v>
      </c>
      <c r="M39" s="97">
        <v>5.8057440737820359E-3</v>
      </c>
      <c r="N39" s="97">
        <f>K39/'סכום נכסי הקרן'!$C$42</f>
        <v>1.9066110492075622E-3</v>
      </c>
    </row>
    <row r="40" spans="2:14" s="141" customFormat="1">
      <c r="B40" s="89" t="s">
        <v>1308</v>
      </c>
      <c r="C40" s="86" t="s">
        <v>1309</v>
      </c>
      <c r="D40" s="99" t="s">
        <v>1193</v>
      </c>
      <c r="E40" s="86"/>
      <c r="F40" s="99" t="s">
        <v>1263</v>
      </c>
      <c r="G40" s="99" t="s">
        <v>170</v>
      </c>
      <c r="H40" s="96">
        <v>4020</v>
      </c>
      <c r="I40" s="98">
        <v>2303</v>
      </c>
      <c r="J40" s="96">
        <v>5.4423599999999999</v>
      </c>
      <c r="K40" s="96">
        <v>352.43445000000003</v>
      </c>
      <c r="L40" s="97">
        <v>3.4358974358974359E-4</v>
      </c>
      <c r="M40" s="97">
        <v>3.4007488756948215E-2</v>
      </c>
      <c r="N40" s="97">
        <f>K40/'סכום נכסי הקרן'!$C$42</f>
        <v>1.1168086811233019E-2</v>
      </c>
    </row>
    <row r="41" spans="2:14" s="141" customFormat="1">
      <c r="B41" s="89" t="s">
        <v>1310</v>
      </c>
      <c r="C41" s="86" t="s">
        <v>1311</v>
      </c>
      <c r="D41" s="99" t="s">
        <v>1193</v>
      </c>
      <c r="E41" s="86"/>
      <c r="F41" s="99" t="s">
        <v>1263</v>
      </c>
      <c r="G41" s="99" t="s">
        <v>170</v>
      </c>
      <c r="H41" s="96">
        <v>949</v>
      </c>
      <c r="I41" s="98">
        <v>2809</v>
      </c>
      <c r="J41" s="96">
        <v>0.41602999999999996</v>
      </c>
      <c r="K41" s="96">
        <v>100.328</v>
      </c>
      <c r="L41" s="97">
        <v>3.353356890459364E-5</v>
      </c>
      <c r="M41" s="97">
        <v>9.6809586350230532E-3</v>
      </c>
      <c r="N41" s="97">
        <f>K41/'סכום נכסי הקרן'!$C$42</f>
        <v>3.1792346451868887E-3</v>
      </c>
    </row>
    <row r="42" spans="2:14" s="141" customFormat="1">
      <c r="B42" s="89" t="s">
        <v>1312</v>
      </c>
      <c r="C42" s="86" t="s">
        <v>1313</v>
      </c>
      <c r="D42" s="99" t="s">
        <v>132</v>
      </c>
      <c r="E42" s="86"/>
      <c r="F42" s="99" t="s">
        <v>1263</v>
      </c>
      <c r="G42" s="99" t="s">
        <v>170</v>
      </c>
      <c r="H42" s="96">
        <v>14808</v>
      </c>
      <c r="I42" s="98">
        <v>2554.5</v>
      </c>
      <c r="J42" s="86"/>
      <c r="K42" s="96">
        <v>1417.75731</v>
      </c>
      <c r="L42" s="97">
        <v>1.3175577795976746E-4</v>
      </c>
      <c r="M42" s="97">
        <v>0.13680378232010559</v>
      </c>
      <c r="N42" s="97">
        <f>K42/'סכום נכסי הקרן'!$C$42</f>
        <v>4.4926472753558003E-2</v>
      </c>
    </row>
    <row r="43" spans="2:14" s="141" customFormat="1">
      <c r="B43" s="89" t="s">
        <v>1314</v>
      </c>
      <c r="C43" s="86" t="s">
        <v>1315</v>
      </c>
      <c r="D43" s="99" t="s">
        <v>132</v>
      </c>
      <c r="E43" s="86"/>
      <c r="F43" s="99" t="s">
        <v>1263</v>
      </c>
      <c r="G43" s="99" t="s">
        <v>170</v>
      </c>
      <c r="H43" s="96">
        <v>1383</v>
      </c>
      <c r="I43" s="98">
        <v>45006</v>
      </c>
      <c r="J43" s="86"/>
      <c r="K43" s="96">
        <v>2332.8788100000002</v>
      </c>
      <c r="L43" s="97">
        <v>1.6828357205548466E-4</v>
      </c>
      <c r="M43" s="97">
        <v>0.2251066826821207</v>
      </c>
      <c r="N43" s="97">
        <f>K43/'סכום נכסי הקרן'!$C$42</f>
        <v>7.3925216647140982E-2</v>
      </c>
    </row>
    <row r="44" spans="2:14" s="141" customFormat="1">
      <c r="B44" s="89" t="s">
        <v>1316</v>
      </c>
      <c r="C44" s="86" t="s">
        <v>1317</v>
      </c>
      <c r="D44" s="99" t="s">
        <v>28</v>
      </c>
      <c r="E44" s="86"/>
      <c r="F44" s="99" t="s">
        <v>1263</v>
      </c>
      <c r="G44" s="99" t="s">
        <v>172</v>
      </c>
      <c r="H44" s="96">
        <v>3131</v>
      </c>
      <c r="I44" s="98">
        <v>6994</v>
      </c>
      <c r="J44" s="86"/>
      <c r="K44" s="96">
        <v>939.78375000000005</v>
      </c>
      <c r="L44" s="97">
        <v>9.1108735992140961E-4</v>
      </c>
      <c r="M44" s="97">
        <v>9.068263704665544E-2</v>
      </c>
      <c r="N44" s="97">
        <f>K44/'סכום נכסי הקרן'!$C$42</f>
        <v>2.9780251345423548E-2</v>
      </c>
    </row>
    <row r="45" spans="2:14" s="141" customFormat="1">
      <c r="B45" s="89" t="s">
        <v>1318</v>
      </c>
      <c r="C45" s="86" t="s">
        <v>1319</v>
      </c>
      <c r="D45" s="99" t="s">
        <v>144</v>
      </c>
      <c r="E45" s="86"/>
      <c r="F45" s="99" t="s">
        <v>1263</v>
      </c>
      <c r="G45" s="99" t="s">
        <v>174</v>
      </c>
      <c r="H45" s="96">
        <v>330</v>
      </c>
      <c r="I45" s="98">
        <v>7213</v>
      </c>
      <c r="J45" s="86"/>
      <c r="K45" s="96">
        <v>62.963430000000002</v>
      </c>
      <c r="L45" s="97">
        <v>7.8781147738190869E-6</v>
      </c>
      <c r="M45" s="97">
        <v>6.0755358558843946E-3</v>
      </c>
      <c r="N45" s="97">
        <f>K45/'סכום נכסי הקרן'!$C$42</f>
        <v>1.9952108886432452E-3</v>
      </c>
    </row>
    <row r="46" spans="2:14" s="141" customFormat="1">
      <c r="B46" s="89" t="s">
        <v>1320</v>
      </c>
      <c r="C46" s="86" t="s">
        <v>1321</v>
      </c>
      <c r="D46" s="99" t="s">
        <v>1193</v>
      </c>
      <c r="E46" s="86"/>
      <c r="F46" s="99" t="s">
        <v>1263</v>
      </c>
      <c r="G46" s="99" t="s">
        <v>170</v>
      </c>
      <c r="H46" s="96">
        <v>4929</v>
      </c>
      <c r="I46" s="98">
        <v>3810</v>
      </c>
      <c r="J46" s="86"/>
      <c r="K46" s="96">
        <v>703.85529000000008</v>
      </c>
      <c r="L46" s="97">
        <v>3.4060148407481208E-6</v>
      </c>
      <c r="M46" s="97">
        <v>6.7917171153936653E-2</v>
      </c>
      <c r="N46" s="97">
        <f>K46/'סכום נכסי הקרן'!$C$42</f>
        <v>2.2304053934754653E-2</v>
      </c>
    </row>
    <row r="47" spans="2:14" s="141" customFormat="1">
      <c r="B47" s="89" t="s">
        <v>1322</v>
      </c>
      <c r="C47" s="86" t="s">
        <v>1323</v>
      </c>
      <c r="D47" s="99" t="s">
        <v>132</v>
      </c>
      <c r="E47" s="86"/>
      <c r="F47" s="99" t="s">
        <v>1263</v>
      </c>
      <c r="G47" s="99" t="s">
        <v>170</v>
      </c>
      <c r="H47" s="96">
        <v>5355</v>
      </c>
      <c r="I47" s="98">
        <v>4758.75</v>
      </c>
      <c r="J47" s="96">
        <v>4.3061499999999997</v>
      </c>
      <c r="K47" s="96">
        <v>959.41296</v>
      </c>
      <c r="L47" s="97">
        <v>1.2287833009051568E-5</v>
      </c>
      <c r="M47" s="97">
        <v>9.2576720154543365E-2</v>
      </c>
      <c r="N47" s="97">
        <f>K47/'סכום נכסי הקרן'!$C$42</f>
        <v>3.0402269769887792E-2</v>
      </c>
    </row>
    <row r="48" spans="2:14" s="141" customFormat="1">
      <c r="B48" s="89" t="s">
        <v>1324</v>
      </c>
      <c r="C48" s="86" t="s">
        <v>1325</v>
      </c>
      <c r="D48" s="99" t="s">
        <v>1193</v>
      </c>
      <c r="E48" s="86"/>
      <c r="F48" s="99" t="s">
        <v>1263</v>
      </c>
      <c r="G48" s="99" t="s">
        <v>170</v>
      </c>
      <c r="H48" s="96">
        <v>2923</v>
      </c>
      <c r="I48" s="98">
        <v>2517</v>
      </c>
      <c r="J48" s="86"/>
      <c r="K48" s="96">
        <v>275.74752000000001</v>
      </c>
      <c r="L48" s="97">
        <v>8.844175224079418E-5</v>
      </c>
      <c r="M48" s="97">
        <v>2.6607729993921858E-2</v>
      </c>
      <c r="N48" s="97">
        <f>K48/'סכום נכסי הקרן'!$C$42</f>
        <v>8.7380000489231755E-3</v>
      </c>
    </row>
    <row r="49" spans="2:14" s="141" customFormat="1">
      <c r="B49" s="85"/>
      <c r="C49" s="86"/>
      <c r="D49" s="86"/>
      <c r="E49" s="86"/>
      <c r="F49" s="86"/>
      <c r="G49" s="86"/>
      <c r="H49" s="96"/>
      <c r="I49" s="98"/>
      <c r="J49" s="86"/>
      <c r="K49" s="86"/>
      <c r="L49" s="86"/>
      <c r="M49" s="97"/>
      <c r="N49" s="86"/>
    </row>
    <row r="50" spans="2:14" s="141" customFormat="1">
      <c r="B50" s="104" t="s">
        <v>73</v>
      </c>
      <c r="C50" s="84"/>
      <c r="D50" s="84"/>
      <c r="E50" s="84"/>
      <c r="F50" s="84"/>
      <c r="G50" s="84"/>
      <c r="H50" s="93"/>
      <c r="I50" s="95"/>
      <c r="J50" s="84"/>
      <c r="K50" s="93">
        <v>2461.08484</v>
      </c>
      <c r="L50" s="84"/>
      <c r="M50" s="94">
        <v>0.2374776785475872</v>
      </c>
      <c r="N50" s="94">
        <f>K50/'סכום נכסי הקרן'!$C$42</f>
        <v>7.798786169436478E-2</v>
      </c>
    </row>
    <row r="51" spans="2:14" s="141" customFormat="1">
      <c r="B51" s="89" t="s">
        <v>1326</v>
      </c>
      <c r="C51" s="86" t="s">
        <v>1327</v>
      </c>
      <c r="D51" s="99" t="s">
        <v>28</v>
      </c>
      <c r="E51" s="86"/>
      <c r="F51" s="99" t="s">
        <v>1273</v>
      </c>
      <c r="G51" s="99" t="s">
        <v>172</v>
      </c>
      <c r="H51" s="96">
        <v>187</v>
      </c>
      <c r="I51" s="98">
        <v>21453</v>
      </c>
      <c r="J51" s="86"/>
      <c r="K51" s="96">
        <v>172.16658999999999</v>
      </c>
      <c r="L51" s="97">
        <v>1.0710188596684652E-4</v>
      </c>
      <c r="M51" s="97">
        <v>1.6612886094838665E-2</v>
      </c>
      <c r="N51" s="97">
        <f>K51/'סכום נכסי הקרן'!$C$42</f>
        <v>5.4556852291652025E-3</v>
      </c>
    </row>
    <row r="52" spans="2:14" s="141" customFormat="1">
      <c r="B52" s="89" t="s">
        <v>1328</v>
      </c>
      <c r="C52" s="86" t="s">
        <v>1329</v>
      </c>
      <c r="D52" s="99" t="s">
        <v>28</v>
      </c>
      <c r="E52" s="86"/>
      <c r="F52" s="99" t="s">
        <v>1273</v>
      </c>
      <c r="G52" s="99" t="s">
        <v>172</v>
      </c>
      <c r="H52" s="96">
        <v>210</v>
      </c>
      <c r="I52" s="98">
        <v>18734</v>
      </c>
      <c r="J52" s="86"/>
      <c r="K52" s="96">
        <v>168.83754999999999</v>
      </c>
      <c r="L52" s="97">
        <v>2.4210730195622701E-4</v>
      </c>
      <c r="M52" s="97">
        <v>1.6291656741773346E-2</v>
      </c>
      <c r="N52" s="97">
        <f>K52/'סכום נכסי הקרן'!$C$42</f>
        <v>5.3501932498253076E-3</v>
      </c>
    </row>
    <row r="53" spans="2:14" s="141" customFormat="1">
      <c r="B53" s="89" t="s">
        <v>1330</v>
      </c>
      <c r="C53" s="86" t="s">
        <v>1331</v>
      </c>
      <c r="D53" s="99" t="s">
        <v>132</v>
      </c>
      <c r="E53" s="86"/>
      <c r="F53" s="99" t="s">
        <v>1273</v>
      </c>
      <c r="G53" s="99" t="s">
        <v>170</v>
      </c>
      <c r="H53" s="96">
        <v>463</v>
      </c>
      <c r="I53" s="98">
        <v>9465.5</v>
      </c>
      <c r="J53" s="86"/>
      <c r="K53" s="96">
        <v>164.25710999999998</v>
      </c>
      <c r="L53" s="97">
        <v>1.1190151120211467E-4</v>
      </c>
      <c r="M53" s="97">
        <v>1.5849675937110591E-2</v>
      </c>
      <c r="N53" s="97">
        <f>K53/'סכום נכסי הקרן'!$C$42</f>
        <v>5.2050463961234514E-3</v>
      </c>
    </row>
    <row r="54" spans="2:14" s="141" customFormat="1">
      <c r="B54" s="89" t="s">
        <v>1332</v>
      </c>
      <c r="C54" s="86" t="s">
        <v>1333</v>
      </c>
      <c r="D54" s="99" t="s">
        <v>132</v>
      </c>
      <c r="E54" s="86"/>
      <c r="F54" s="99" t="s">
        <v>1273</v>
      </c>
      <c r="G54" s="99" t="s">
        <v>170</v>
      </c>
      <c r="H54" s="96">
        <v>323</v>
      </c>
      <c r="I54" s="98">
        <v>9675</v>
      </c>
      <c r="J54" s="86"/>
      <c r="K54" s="96">
        <v>117.12593</v>
      </c>
      <c r="L54" s="97">
        <v>1.2286364186016771E-5</v>
      </c>
      <c r="M54" s="97">
        <v>1.1301842789835396E-2</v>
      </c>
      <c r="N54" s="97">
        <f>K54/'סכום נכסי הקרן'!$C$42</f>
        <v>3.7115343125123028E-3</v>
      </c>
    </row>
    <row r="55" spans="2:14" s="141" customFormat="1">
      <c r="B55" s="89" t="s">
        <v>1334</v>
      </c>
      <c r="C55" s="86" t="s">
        <v>1335</v>
      </c>
      <c r="D55" s="99" t="s">
        <v>132</v>
      </c>
      <c r="E55" s="86"/>
      <c r="F55" s="99" t="s">
        <v>1273</v>
      </c>
      <c r="G55" s="99" t="s">
        <v>170</v>
      </c>
      <c r="H55" s="96">
        <v>366</v>
      </c>
      <c r="I55" s="98">
        <v>10813</v>
      </c>
      <c r="J55" s="86"/>
      <c r="K55" s="96">
        <v>148.32926999999998</v>
      </c>
      <c r="L55" s="97">
        <v>7.8134786862391316E-6</v>
      </c>
      <c r="M55" s="97">
        <v>1.4312749454122135E-2</v>
      </c>
      <c r="N55" s="97">
        <f>K55/'סכום נכסי הקרן'!$C$42</f>
        <v>4.7003184961255089E-3</v>
      </c>
    </row>
    <row r="56" spans="2:14" s="141" customFormat="1">
      <c r="B56" s="89" t="s">
        <v>1336</v>
      </c>
      <c r="C56" s="86" t="s">
        <v>1337</v>
      </c>
      <c r="D56" s="99" t="s">
        <v>1193</v>
      </c>
      <c r="E56" s="86"/>
      <c r="F56" s="99" t="s">
        <v>1273</v>
      </c>
      <c r="G56" s="99" t="s">
        <v>170</v>
      </c>
      <c r="H56" s="96">
        <v>608</v>
      </c>
      <c r="I56" s="98">
        <v>3359</v>
      </c>
      <c r="J56" s="86"/>
      <c r="K56" s="96">
        <v>76.544350000000009</v>
      </c>
      <c r="L56" s="97">
        <v>3.0170131954431272E-6</v>
      </c>
      <c r="M56" s="97">
        <v>7.3860007783941367E-3</v>
      </c>
      <c r="N56" s="97">
        <f>K56/'סכום נכסי הקרן'!$C$42</f>
        <v>2.4255686290298923E-3</v>
      </c>
    </row>
    <row r="57" spans="2:14" s="141" customFormat="1">
      <c r="B57" s="89" t="s">
        <v>1338</v>
      </c>
      <c r="C57" s="86" t="s">
        <v>1339</v>
      </c>
      <c r="D57" s="99" t="s">
        <v>132</v>
      </c>
      <c r="E57" s="86"/>
      <c r="F57" s="99" t="s">
        <v>1273</v>
      </c>
      <c r="G57" s="99" t="s">
        <v>170</v>
      </c>
      <c r="H57" s="96">
        <v>247.99999999999997</v>
      </c>
      <c r="I57" s="98">
        <v>6880</v>
      </c>
      <c r="J57" s="86"/>
      <c r="K57" s="96">
        <v>63.949879999999993</v>
      </c>
      <c r="L57" s="97">
        <v>5.298973875075921E-6</v>
      </c>
      <c r="M57" s="97">
        <v>6.1707214635464474E-3</v>
      </c>
      <c r="N57" s="97">
        <f>K57/'סכום נכסי הקרן'!$C$42</f>
        <v>2.0264699191805285E-3</v>
      </c>
    </row>
    <row r="58" spans="2:14" s="141" customFormat="1">
      <c r="B58" s="89" t="s">
        <v>1340</v>
      </c>
      <c r="C58" s="86" t="s">
        <v>1341</v>
      </c>
      <c r="D58" s="99" t="s">
        <v>1193</v>
      </c>
      <c r="E58" s="86"/>
      <c r="F58" s="99" t="s">
        <v>1273</v>
      </c>
      <c r="G58" s="99" t="s">
        <v>170</v>
      </c>
      <c r="H58" s="96">
        <v>1523</v>
      </c>
      <c r="I58" s="98">
        <v>3304</v>
      </c>
      <c r="J58" s="86"/>
      <c r="K58" s="96">
        <v>188.59906000000001</v>
      </c>
      <c r="L58" s="97">
        <v>1.2555639703165222E-5</v>
      </c>
      <c r="M58" s="97">
        <v>1.81985058853384E-2</v>
      </c>
      <c r="N58" s="97">
        <f>K58/'סכום נכסי הקרן'!$C$42</f>
        <v>5.9764040507304115E-3</v>
      </c>
    </row>
    <row r="59" spans="2:14" s="141" customFormat="1">
      <c r="B59" s="89" t="s">
        <v>1342</v>
      </c>
      <c r="C59" s="86" t="s">
        <v>1343</v>
      </c>
      <c r="D59" s="99" t="s">
        <v>1193</v>
      </c>
      <c r="E59" s="86"/>
      <c r="F59" s="99" t="s">
        <v>1273</v>
      </c>
      <c r="G59" s="99" t="s">
        <v>170</v>
      </c>
      <c r="H59" s="96">
        <v>4660</v>
      </c>
      <c r="I59" s="98">
        <v>7794</v>
      </c>
      <c r="J59" s="86"/>
      <c r="K59" s="96">
        <v>1361.2751000000001</v>
      </c>
      <c r="L59" s="97">
        <v>1.79402530593579E-5</v>
      </c>
      <c r="M59" s="97">
        <v>0.13135363940262809</v>
      </c>
      <c r="N59" s="97">
        <f>K59/'סכום נכסי הקרן'!$C$42</f>
        <v>4.3136641411672179E-2</v>
      </c>
    </row>
    <row r="60" spans="2:14" s="141" customFormat="1">
      <c r="B60" s="144"/>
      <c r="C60" s="144"/>
    </row>
    <row r="61" spans="2:14" s="141" customFormat="1">
      <c r="B61" s="144"/>
      <c r="C61" s="144"/>
    </row>
    <row r="62" spans="2:14" s="141" customFormat="1">
      <c r="B62" s="144"/>
      <c r="C62" s="144"/>
    </row>
    <row r="63" spans="2:14" s="141" customFormat="1">
      <c r="B63" s="146" t="s">
        <v>255</v>
      </c>
      <c r="C63" s="144"/>
    </row>
    <row r="64" spans="2:14" s="141" customFormat="1">
      <c r="B64" s="146" t="s">
        <v>120</v>
      </c>
      <c r="C64" s="144"/>
    </row>
    <row r="65" spans="2:3" s="141" customFormat="1">
      <c r="B65" s="146" t="s">
        <v>238</v>
      </c>
      <c r="C65" s="144"/>
    </row>
    <row r="66" spans="2:3" s="141" customFormat="1">
      <c r="B66" s="146" t="s">
        <v>246</v>
      </c>
      <c r="C66" s="144"/>
    </row>
    <row r="67" spans="2:3" s="141" customFormat="1">
      <c r="B67" s="146" t="s">
        <v>253</v>
      </c>
      <c r="C67" s="144"/>
    </row>
    <row r="68" spans="2:3" s="141" customFormat="1">
      <c r="B68" s="144"/>
      <c r="C68" s="144"/>
    </row>
    <row r="69" spans="2:3" s="141" customFormat="1">
      <c r="B69" s="144"/>
      <c r="C69" s="144"/>
    </row>
    <row r="70" spans="2:3" s="141" customFormat="1">
      <c r="B70" s="144"/>
      <c r="C70" s="144"/>
    </row>
    <row r="71" spans="2:3" s="141" customFormat="1">
      <c r="B71" s="144"/>
      <c r="C71" s="144"/>
    </row>
    <row r="72" spans="2:3" s="141" customFormat="1">
      <c r="B72" s="144"/>
      <c r="C72" s="144"/>
    </row>
    <row r="73" spans="2:3" s="141" customFormat="1">
      <c r="B73" s="144"/>
      <c r="C73" s="144"/>
    </row>
    <row r="74" spans="2:3" s="141" customFormat="1">
      <c r="B74" s="144"/>
      <c r="C74" s="144"/>
    </row>
    <row r="75" spans="2:3" s="141" customFormat="1">
      <c r="B75" s="144"/>
      <c r="C75" s="144"/>
    </row>
    <row r="76" spans="2:3" s="141" customFormat="1">
      <c r="B76" s="144"/>
      <c r="C76" s="144"/>
    </row>
    <row r="77" spans="2:3" s="141" customFormat="1">
      <c r="B77" s="144"/>
      <c r="C77" s="144"/>
    </row>
    <row r="78" spans="2:3" s="141" customFormat="1">
      <c r="B78" s="144"/>
      <c r="C78" s="144"/>
    </row>
    <row r="79" spans="2:3" s="141" customFormat="1">
      <c r="B79" s="144"/>
      <c r="C79" s="144"/>
    </row>
    <row r="80" spans="2:3" s="141" customFormat="1">
      <c r="B80" s="144"/>
      <c r="C80" s="144"/>
    </row>
    <row r="81" spans="2:3" s="141" customFormat="1">
      <c r="B81" s="144"/>
      <c r="C81" s="144"/>
    </row>
    <row r="82" spans="2:3" s="141" customFormat="1">
      <c r="B82" s="144"/>
      <c r="C82" s="144"/>
    </row>
    <row r="83" spans="2:3" s="141" customFormat="1">
      <c r="B83" s="144"/>
      <c r="C83" s="144"/>
    </row>
    <row r="84" spans="2:3" s="141" customFormat="1">
      <c r="B84" s="144"/>
      <c r="C84" s="144"/>
    </row>
    <row r="85" spans="2:3" s="141" customFormat="1">
      <c r="B85" s="144"/>
      <c r="C85" s="144"/>
    </row>
    <row r="86" spans="2:3" s="141" customFormat="1">
      <c r="B86" s="144"/>
      <c r="C86" s="144"/>
    </row>
    <row r="87" spans="2:3" s="141" customFormat="1">
      <c r="B87" s="144"/>
      <c r="C87" s="144"/>
    </row>
    <row r="88" spans="2:3" s="141" customFormat="1">
      <c r="B88" s="144"/>
      <c r="C88" s="144"/>
    </row>
    <row r="89" spans="2:3" s="141" customFormat="1">
      <c r="B89" s="144"/>
      <c r="C89" s="144"/>
    </row>
    <row r="90" spans="2:3" s="141" customFormat="1">
      <c r="B90" s="144"/>
      <c r="C90" s="144"/>
    </row>
    <row r="91" spans="2:3" s="141" customFormat="1">
      <c r="B91" s="144"/>
      <c r="C91" s="144"/>
    </row>
    <row r="92" spans="2:3" s="141" customFormat="1">
      <c r="B92" s="144"/>
      <c r="C92" s="144"/>
    </row>
    <row r="93" spans="2:3" s="141" customFormat="1">
      <c r="B93" s="144"/>
      <c r="C93" s="144"/>
    </row>
    <row r="94" spans="2:3" s="141" customFormat="1">
      <c r="B94" s="144"/>
      <c r="C94" s="144"/>
    </row>
    <row r="95" spans="2:3" s="141" customFormat="1">
      <c r="B95" s="144"/>
      <c r="C95" s="144"/>
    </row>
    <row r="96" spans="2:3" s="141" customFormat="1">
      <c r="B96" s="144"/>
      <c r="C96" s="144"/>
    </row>
    <row r="97" spans="2:7" s="141" customFormat="1">
      <c r="B97" s="144"/>
      <c r="C97" s="144"/>
    </row>
    <row r="98" spans="2:7" s="141" customFormat="1">
      <c r="B98" s="144"/>
      <c r="C98" s="144"/>
    </row>
    <row r="99" spans="2:7" s="141" customFormat="1">
      <c r="B99" s="144"/>
      <c r="C99" s="144"/>
    </row>
    <row r="100" spans="2:7" s="141" customFormat="1">
      <c r="B100" s="144"/>
      <c r="C100" s="144"/>
    </row>
    <row r="101" spans="2:7" s="141" customFormat="1">
      <c r="B101" s="144"/>
      <c r="C101" s="144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62 B64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140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186</v>
      </c>
      <c r="C1" s="80" t="s" vm="1">
        <v>256</v>
      </c>
    </row>
    <row r="2" spans="2:65">
      <c r="B2" s="58" t="s">
        <v>185</v>
      </c>
      <c r="C2" s="80" t="s">
        <v>257</v>
      </c>
    </row>
    <row r="3" spans="2:65">
      <c r="B3" s="58" t="s">
        <v>187</v>
      </c>
      <c r="C3" s="80" t="s">
        <v>258</v>
      </c>
    </row>
    <row r="4" spans="2:65">
      <c r="B4" s="58" t="s">
        <v>188</v>
      </c>
      <c r="C4" s="80">
        <v>9454</v>
      </c>
    </row>
    <row r="6" spans="2:65" ht="26.25" customHeight="1">
      <c r="B6" s="165" t="s">
        <v>216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7"/>
    </row>
    <row r="7" spans="2:65" ht="26.25" customHeight="1">
      <c r="B7" s="165" t="s">
        <v>98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BM7" s="3"/>
    </row>
    <row r="8" spans="2:65" s="3" customFormat="1" ht="78.75">
      <c r="B8" s="23" t="s">
        <v>123</v>
      </c>
      <c r="C8" s="31" t="s">
        <v>46</v>
      </c>
      <c r="D8" s="31" t="s">
        <v>128</v>
      </c>
      <c r="E8" s="31" t="s">
        <v>125</v>
      </c>
      <c r="F8" s="31" t="s">
        <v>68</v>
      </c>
      <c r="G8" s="31" t="s">
        <v>15</v>
      </c>
      <c r="H8" s="31" t="s">
        <v>69</v>
      </c>
      <c r="I8" s="31" t="s">
        <v>108</v>
      </c>
      <c r="J8" s="31" t="s">
        <v>240</v>
      </c>
      <c r="K8" s="31" t="s">
        <v>239</v>
      </c>
      <c r="L8" s="31" t="s">
        <v>65</v>
      </c>
      <c r="M8" s="31" t="s">
        <v>62</v>
      </c>
      <c r="N8" s="31" t="s">
        <v>189</v>
      </c>
      <c r="O8" s="21" t="s">
        <v>191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247</v>
      </c>
      <c r="K9" s="33"/>
      <c r="L9" s="33" t="s">
        <v>243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9" t="s">
        <v>32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554.81584999999995</v>
      </c>
      <c r="M11" s="84"/>
      <c r="N11" s="94">
        <v>1</v>
      </c>
      <c r="O11" s="94">
        <f>L11/'סכום נכסי הקרן'!$C$42</f>
        <v>1.7581231281584519E-2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236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554.81584999999995</v>
      </c>
      <c r="M12" s="84"/>
      <c r="N12" s="94">
        <v>1</v>
      </c>
      <c r="O12" s="94">
        <f>L12/'סכום נכסי הקרן'!$C$42</f>
        <v>1.7581231281584519E-2</v>
      </c>
      <c r="P12" s="5"/>
      <c r="BG12" s="102"/>
      <c r="BH12" s="3"/>
      <c r="BI12" s="102"/>
      <c r="BM12" s="102"/>
    </row>
    <row r="13" spans="2:65">
      <c r="B13" s="104" t="s">
        <v>54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554.81584999999995</v>
      </c>
      <c r="M13" s="84"/>
      <c r="N13" s="94">
        <v>1</v>
      </c>
      <c r="O13" s="94">
        <f>L13/'סכום נכסי הקרן'!$C$42</f>
        <v>1.7581231281584519E-2</v>
      </c>
      <c r="BH13" s="3"/>
    </row>
    <row r="14" spans="2:65" ht="20.25">
      <c r="B14" s="89" t="s">
        <v>1344</v>
      </c>
      <c r="C14" s="86" t="s">
        <v>1345</v>
      </c>
      <c r="D14" s="99" t="s">
        <v>28</v>
      </c>
      <c r="E14" s="86"/>
      <c r="F14" s="99" t="s">
        <v>1273</v>
      </c>
      <c r="G14" s="86" t="s">
        <v>1346</v>
      </c>
      <c r="H14" s="86" t="s">
        <v>1347</v>
      </c>
      <c r="I14" s="99" t="s">
        <v>170</v>
      </c>
      <c r="J14" s="96">
        <v>835.98</v>
      </c>
      <c r="K14" s="98">
        <v>10892</v>
      </c>
      <c r="L14" s="96">
        <v>341.27391999999998</v>
      </c>
      <c r="M14" s="97">
        <v>1.4063047421640834E-4</v>
      </c>
      <c r="N14" s="97">
        <v>0.61511205925353429</v>
      </c>
      <c r="O14" s="97">
        <f>L14/'סכום נכסי הקרן'!$C$42</f>
        <v>1.0814427377828109E-2</v>
      </c>
      <c r="BH14" s="4"/>
    </row>
    <row r="15" spans="2:65">
      <c r="B15" s="89" t="s">
        <v>1348</v>
      </c>
      <c r="C15" s="86" t="s">
        <v>1349</v>
      </c>
      <c r="D15" s="99" t="s">
        <v>28</v>
      </c>
      <c r="E15" s="86"/>
      <c r="F15" s="99" t="s">
        <v>1273</v>
      </c>
      <c r="G15" s="86" t="s">
        <v>1350</v>
      </c>
      <c r="H15" s="86" t="s">
        <v>1347</v>
      </c>
      <c r="I15" s="99" t="s">
        <v>170</v>
      </c>
      <c r="J15" s="96">
        <v>201</v>
      </c>
      <c r="K15" s="98">
        <v>28345.72</v>
      </c>
      <c r="L15" s="96">
        <v>213.54192999999998</v>
      </c>
      <c r="M15" s="97">
        <v>1.5227184448142368E-5</v>
      </c>
      <c r="N15" s="97">
        <v>0.38488794074646571</v>
      </c>
      <c r="O15" s="97">
        <f>L15/'סכום נכסי הקרן'!$C$42</f>
        <v>6.7668039037564118E-3</v>
      </c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255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120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238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246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9912C47-C828-4E8F-A356-E9B2CEA7D9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